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queil\Downloads\"/>
    </mc:Choice>
  </mc:AlternateContent>
  <bookViews>
    <workbookView xWindow="0" yWindow="0" windowWidth="21270" windowHeight="6000" firstSheet="1" activeTab="1"/>
  </bookViews>
  <sheets>
    <sheet name="cargos" sheetId="1" state="hidden" r:id="rId1"/>
    <sheet name="resumo" sheetId="2" r:id="rId2"/>
    <sheet name="1" sheetId="3" r:id="rId3"/>
    <sheet name="2" sheetId="4" r:id="rId4"/>
    <sheet name="3" sheetId="5" r:id="rId5"/>
    <sheet name="4" sheetId="6" r:id="rId6"/>
    <sheet name="5" sheetId="7" r:id="rId7"/>
    <sheet name="6" sheetId="8" r:id="rId8"/>
    <sheet name="7" sheetId="9" r:id="rId9"/>
    <sheet name="8" sheetId="10" r:id="rId10"/>
    <sheet name="9" sheetId="11" r:id="rId11"/>
    <sheet name="10" sheetId="12" r:id="rId12"/>
    <sheet name="11" sheetId="13" r:id="rId13"/>
    <sheet name="12" sheetId="14" r:id="rId14"/>
    <sheet name="13" sheetId="15" r:id="rId15"/>
    <sheet name="14" sheetId="16" r:id="rId16"/>
    <sheet name="15" sheetId="17" r:id="rId17"/>
    <sheet name="16" sheetId="18" r:id="rId18"/>
    <sheet name="17" sheetId="19" r:id="rId19"/>
    <sheet name="18" sheetId="20" r:id="rId20"/>
    <sheet name="19" sheetId="21" r:id="rId21"/>
    <sheet name="20" sheetId="22" r:id="rId22"/>
    <sheet name="21" sheetId="23" r:id="rId23"/>
    <sheet name="22" sheetId="24" r:id="rId24"/>
    <sheet name="23" sheetId="25" r:id="rId25"/>
    <sheet name="24" sheetId="26" r:id="rId26"/>
    <sheet name="25" sheetId="27" r:id="rId27"/>
    <sheet name="26" sheetId="28" r:id="rId28"/>
    <sheet name="27" sheetId="29" r:id="rId29"/>
    <sheet name="28" sheetId="30" r:id="rId30"/>
    <sheet name="29" sheetId="31" r:id="rId31"/>
    <sheet name="30" sheetId="32" r:id="rId32"/>
    <sheet name="31" sheetId="33" r:id="rId33"/>
    <sheet name="32" sheetId="34" r:id="rId34"/>
    <sheet name="33" sheetId="35" r:id="rId35"/>
    <sheet name="34" sheetId="36" r:id="rId36"/>
    <sheet name="35" sheetId="37" r:id="rId37"/>
    <sheet name="produtividade" sheetId="38" state="hidden" r:id="rId38"/>
  </sheets>
  <calcPr calcId="162913"/>
  <extLst>
    <ext uri="GoogleSheetsCustomDataVersion2">
      <go:sheetsCustomData xmlns:go="http://customooxmlschemas.google.com/" r:id="rId43" roundtripDataChecksum="Kgmh/Gk/Dx+Br/xgp+HE2fS3sTgf/63hNs9vUPMTB3o="/>
    </ext>
  </extLst>
</workbook>
</file>

<file path=xl/calcChain.xml><?xml version="1.0" encoding="utf-8"?>
<calcChain xmlns="http://schemas.openxmlformats.org/spreadsheetml/2006/main">
  <c r="L999" i="38" l="1"/>
  <c r="K999" i="38"/>
  <c r="L998" i="38"/>
  <c r="K998" i="38"/>
  <c r="L997" i="38"/>
  <c r="K997" i="38"/>
  <c r="L996" i="38"/>
  <c r="K996" i="38"/>
  <c r="L995" i="38"/>
  <c r="K995" i="38"/>
  <c r="L994" i="38"/>
  <c r="K994" i="38"/>
  <c r="L993" i="38"/>
  <c r="K993" i="38"/>
  <c r="L992" i="38"/>
  <c r="K992" i="38"/>
  <c r="L991" i="38"/>
  <c r="K991" i="38"/>
  <c r="L990" i="38"/>
  <c r="K990" i="38"/>
  <c r="L989" i="38"/>
  <c r="K989" i="38"/>
  <c r="L988" i="38"/>
  <c r="K988" i="38"/>
  <c r="L987" i="38"/>
  <c r="K987" i="38"/>
  <c r="L986" i="38"/>
  <c r="K986" i="38"/>
  <c r="L985" i="38"/>
  <c r="K985" i="38"/>
  <c r="L984" i="38"/>
  <c r="K984" i="38"/>
  <c r="L983" i="38"/>
  <c r="K983" i="38"/>
  <c r="L982" i="38"/>
  <c r="K982" i="38"/>
  <c r="L981" i="38"/>
  <c r="K981" i="38"/>
  <c r="L980" i="38"/>
  <c r="K980" i="38"/>
  <c r="L979" i="38"/>
  <c r="K979" i="38"/>
  <c r="L978" i="38"/>
  <c r="K978" i="38"/>
  <c r="L977" i="38"/>
  <c r="K977" i="38"/>
  <c r="L976" i="38"/>
  <c r="K976" i="38"/>
  <c r="L975" i="38"/>
  <c r="K975" i="38"/>
  <c r="L974" i="38"/>
  <c r="K974" i="38"/>
  <c r="L973" i="38"/>
  <c r="K973" i="38"/>
  <c r="L972" i="38"/>
  <c r="K972" i="38"/>
  <c r="L971" i="38"/>
  <c r="K971" i="38"/>
  <c r="L970" i="38"/>
  <c r="K970" i="38"/>
  <c r="L969" i="38"/>
  <c r="K969" i="38"/>
  <c r="L968" i="38"/>
  <c r="K968" i="38"/>
  <c r="L967" i="38"/>
  <c r="K967" i="38"/>
  <c r="L966" i="38"/>
  <c r="K966" i="38"/>
  <c r="L965" i="38"/>
  <c r="K965" i="38"/>
  <c r="L964" i="38"/>
  <c r="K964" i="38"/>
  <c r="L963" i="38"/>
  <c r="K963" i="38"/>
  <c r="L962" i="38"/>
  <c r="K962" i="38"/>
  <c r="L961" i="38"/>
  <c r="K961" i="38"/>
  <c r="L960" i="38"/>
  <c r="K960" i="38"/>
  <c r="L959" i="38"/>
  <c r="K959" i="38"/>
  <c r="L958" i="38"/>
  <c r="K958" i="38"/>
  <c r="L957" i="38"/>
  <c r="K957" i="38"/>
  <c r="L956" i="38"/>
  <c r="K956" i="38"/>
  <c r="L955" i="38"/>
  <c r="K955" i="38"/>
  <c r="L954" i="38"/>
  <c r="K954" i="38"/>
  <c r="L953" i="38"/>
  <c r="K953" i="38"/>
  <c r="L952" i="38"/>
  <c r="K952" i="38"/>
  <c r="L951" i="38"/>
  <c r="K951" i="38"/>
  <c r="L950" i="38"/>
  <c r="K950" i="38"/>
  <c r="L949" i="38"/>
  <c r="K949" i="38"/>
  <c r="L948" i="38"/>
  <c r="K948" i="38"/>
  <c r="L947" i="38"/>
  <c r="K947" i="38"/>
  <c r="L946" i="38"/>
  <c r="K946" i="38"/>
  <c r="L945" i="38"/>
  <c r="K945" i="38"/>
  <c r="L944" i="38"/>
  <c r="K944" i="38"/>
  <c r="L943" i="38"/>
  <c r="K943" i="38"/>
  <c r="L942" i="38"/>
  <c r="K942" i="38"/>
  <c r="L941" i="38"/>
  <c r="K941" i="38"/>
  <c r="L940" i="38"/>
  <c r="K940" i="38"/>
  <c r="L939" i="38"/>
  <c r="K939" i="38"/>
  <c r="L938" i="38"/>
  <c r="K938" i="38"/>
  <c r="L937" i="38"/>
  <c r="K937" i="38"/>
  <c r="L936" i="38"/>
  <c r="K936" i="38"/>
  <c r="L935" i="38"/>
  <c r="K935" i="38"/>
  <c r="L934" i="38"/>
  <c r="K934" i="38"/>
  <c r="L933" i="38"/>
  <c r="K933" i="38"/>
  <c r="L932" i="38"/>
  <c r="K932" i="38"/>
  <c r="L931" i="38"/>
  <c r="K931" i="38"/>
  <c r="L930" i="38"/>
  <c r="K930" i="38"/>
  <c r="L929" i="38"/>
  <c r="K929" i="38"/>
  <c r="L928" i="38"/>
  <c r="K928" i="38"/>
  <c r="L927" i="38"/>
  <c r="K927" i="38"/>
  <c r="L926" i="38"/>
  <c r="K926" i="38"/>
  <c r="L925" i="38"/>
  <c r="K925" i="38"/>
  <c r="L924" i="38"/>
  <c r="K924" i="38"/>
  <c r="L923" i="38"/>
  <c r="K923" i="38"/>
  <c r="L922" i="38"/>
  <c r="K922" i="38"/>
  <c r="L921" i="38"/>
  <c r="K921" i="38"/>
  <c r="L920" i="38"/>
  <c r="K920" i="38"/>
  <c r="L919" i="38"/>
  <c r="K919" i="38"/>
  <c r="L918" i="38"/>
  <c r="K918" i="38"/>
  <c r="L917" i="38"/>
  <c r="K917" i="38"/>
  <c r="L916" i="38"/>
  <c r="K916" i="38"/>
  <c r="L915" i="38"/>
  <c r="K915" i="38"/>
  <c r="L914" i="38"/>
  <c r="K914" i="38"/>
  <c r="L913" i="38"/>
  <c r="K913" i="38"/>
  <c r="L912" i="38"/>
  <c r="K912" i="38"/>
  <c r="L911" i="38"/>
  <c r="K911" i="38"/>
  <c r="L910" i="38"/>
  <c r="K910" i="38"/>
  <c r="L909" i="38"/>
  <c r="K909" i="38"/>
  <c r="L908" i="38"/>
  <c r="K908" i="38"/>
  <c r="L907" i="38"/>
  <c r="K907" i="38"/>
  <c r="L906" i="38"/>
  <c r="K906" i="38"/>
  <c r="L905" i="38"/>
  <c r="K905" i="38"/>
  <c r="L904" i="38"/>
  <c r="K904" i="38"/>
  <c r="L903" i="38"/>
  <c r="K903" i="38"/>
  <c r="L902" i="38"/>
  <c r="K902" i="38"/>
  <c r="L901" i="38"/>
  <c r="K901" i="38"/>
  <c r="L900" i="38"/>
  <c r="K900" i="38"/>
  <c r="L899" i="38"/>
  <c r="K899" i="38"/>
  <c r="L898" i="38"/>
  <c r="K898" i="38"/>
  <c r="L897" i="38"/>
  <c r="K897" i="38"/>
  <c r="L896" i="38"/>
  <c r="K896" i="38"/>
  <c r="L895" i="38"/>
  <c r="K895" i="38"/>
  <c r="L894" i="38"/>
  <c r="K894" i="38"/>
  <c r="L893" i="38"/>
  <c r="K893" i="38"/>
  <c r="L892" i="38"/>
  <c r="K892" i="38"/>
  <c r="L891" i="38"/>
  <c r="K891" i="38"/>
  <c r="L890" i="38"/>
  <c r="K890" i="38"/>
  <c r="L889" i="38"/>
  <c r="K889" i="38"/>
  <c r="L888" i="38"/>
  <c r="K888" i="38"/>
  <c r="L887" i="38"/>
  <c r="K887" i="38"/>
  <c r="L886" i="38"/>
  <c r="K886" i="38"/>
  <c r="L885" i="38"/>
  <c r="K885" i="38"/>
  <c r="L884" i="38"/>
  <c r="K884" i="38"/>
  <c r="L883" i="38"/>
  <c r="K883" i="38"/>
  <c r="L882" i="38"/>
  <c r="K882" i="38"/>
  <c r="L881" i="38"/>
  <c r="K881" i="38"/>
  <c r="L880" i="38"/>
  <c r="K880" i="38"/>
  <c r="L879" i="38"/>
  <c r="K879" i="38"/>
  <c r="L878" i="38"/>
  <c r="K878" i="38"/>
  <c r="L877" i="38"/>
  <c r="K877" i="38"/>
  <c r="L876" i="38"/>
  <c r="K876" i="38"/>
  <c r="L875" i="38"/>
  <c r="K875" i="38"/>
  <c r="L874" i="38"/>
  <c r="K874" i="38"/>
  <c r="L873" i="38"/>
  <c r="K873" i="38"/>
  <c r="L872" i="38"/>
  <c r="K872" i="38"/>
  <c r="L871" i="38"/>
  <c r="K871" i="38"/>
  <c r="L870" i="38"/>
  <c r="K870" i="38"/>
  <c r="L869" i="38"/>
  <c r="K869" i="38"/>
  <c r="L868" i="38"/>
  <c r="K868" i="38"/>
  <c r="L867" i="38"/>
  <c r="K867" i="38"/>
  <c r="L866" i="38"/>
  <c r="K866" i="38"/>
  <c r="L865" i="38"/>
  <c r="K865" i="38"/>
  <c r="L864" i="38"/>
  <c r="K864" i="38"/>
  <c r="L863" i="38"/>
  <c r="K863" i="38"/>
  <c r="L862" i="38"/>
  <c r="K862" i="38"/>
  <c r="L861" i="38"/>
  <c r="K861" i="38"/>
  <c r="L860" i="38"/>
  <c r="K860" i="38"/>
  <c r="L859" i="38"/>
  <c r="K859" i="38"/>
  <c r="L858" i="38"/>
  <c r="K858" i="38"/>
  <c r="L857" i="38"/>
  <c r="K857" i="38"/>
  <c r="L856" i="38"/>
  <c r="K856" i="38"/>
  <c r="L855" i="38"/>
  <c r="K855" i="38"/>
  <c r="L854" i="38"/>
  <c r="K854" i="38"/>
  <c r="L853" i="38"/>
  <c r="K853" i="38"/>
  <c r="L852" i="38"/>
  <c r="K852" i="38"/>
  <c r="L851" i="38"/>
  <c r="K851" i="38"/>
  <c r="L850" i="38"/>
  <c r="K850" i="38"/>
  <c r="L849" i="38"/>
  <c r="K849" i="38"/>
  <c r="L848" i="38"/>
  <c r="K848" i="38"/>
  <c r="L847" i="38"/>
  <c r="K847" i="38"/>
  <c r="L846" i="38"/>
  <c r="K846" i="38"/>
  <c r="L845" i="38"/>
  <c r="K845" i="38"/>
  <c r="L844" i="38"/>
  <c r="K844" i="38"/>
  <c r="L843" i="38"/>
  <c r="K843" i="38"/>
  <c r="L842" i="38"/>
  <c r="K842" i="38"/>
  <c r="L841" i="38"/>
  <c r="K841" i="38"/>
  <c r="L840" i="38"/>
  <c r="K840" i="38"/>
  <c r="L839" i="38"/>
  <c r="K839" i="38"/>
  <c r="L838" i="38"/>
  <c r="K838" i="38"/>
  <c r="L837" i="38"/>
  <c r="K837" i="38"/>
  <c r="L836" i="38"/>
  <c r="K836" i="38"/>
  <c r="L835" i="38"/>
  <c r="K835" i="38"/>
  <c r="L834" i="38"/>
  <c r="K834" i="38"/>
  <c r="L833" i="38"/>
  <c r="K833" i="38"/>
  <c r="L832" i="38"/>
  <c r="K832" i="38"/>
  <c r="L831" i="38"/>
  <c r="K831" i="38"/>
  <c r="L830" i="38"/>
  <c r="K830" i="38"/>
  <c r="L829" i="38"/>
  <c r="K829" i="38"/>
  <c r="L828" i="38"/>
  <c r="K828" i="38"/>
  <c r="L827" i="38"/>
  <c r="K827" i="38"/>
  <c r="L826" i="38"/>
  <c r="K826" i="38"/>
  <c r="L825" i="38"/>
  <c r="K825" i="38"/>
  <c r="L824" i="38"/>
  <c r="K824" i="38"/>
  <c r="L823" i="38"/>
  <c r="K823" i="38"/>
  <c r="L822" i="38"/>
  <c r="K822" i="38"/>
  <c r="L821" i="38"/>
  <c r="K821" i="38"/>
  <c r="L820" i="38"/>
  <c r="K820" i="38"/>
  <c r="L819" i="38"/>
  <c r="K819" i="38"/>
  <c r="L818" i="38"/>
  <c r="K818" i="38"/>
  <c r="L817" i="38"/>
  <c r="K817" i="38"/>
  <c r="L816" i="38"/>
  <c r="K816" i="38"/>
  <c r="L815" i="38"/>
  <c r="K815" i="38"/>
  <c r="L814" i="38"/>
  <c r="K814" i="38"/>
  <c r="L813" i="38"/>
  <c r="K813" i="38"/>
  <c r="L812" i="38"/>
  <c r="K812" i="38"/>
  <c r="L811" i="38"/>
  <c r="K811" i="38"/>
  <c r="L810" i="38"/>
  <c r="K810" i="38"/>
  <c r="L809" i="38"/>
  <c r="K809" i="38"/>
  <c r="L808" i="38"/>
  <c r="K808" i="38"/>
  <c r="L807" i="38"/>
  <c r="K807" i="38"/>
  <c r="L806" i="38"/>
  <c r="K806" i="38"/>
  <c r="L805" i="38"/>
  <c r="K805" i="38"/>
  <c r="L804" i="38"/>
  <c r="K804" i="38"/>
  <c r="L803" i="38"/>
  <c r="K803" i="38"/>
  <c r="L802" i="38"/>
  <c r="K802" i="38"/>
  <c r="L801" i="38"/>
  <c r="K801" i="38"/>
  <c r="L800" i="38"/>
  <c r="K800" i="38"/>
  <c r="L799" i="38"/>
  <c r="K799" i="38"/>
  <c r="L798" i="38"/>
  <c r="K798" i="38"/>
  <c r="L797" i="38"/>
  <c r="K797" i="38"/>
  <c r="L796" i="38"/>
  <c r="K796" i="38"/>
  <c r="L795" i="38"/>
  <c r="K795" i="38"/>
  <c r="L794" i="38"/>
  <c r="K794" i="38"/>
  <c r="L793" i="38"/>
  <c r="K793" i="38"/>
  <c r="L792" i="38"/>
  <c r="K792" i="38"/>
  <c r="L791" i="38"/>
  <c r="K791" i="38"/>
  <c r="L790" i="38"/>
  <c r="K790" i="38"/>
  <c r="L789" i="38"/>
  <c r="K789" i="38"/>
  <c r="L788" i="38"/>
  <c r="K788" i="38"/>
  <c r="L787" i="38"/>
  <c r="K787" i="38"/>
  <c r="L786" i="38"/>
  <c r="K786" i="38"/>
  <c r="L785" i="38"/>
  <c r="K785" i="38"/>
  <c r="L784" i="38"/>
  <c r="K784" i="38"/>
  <c r="L783" i="38"/>
  <c r="K783" i="38"/>
  <c r="L782" i="38"/>
  <c r="K782" i="38"/>
  <c r="L781" i="38"/>
  <c r="K781" i="38"/>
  <c r="L780" i="38"/>
  <c r="K780" i="38"/>
  <c r="L779" i="38"/>
  <c r="K779" i="38"/>
  <c r="L778" i="38"/>
  <c r="K778" i="38"/>
  <c r="L777" i="38"/>
  <c r="K777" i="38"/>
  <c r="L776" i="38"/>
  <c r="K776" i="38"/>
  <c r="L775" i="38"/>
  <c r="K775" i="38"/>
  <c r="L774" i="38"/>
  <c r="K774" i="38"/>
  <c r="L773" i="38"/>
  <c r="K773" i="38"/>
  <c r="L772" i="38"/>
  <c r="K772" i="38"/>
  <c r="L771" i="38"/>
  <c r="K771" i="38"/>
  <c r="L770" i="38"/>
  <c r="K770" i="38"/>
  <c r="L769" i="38"/>
  <c r="K769" i="38"/>
  <c r="L768" i="38"/>
  <c r="K768" i="38"/>
  <c r="L767" i="38"/>
  <c r="K767" i="38"/>
  <c r="L766" i="38"/>
  <c r="K766" i="38"/>
  <c r="L765" i="38"/>
  <c r="K765" i="38"/>
  <c r="L764" i="38"/>
  <c r="K764" i="38"/>
  <c r="L763" i="38"/>
  <c r="K763" i="38"/>
  <c r="L762" i="38"/>
  <c r="K762" i="38"/>
  <c r="L761" i="38"/>
  <c r="K761" i="38"/>
  <c r="L760" i="38"/>
  <c r="K760" i="38"/>
  <c r="L759" i="38"/>
  <c r="K759" i="38"/>
  <c r="L758" i="38"/>
  <c r="K758" i="38"/>
  <c r="L757" i="38"/>
  <c r="K757" i="38"/>
  <c r="L756" i="38"/>
  <c r="K756" i="38"/>
  <c r="L755" i="38"/>
  <c r="K755" i="38"/>
  <c r="L754" i="38"/>
  <c r="K754" i="38"/>
  <c r="L753" i="38"/>
  <c r="K753" i="38"/>
  <c r="L752" i="38"/>
  <c r="K752" i="38"/>
  <c r="L751" i="38"/>
  <c r="K751" i="38"/>
  <c r="L750" i="38"/>
  <c r="K750" i="38"/>
  <c r="L749" i="38"/>
  <c r="K749" i="38"/>
  <c r="L748" i="38"/>
  <c r="K748" i="38"/>
  <c r="L747" i="38"/>
  <c r="K747" i="38"/>
  <c r="L746" i="38"/>
  <c r="K746" i="38"/>
  <c r="L745" i="38"/>
  <c r="K745" i="38"/>
  <c r="L744" i="38"/>
  <c r="K744" i="38"/>
  <c r="L743" i="38"/>
  <c r="K743" i="38"/>
  <c r="L742" i="38"/>
  <c r="K742" i="38"/>
  <c r="L741" i="38"/>
  <c r="K741" i="38"/>
  <c r="L740" i="38"/>
  <c r="K740" i="38"/>
  <c r="L739" i="38"/>
  <c r="K739" i="38"/>
  <c r="L738" i="38"/>
  <c r="K738" i="38"/>
  <c r="L737" i="38"/>
  <c r="K737" i="38"/>
  <c r="L736" i="38"/>
  <c r="K736" i="38"/>
  <c r="L735" i="38"/>
  <c r="K735" i="38"/>
  <c r="L734" i="38"/>
  <c r="K734" i="38"/>
  <c r="L733" i="38"/>
  <c r="K733" i="38"/>
  <c r="L732" i="38"/>
  <c r="K732" i="38"/>
  <c r="L731" i="38"/>
  <c r="K731" i="38"/>
  <c r="L730" i="38"/>
  <c r="K730" i="38"/>
  <c r="L729" i="38"/>
  <c r="K729" i="38"/>
  <c r="L728" i="38"/>
  <c r="K728" i="38"/>
  <c r="L727" i="38"/>
  <c r="K727" i="38"/>
  <c r="L726" i="38"/>
  <c r="K726" i="38"/>
  <c r="L725" i="38"/>
  <c r="K725" i="38"/>
  <c r="L724" i="38"/>
  <c r="K724" i="38"/>
  <c r="L723" i="38"/>
  <c r="K723" i="38"/>
  <c r="L722" i="38"/>
  <c r="K722" i="38"/>
  <c r="L721" i="38"/>
  <c r="K721" i="38"/>
  <c r="L720" i="38"/>
  <c r="K720" i="38"/>
  <c r="L719" i="38"/>
  <c r="K719" i="38"/>
  <c r="L718" i="38"/>
  <c r="K718" i="38"/>
  <c r="L717" i="38"/>
  <c r="K717" i="38"/>
  <c r="L716" i="38"/>
  <c r="K716" i="38"/>
  <c r="L715" i="38"/>
  <c r="K715" i="38"/>
  <c r="L714" i="38"/>
  <c r="K714" i="38"/>
  <c r="L713" i="38"/>
  <c r="K713" i="38"/>
  <c r="L712" i="38"/>
  <c r="K712" i="38"/>
  <c r="L711" i="38"/>
  <c r="K711" i="38"/>
  <c r="L710" i="38"/>
  <c r="K710" i="38"/>
  <c r="L709" i="38"/>
  <c r="K709" i="38"/>
  <c r="L708" i="38"/>
  <c r="K708" i="38"/>
  <c r="L707" i="38"/>
  <c r="K707" i="38"/>
  <c r="L706" i="38"/>
  <c r="K706" i="38"/>
  <c r="L705" i="38"/>
  <c r="K705" i="38"/>
  <c r="L704" i="38"/>
  <c r="K704" i="38"/>
  <c r="L703" i="38"/>
  <c r="K703" i="38"/>
  <c r="L702" i="38"/>
  <c r="K702" i="38"/>
  <c r="L701" i="38"/>
  <c r="K701" i="38"/>
  <c r="L700" i="38"/>
  <c r="K700" i="38"/>
  <c r="L699" i="38"/>
  <c r="K699" i="38"/>
  <c r="L698" i="38"/>
  <c r="K698" i="38"/>
  <c r="L697" i="38"/>
  <c r="K697" i="38"/>
  <c r="L696" i="38"/>
  <c r="K696" i="38"/>
  <c r="L695" i="38"/>
  <c r="K695" i="38"/>
  <c r="L694" i="38"/>
  <c r="K694" i="38"/>
  <c r="L693" i="38"/>
  <c r="K693" i="38"/>
  <c r="L692" i="38"/>
  <c r="K692" i="38"/>
  <c r="L691" i="38"/>
  <c r="K691" i="38"/>
  <c r="L690" i="38"/>
  <c r="K690" i="38"/>
  <c r="L689" i="38"/>
  <c r="K689" i="38"/>
  <c r="L688" i="38"/>
  <c r="K688" i="38"/>
  <c r="L687" i="38"/>
  <c r="K687" i="38"/>
  <c r="L686" i="38"/>
  <c r="K686" i="38"/>
  <c r="L685" i="38"/>
  <c r="K685" i="38"/>
  <c r="L684" i="38"/>
  <c r="K684" i="38"/>
  <c r="L683" i="38"/>
  <c r="K683" i="38"/>
  <c r="L682" i="38"/>
  <c r="K682" i="38"/>
  <c r="L681" i="38"/>
  <c r="K681" i="38"/>
  <c r="L680" i="38"/>
  <c r="K680" i="38"/>
  <c r="L679" i="38"/>
  <c r="K679" i="38"/>
  <c r="L678" i="38"/>
  <c r="K678" i="38"/>
  <c r="L677" i="38"/>
  <c r="K677" i="38"/>
  <c r="L676" i="38"/>
  <c r="K676" i="38"/>
  <c r="L675" i="38"/>
  <c r="K675" i="38"/>
  <c r="L674" i="38"/>
  <c r="K674" i="38"/>
  <c r="L673" i="38"/>
  <c r="K673" i="38"/>
  <c r="L672" i="38"/>
  <c r="K672" i="38"/>
  <c r="L671" i="38"/>
  <c r="K671" i="38"/>
  <c r="L670" i="38"/>
  <c r="K670" i="38"/>
  <c r="L669" i="38"/>
  <c r="K669" i="38"/>
  <c r="L668" i="38"/>
  <c r="K668" i="38"/>
  <c r="L667" i="38"/>
  <c r="K667" i="38"/>
  <c r="L666" i="38"/>
  <c r="K666" i="38"/>
  <c r="L665" i="38"/>
  <c r="K665" i="38"/>
  <c r="L664" i="38"/>
  <c r="K664" i="38"/>
  <c r="L663" i="38"/>
  <c r="K663" i="38"/>
  <c r="L662" i="38"/>
  <c r="K662" i="38"/>
  <c r="L661" i="38"/>
  <c r="K661" i="38"/>
  <c r="L660" i="38"/>
  <c r="K660" i="38"/>
  <c r="L659" i="38"/>
  <c r="K659" i="38"/>
  <c r="L658" i="38"/>
  <c r="K658" i="38"/>
  <c r="L657" i="38"/>
  <c r="K657" i="38"/>
  <c r="L656" i="38"/>
  <c r="K656" i="38"/>
  <c r="L655" i="38"/>
  <c r="K655" i="38"/>
  <c r="L654" i="38"/>
  <c r="K654" i="38"/>
  <c r="L653" i="38"/>
  <c r="K653" i="38"/>
  <c r="L652" i="38"/>
  <c r="K652" i="38"/>
  <c r="L651" i="38"/>
  <c r="K651" i="38"/>
  <c r="L650" i="38"/>
  <c r="K650" i="38"/>
  <c r="L649" i="38"/>
  <c r="K649" i="38"/>
  <c r="L648" i="38"/>
  <c r="K648" i="38"/>
  <c r="L647" i="38"/>
  <c r="K647" i="38"/>
  <c r="L646" i="38"/>
  <c r="K646" i="38"/>
  <c r="L645" i="38"/>
  <c r="K645" i="38"/>
  <c r="L644" i="38"/>
  <c r="K644" i="38"/>
  <c r="L643" i="38"/>
  <c r="K643" i="38"/>
  <c r="L642" i="38"/>
  <c r="K642" i="38"/>
  <c r="L641" i="38"/>
  <c r="K641" i="38"/>
  <c r="L640" i="38"/>
  <c r="K640" i="38"/>
  <c r="L639" i="38"/>
  <c r="K639" i="38"/>
  <c r="L638" i="38"/>
  <c r="K638" i="38"/>
  <c r="L637" i="38"/>
  <c r="K637" i="38"/>
  <c r="L636" i="38"/>
  <c r="K636" i="38"/>
  <c r="L635" i="38"/>
  <c r="K635" i="38"/>
  <c r="L634" i="38"/>
  <c r="K634" i="38"/>
  <c r="L633" i="38"/>
  <c r="K633" i="38"/>
  <c r="L632" i="38"/>
  <c r="K632" i="38"/>
  <c r="L631" i="38"/>
  <c r="K631" i="38"/>
  <c r="L630" i="38"/>
  <c r="K630" i="38"/>
  <c r="L629" i="38"/>
  <c r="K629" i="38"/>
  <c r="L628" i="38"/>
  <c r="K628" i="38"/>
  <c r="L627" i="38"/>
  <c r="K627" i="38"/>
  <c r="L626" i="38"/>
  <c r="K626" i="38"/>
  <c r="L625" i="38"/>
  <c r="K625" i="38"/>
  <c r="L624" i="38"/>
  <c r="K624" i="38"/>
  <c r="L623" i="38"/>
  <c r="K623" i="38"/>
  <c r="L622" i="38"/>
  <c r="K622" i="38"/>
  <c r="L621" i="38"/>
  <c r="K621" i="38"/>
  <c r="L620" i="38"/>
  <c r="K620" i="38"/>
  <c r="L619" i="38"/>
  <c r="K619" i="38"/>
  <c r="L618" i="38"/>
  <c r="K618" i="38"/>
  <c r="L617" i="38"/>
  <c r="K617" i="38"/>
  <c r="L616" i="38"/>
  <c r="K616" i="38"/>
  <c r="L615" i="38"/>
  <c r="K615" i="38"/>
  <c r="L614" i="38"/>
  <c r="K614" i="38"/>
  <c r="L613" i="38"/>
  <c r="K613" i="38"/>
  <c r="L612" i="38"/>
  <c r="K612" i="38"/>
  <c r="L611" i="38"/>
  <c r="K611" i="38"/>
  <c r="L610" i="38"/>
  <c r="K610" i="38"/>
  <c r="L609" i="38"/>
  <c r="K609" i="38"/>
  <c r="L608" i="38"/>
  <c r="K608" i="38"/>
  <c r="L607" i="38"/>
  <c r="K607" i="38"/>
  <c r="L606" i="38"/>
  <c r="K606" i="38"/>
  <c r="L605" i="38"/>
  <c r="K605" i="38"/>
  <c r="L604" i="38"/>
  <c r="K604" i="38"/>
  <c r="L603" i="38"/>
  <c r="K603" i="38"/>
  <c r="L602" i="38"/>
  <c r="K602" i="38"/>
  <c r="L601" i="38"/>
  <c r="K601" i="38"/>
  <c r="L600" i="38"/>
  <c r="K600" i="38"/>
  <c r="L599" i="38"/>
  <c r="K599" i="38"/>
  <c r="L598" i="38"/>
  <c r="K598" i="38"/>
  <c r="L597" i="38"/>
  <c r="K597" i="38"/>
  <c r="L596" i="38"/>
  <c r="K596" i="38"/>
  <c r="L595" i="38"/>
  <c r="K595" i="38"/>
  <c r="L594" i="38"/>
  <c r="K594" i="38"/>
  <c r="L593" i="38"/>
  <c r="K593" i="38"/>
  <c r="L592" i="38"/>
  <c r="K592" i="38"/>
  <c r="L591" i="38"/>
  <c r="K591" i="38"/>
  <c r="L590" i="38"/>
  <c r="K590" i="38"/>
  <c r="L589" i="38"/>
  <c r="K589" i="38"/>
  <c r="L588" i="38"/>
  <c r="K588" i="38"/>
  <c r="L587" i="38"/>
  <c r="K587" i="38"/>
  <c r="L586" i="38"/>
  <c r="K586" i="38"/>
  <c r="L585" i="38"/>
  <c r="K585" i="38"/>
  <c r="L584" i="38"/>
  <c r="K584" i="38"/>
  <c r="L583" i="38"/>
  <c r="K583" i="38"/>
  <c r="L582" i="38"/>
  <c r="K582" i="38"/>
  <c r="L581" i="38"/>
  <c r="K581" i="38"/>
  <c r="L580" i="38"/>
  <c r="K580" i="38"/>
  <c r="L579" i="38"/>
  <c r="K579" i="38"/>
  <c r="L578" i="38"/>
  <c r="K578" i="38"/>
  <c r="L577" i="38"/>
  <c r="K577" i="38"/>
  <c r="L576" i="38"/>
  <c r="K576" i="38"/>
  <c r="L575" i="38"/>
  <c r="K575" i="38"/>
  <c r="L574" i="38"/>
  <c r="K574" i="38"/>
  <c r="L573" i="38"/>
  <c r="K573" i="38"/>
  <c r="L572" i="38"/>
  <c r="K572" i="38"/>
  <c r="L571" i="38"/>
  <c r="K571" i="38"/>
  <c r="L570" i="38"/>
  <c r="K570" i="38"/>
  <c r="L569" i="38"/>
  <c r="K569" i="38"/>
  <c r="L568" i="38"/>
  <c r="K568" i="38"/>
  <c r="L567" i="38"/>
  <c r="K567" i="38"/>
  <c r="L566" i="38"/>
  <c r="K566" i="38"/>
  <c r="L565" i="38"/>
  <c r="K565" i="38"/>
  <c r="L564" i="38"/>
  <c r="K564" i="38"/>
  <c r="L563" i="38"/>
  <c r="K563" i="38"/>
  <c r="L562" i="38"/>
  <c r="K562" i="38"/>
  <c r="L561" i="38"/>
  <c r="K561" i="38"/>
  <c r="L560" i="38"/>
  <c r="K560" i="38"/>
  <c r="L559" i="38"/>
  <c r="K559" i="38"/>
  <c r="L558" i="38"/>
  <c r="K558" i="38"/>
  <c r="L557" i="38"/>
  <c r="K557" i="38"/>
  <c r="L556" i="38"/>
  <c r="K556" i="38"/>
  <c r="L555" i="38"/>
  <c r="K555" i="38"/>
  <c r="L554" i="38"/>
  <c r="K554" i="38"/>
  <c r="L553" i="38"/>
  <c r="K553" i="38"/>
  <c r="L552" i="38"/>
  <c r="K552" i="38"/>
  <c r="L551" i="38"/>
  <c r="K551" i="38"/>
  <c r="L550" i="38"/>
  <c r="K550" i="38"/>
  <c r="L549" i="38"/>
  <c r="K549" i="38"/>
  <c r="L548" i="38"/>
  <c r="K548" i="38"/>
  <c r="L547" i="38"/>
  <c r="K547" i="38"/>
  <c r="L546" i="38"/>
  <c r="K546" i="38"/>
  <c r="L545" i="38"/>
  <c r="K545" i="38"/>
  <c r="L544" i="38"/>
  <c r="K544" i="38"/>
  <c r="L543" i="38"/>
  <c r="K543" i="38"/>
  <c r="L542" i="38"/>
  <c r="K542" i="38"/>
  <c r="L541" i="38"/>
  <c r="K541" i="38"/>
  <c r="L540" i="38"/>
  <c r="K540" i="38"/>
  <c r="L539" i="38"/>
  <c r="K539" i="38"/>
  <c r="L538" i="38"/>
  <c r="K538" i="38"/>
  <c r="L537" i="38"/>
  <c r="K537" i="38"/>
  <c r="L536" i="38"/>
  <c r="K536" i="38"/>
  <c r="L535" i="38"/>
  <c r="K535" i="38"/>
  <c r="L534" i="38"/>
  <c r="K534" i="38"/>
  <c r="L533" i="38"/>
  <c r="K533" i="38"/>
  <c r="L532" i="38"/>
  <c r="K532" i="38"/>
  <c r="L531" i="38"/>
  <c r="K531" i="38"/>
  <c r="L530" i="38"/>
  <c r="K530" i="38"/>
  <c r="L529" i="38"/>
  <c r="K529" i="38"/>
  <c r="L528" i="38"/>
  <c r="K528" i="38"/>
  <c r="L527" i="38"/>
  <c r="K527" i="38"/>
  <c r="L526" i="38"/>
  <c r="K526" i="38"/>
  <c r="L525" i="38"/>
  <c r="K525" i="38"/>
  <c r="L524" i="38"/>
  <c r="K524" i="38"/>
  <c r="L523" i="38"/>
  <c r="K523" i="38"/>
  <c r="L522" i="38"/>
  <c r="K522" i="38"/>
  <c r="L521" i="38"/>
  <c r="K521" i="38"/>
  <c r="L520" i="38"/>
  <c r="K520" i="38"/>
  <c r="L519" i="38"/>
  <c r="K519" i="38"/>
  <c r="L518" i="38"/>
  <c r="K518" i="38"/>
  <c r="L517" i="38"/>
  <c r="K517" i="38"/>
  <c r="L516" i="38"/>
  <c r="K516" i="38"/>
  <c r="L515" i="38"/>
  <c r="K515" i="38"/>
  <c r="L514" i="38"/>
  <c r="K514" i="38"/>
  <c r="L513" i="38"/>
  <c r="K513" i="38"/>
  <c r="L512" i="38"/>
  <c r="K512" i="38"/>
  <c r="L511" i="38"/>
  <c r="K511" i="38"/>
  <c r="L510" i="38"/>
  <c r="K510" i="38"/>
  <c r="L509" i="38"/>
  <c r="K509" i="38"/>
  <c r="L508" i="38"/>
  <c r="K508" i="38"/>
  <c r="L507" i="38"/>
  <c r="K507" i="38"/>
  <c r="L506" i="38"/>
  <c r="K506" i="38"/>
  <c r="L505" i="38"/>
  <c r="K505" i="38"/>
  <c r="L504" i="38"/>
  <c r="K504" i="38"/>
  <c r="L503" i="38"/>
  <c r="K503" i="38"/>
  <c r="L502" i="38"/>
  <c r="K502" i="38"/>
  <c r="L501" i="38"/>
  <c r="K501" i="38"/>
  <c r="L500" i="38"/>
  <c r="K500" i="38"/>
  <c r="L499" i="38"/>
  <c r="K499" i="38"/>
  <c r="L498" i="38"/>
  <c r="K498" i="38"/>
  <c r="L497" i="38"/>
  <c r="K497" i="38"/>
  <c r="L496" i="38"/>
  <c r="K496" i="38"/>
  <c r="L495" i="38"/>
  <c r="K495" i="38"/>
  <c r="L494" i="38"/>
  <c r="K494" i="38"/>
  <c r="L493" i="38"/>
  <c r="K493" i="38"/>
  <c r="L492" i="38"/>
  <c r="K492" i="38"/>
  <c r="L491" i="38"/>
  <c r="K491" i="38"/>
  <c r="L490" i="38"/>
  <c r="K490" i="38"/>
  <c r="L489" i="38"/>
  <c r="K489" i="38"/>
  <c r="L488" i="38"/>
  <c r="K488" i="38"/>
  <c r="L487" i="38"/>
  <c r="K487" i="38"/>
  <c r="L486" i="38"/>
  <c r="K486" i="38"/>
  <c r="L485" i="38"/>
  <c r="K485" i="38"/>
  <c r="L484" i="38"/>
  <c r="K484" i="38"/>
  <c r="L483" i="38"/>
  <c r="K483" i="38"/>
  <c r="L482" i="38"/>
  <c r="K482" i="38"/>
  <c r="L481" i="38"/>
  <c r="K481" i="38"/>
  <c r="L480" i="38"/>
  <c r="K480" i="38"/>
  <c r="L479" i="38"/>
  <c r="K479" i="38"/>
  <c r="L478" i="38"/>
  <c r="K478" i="38"/>
  <c r="L477" i="38"/>
  <c r="K477" i="38"/>
  <c r="L476" i="38"/>
  <c r="K476" i="38"/>
  <c r="L475" i="38"/>
  <c r="K475" i="38"/>
  <c r="L474" i="38"/>
  <c r="K474" i="38"/>
  <c r="L473" i="38"/>
  <c r="K473" i="38"/>
  <c r="L472" i="38"/>
  <c r="K472" i="38"/>
  <c r="L471" i="38"/>
  <c r="K471" i="38"/>
  <c r="L470" i="38"/>
  <c r="K470" i="38"/>
  <c r="L469" i="38"/>
  <c r="K469" i="38"/>
  <c r="L468" i="38"/>
  <c r="K468" i="38"/>
  <c r="L467" i="38"/>
  <c r="K467" i="38"/>
  <c r="L466" i="38"/>
  <c r="K466" i="38"/>
  <c r="L465" i="38"/>
  <c r="K465" i="38"/>
  <c r="L464" i="38"/>
  <c r="K464" i="38"/>
  <c r="L463" i="38"/>
  <c r="K463" i="38"/>
  <c r="L462" i="38"/>
  <c r="K462" i="38"/>
  <c r="L461" i="38"/>
  <c r="K461" i="38"/>
  <c r="L460" i="38"/>
  <c r="K460" i="38"/>
  <c r="L459" i="38"/>
  <c r="K459" i="38"/>
  <c r="L458" i="38"/>
  <c r="K458" i="38"/>
  <c r="L457" i="38"/>
  <c r="K457" i="38"/>
  <c r="L456" i="38"/>
  <c r="K456" i="38"/>
  <c r="L455" i="38"/>
  <c r="K455" i="38"/>
  <c r="L454" i="38"/>
  <c r="K454" i="38"/>
  <c r="L453" i="38"/>
  <c r="K453" i="38"/>
  <c r="L452" i="38"/>
  <c r="K452" i="38"/>
  <c r="L451" i="38"/>
  <c r="K451" i="38"/>
  <c r="L450" i="38"/>
  <c r="K450" i="38"/>
  <c r="L449" i="38"/>
  <c r="K449" i="38"/>
  <c r="L448" i="38"/>
  <c r="K448" i="38"/>
  <c r="L447" i="38"/>
  <c r="K447" i="38"/>
  <c r="L446" i="38"/>
  <c r="K446" i="38"/>
  <c r="L445" i="38"/>
  <c r="K445" i="38"/>
  <c r="L444" i="38"/>
  <c r="K444" i="38"/>
  <c r="L443" i="38"/>
  <c r="K443" i="38"/>
  <c r="L442" i="38"/>
  <c r="K442" i="38"/>
  <c r="L441" i="38"/>
  <c r="K441" i="38"/>
  <c r="L440" i="38"/>
  <c r="K440" i="38"/>
  <c r="L439" i="38"/>
  <c r="K439" i="38"/>
  <c r="L438" i="38"/>
  <c r="K438" i="38"/>
  <c r="L437" i="38"/>
  <c r="K437" i="38"/>
  <c r="L436" i="38"/>
  <c r="K436" i="38"/>
  <c r="L435" i="38"/>
  <c r="K435" i="38"/>
  <c r="L434" i="38"/>
  <c r="K434" i="38"/>
  <c r="L433" i="38"/>
  <c r="K433" i="38"/>
  <c r="L432" i="38"/>
  <c r="K432" i="38"/>
  <c r="L431" i="38"/>
  <c r="K431" i="38"/>
  <c r="L430" i="38"/>
  <c r="J430" i="38"/>
  <c r="K430" i="38" s="1"/>
  <c r="G430" i="38"/>
  <c r="L429" i="38"/>
  <c r="K429" i="38"/>
  <c r="L428" i="38"/>
  <c r="K428" i="38"/>
  <c r="L427" i="38"/>
  <c r="K427" i="38"/>
  <c r="L426" i="38"/>
  <c r="K426" i="38"/>
  <c r="L425" i="38"/>
  <c r="K425" i="38"/>
  <c r="L424" i="38"/>
  <c r="K424" i="38"/>
  <c r="L423" i="38"/>
  <c r="K423" i="38"/>
  <c r="J423" i="38"/>
  <c r="G423" i="38"/>
  <c r="L422" i="38"/>
  <c r="K422" i="38"/>
  <c r="L421" i="38"/>
  <c r="K421" i="38"/>
  <c r="L420" i="38"/>
  <c r="K420" i="38"/>
  <c r="L419" i="38"/>
  <c r="K419" i="38"/>
  <c r="L418" i="38"/>
  <c r="K418" i="38"/>
  <c r="L417" i="38"/>
  <c r="K417" i="38"/>
  <c r="L416" i="38"/>
  <c r="J416" i="38"/>
  <c r="K416" i="38" s="1"/>
  <c r="G416" i="38"/>
  <c r="J415" i="38"/>
  <c r="G415" i="38"/>
  <c r="J414" i="38"/>
  <c r="G414" i="38"/>
  <c r="L413" i="38"/>
  <c r="K413" i="38"/>
  <c r="L412" i="38"/>
  <c r="K412" i="38"/>
  <c r="L411" i="38"/>
  <c r="K411" i="38"/>
  <c r="L410" i="38"/>
  <c r="K410" i="38"/>
  <c r="L409" i="38"/>
  <c r="K409" i="38"/>
  <c r="L408" i="38"/>
  <c r="K408" i="38"/>
  <c r="L407" i="38"/>
  <c r="K407" i="38"/>
  <c r="J407" i="38"/>
  <c r="G407" i="38"/>
  <c r="L406" i="38"/>
  <c r="J406" i="38"/>
  <c r="K406" i="38" s="1"/>
  <c r="G406" i="38"/>
  <c r="L405" i="38"/>
  <c r="J405" i="38"/>
  <c r="K405" i="38" s="1"/>
  <c r="G405" i="38"/>
  <c r="K404" i="38"/>
  <c r="J404" i="38"/>
  <c r="L404" i="38" s="1"/>
  <c r="G404" i="38"/>
  <c r="J403" i="38"/>
  <c r="L403" i="38" s="1"/>
  <c r="G403" i="38"/>
  <c r="L402" i="38"/>
  <c r="J402" i="38"/>
  <c r="K402" i="38" s="1"/>
  <c r="G402" i="38"/>
  <c r="K401" i="38"/>
  <c r="J401" i="38"/>
  <c r="L401" i="38" s="1"/>
  <c r="G401" i="38"/>
  <c r="J400" i="38"/>
  <c r="L400" i="38" s="1"/>
  <c r="G400" i="38"/>
  <c r="L399" i="38"/>
  <c r="K399" i="38"/>
  <c r="J399" i="38"/>
  <c r="G399" i="38"/>
  <c r="L398" i="38"/>
  <c r="K398" i="38"/>
  <c r="J398" i="38"/>
  <c r="G398" i="38"/>
  <c r="J397" i="38"/>
  <c r="G397" i="38"/>
  <c r="J396" i="38"/>
  <c r="K396" i="38" s="1"/>
  <c r="G396" i="38"/>
  <c r="L395" i="38"/>
  <c r="K395" i="38"/>
  <c r="L394" i="38"/>
  <c r="K394" i="38"/>
  <c r="L393" i="38"/>
  <c r="K393" i="38"/>
  <c r="K392" i="38"/>
  <c r="J392" i="38"/>
  <c r="L392" i="38" s="1"/>
  <c r="G392" i="38"/>
  <c r="L391" i="38"/>
  <c r="J391" i="38"/>
  <c r="K391" i="38" s="1"/>
  <c r="G391" i="38"/>
  <c r="L390" i="38"/>
  <c r="K390" i="38"/>
  <c r="J390" i="38"/>
  <c r="G390" i="38"/>
  <c r="L389" i="38"/>
  <c r="K389" i="38"/>
  <c r="J389" i="38"/>
  <c r="G389" i="38"/>
  <c r="J388" i="38"/>
  <c r="G388" i="38"/>
  <c r="L387" i="38"/>
  <c r="J387" i="38"/>
  <c r="K387" i="38" s="1"/>
  <c r="G387" i="38"/>
  <c r="L386" i="38"/>
  <c r="K386" i="38"/>
  <c r="J386" i="38"/>
  <c r="G386" i="38"/>
  <c r="L385" i="38"/>
  <c r="J385" i="38"/>
  <c r="K385" i="38" s="1"/>
  <c r="G385" i="38"/>
  <c r="J384" i="38"/>
  <c r="L384" i="38" s="1"/>
  <c r="G384" i="38"/>
  <c r="J383" i="38"/>
  <c r="L383" i="38" s="1"/>
  <c r="G383" i="38"/>
  <c r="K382" i="38"/>
  <c r="J382" i="38"/>
  <c r="L382" i="38" s="1"/>
  <c r="G382" i="38"/>
  <c r="L381" i="38"/>
  <c r="J381" i="38"/>
  <c r="K381" i="38" s="1"/>
  <c r="G381" i="38"/>
  <c r="K380" i="38"/>
  <c r="J380" i="38"/>
  <c r="L380" i="38" s="1"/>
  <c r="G380" i="38"/>
  <c r="L379" i="38"/>
  <c r="J379" i="38"/>
  <c r="K379" i="38" s="1"/>
  <c r="G379" i="38"/>
  <c r="L378" i="38"/>
  <c r="K378" i="38"/>
  <c r="J378" i="38"/>
  <c r="G378" i="38"/>
  <c r="L377" i="38"/>
  <c r="K377" i="38"/>
  <c r="J377" i="38"/>
  <c r="G377" i="38"/>
  <c r="J376" i="38"/>
  <c r="G376" i="38"/>
  <c r="L375" i="38"/>
  <c r="J375" i="38"/>
  <c r="K375" i="38" s="1"/>
  <c r="G375" i="38"/>
  <c r="L374" i="38"/>
  <c r="K374" i="38"/>
  <c r="J374" i="38"/>
  <c r="G374" i="38"/>
  <c r="L373" i="38"/>
  <c r="J373" i="38"/>
  <c r="K373" i="38" s="1"/>
  <c r="G373" i="38"/>
  <c r="J372" i="38"/>
  <c r="L372" i="38" s="1"/>
  <c r="G372" i="38"/>
  <c r="J371" i="38"/>
  <c r="L371" i="38" s="1"/>
  <c r="G371" i="38"/>
  <c r="K370" i="38"/>
  <c r="J370" i="38"/>
  <c r="L370" i="38" s="1"/>
  <c r="G370" i="38"/>
  <c r="L369" i="38"/>
  <c r="J369" i="38"/>
  <c r="K369" i="38" s="1"/>
  <c r="G369" i="38"/>
  <c r="L368" i="38"/>
  <c r="K368" i="38"/>
  <c r="L367" i="38"/>
  <c r="K367" i="38"/>
  <c r="L366" i="38"/>
  <c r="K366" i="38"/>
  <c r="L365" i="38"/>
  <c r="K365" i="38"/>
  <c r="J365" i="38"/>
  <c r="G365" i="38"/>
  <c r="J364" i="38"/>
  <c r="L364" i="38" s="1"/>
  <c r="G364" i="38"/>
  <c r="L363" i="38"/>
  <c r="J363" i="38"/>
  <c r="K363" i="38" s="1"/>
  <c r="G363" i="38"/>
  <c r="K362" i="38"/>
  <c r="J362" i="38"/>
  <c r="L362" i="38" s="1"/>
  <c r="G362" i="38"/>
  <c r="J361" i="38"/>
  <c r="L361" i="38" s="1"/>
  <c r="G361" i="38"/>
  <c r="L360" i="38"/>
  <c r="J360" i="38"/>
  <c r="K360" i="38" s="1"/>
  <c r="G360" i="38"/>
  <c r="L359" i="38"/>
  <c r="K359" i="38"/>
  <c r="J359" i="38"/>
  <c r="G359" i="38"/>
  <c r="L358" i="38"/>
  <c r="J358" i="38"/>
  <c r="K358" i="38" s="1"/>
  <c r="G358" i="38"/>
  <c r="J357" i="38"/>
  <c r="L357" i="38" s="1"/>
  <c r="G357" i="38"/>
  <c r="K356" i="38"/>
  <c r="J356" i="38"/>
  <c r="L356" i="38" s="1"/>
  <c r="G356" i="38"/>
  <c r="J355" i="38"/>
  <c r="G355" i="38"/>
  <c r="J354" i="38"/>
  <c r="K354" i="38" s="1"/>
  <c r="G354" i="38"/>
  <c r="L353" i="38"/>
  <c r="K353" i="38"/>
  <c r="J353" i="38"/>
  <c r="G353" i="38"/>
  <c r="J352" i="38"/>
  <c r="L352" i="38" s="1"/>
  <c r="G352" i="38"/>
  <c r="L351" i="38"/>
  <c r="K351" i="38"/>
  <c r="J351" i="38"/>
  <c r="G351" i="38"/>
  <c r="J350" i="38"/>
  <c r="L350" i="38" s="1"/>
  <c r="G350" i="38"/>
  <c r="J349" i="38"/>
  <c r="L349" i="38" s="1"/>
  <c r="G349" i="38"/>
  <c r="L348" i="38"/>
  <c r="J348" i="38"/>
  <c r="K348" i="38" s="1"/>
  <c r="G348" i="38"/>
  <c r="L347" i="38"/>
  <c r="K347" i="38"/>
  <c r="J347" i="38"/>
  <c r="G347" i="38"/>
  <c r="L346" i="38"/>
  <c r="J346" i="38"/>
  <c r="K346" i="38" s="1"/>
  <c r="G346" i="38"/>
  <c r="J345" i="38"/>
  <c r="L345" i="38" s="1"/>
  <c r="G345" i="38"/>
  <c r="L344" i="38"/>
  <c r="K344" i="38"/>
  <c r="J344" i="38"/>
  <c r="G344" i="38"/>
  <c r="J343" i="38"/>
  <c r="G343" i="38"/>
  <c r="L342" i="38"/>
  <c r="J342" i="38"/>
  <c r="K342" i="38" s="1"/>
  <c r="G342" i="38"/>
  <c r="L341" i="38"/>
  <c r="K341" i="38"/>
  <c r="J341" i="38"/>
  <c r="G341" i="38"/>
  <c r="J340" i="38"/>
  <c r="L340" i="38" s="1"/>
  <c r="G340" i="38"/>
  <c r="L339" i="38"/>
  <c r="J339" i="38"/>
  <c r="K339" i="38" s="1"/>
  <c r="G339" i="38"/>
  <c r="J338" i="38"/>
  <c r="L338" i="38" s="1"/>
  <c r="G338" i="38"/>
  <c r="J337" i="38"/>
  <c r="L337" i="38" s="1"/>
  <c r="G337" i="38"/>
  <c r="L336" i="38"/>
  <c r="J336" i="38"/>
  <c r="K336" i="38" s="1"/>
  <c r="G336" i="38"/>
  <c r="L335" i="38"/>
  <c r="K335" i="38"/>
  <c r="J335" i="38"/>
  <c r="G335" i="38"/>
  <c r="L334" i="38"/>
  <c r="K334" i="38"/>
  <c r="J334" i="38"/>
  <c r="G334" i="38"/>
  <c r="J333" i="38"/>
  <c r="L333" i="38" s="1"/>
  <c r="G333" i="38"/>
  <c r="L332" i="38"/>
  <c r="K332" i="38"/>
  <c r="J332" i="38"/>
  <c r="G332" i="38"/>
  <c r="J331" i="38"/>
  <c r="G331" i="38"/>
  <c r="J330" i="38"/>
  <c r="K330" i="38" s="1"/>
  <c r="G330" i="38"/>
  <c r="L329" i="38"/>
  <c r="K329" i="38"/>
  <c r="L328" i="38"/>
  <c r="K328" i="38"/>
  <c r="L327" i="38"/>
  <c r="K327" i="38"/>
  <c r="L326" i="38"/>
  <c r="K326" i="38"/>
  <c r="L325" i="38"/>
  <c r="K325" i="38"/>
  <c r="L324" i="38"/>
  <c r="K324" i="38"/>
  <c r="L323" i="38"/>
  <c r="K323" i="38"/>
  <c r="J323" i="38"/>
  <c r="G323" i="38"/>
  <c r="J322" i="38"/>
  <c r="L322" i="38" s="1"/>
  <c r="G322" i="38"/>
  <c r="L321" i="38"/>
  <c r="J321" i="38"/>
  <c r="K321" i="38" s="1"/>
  <c r="G321" i="38"/>
  <c r="J320" i="38"/>
  <c r="L320" i="38" s="1"/>
  <c r="G320" i="38"/>
  <c r="J319" i="38"/>
  <c r="L319" i="38" s="1"/>
  <c r="G319" i="38"/>
  <c r="L318" i="38"/>
  <c r="J318" i="38"/>
  <c r="K318" i="38" s="1"/>
  <c r="G318" i="38"/>
  <c r="L317" i="38"/>
  <c r="K317" i="38"/>
  <c r="J317" i="38"/>
  <c r="G317" i="38"/>
  <c r="L316" i="38"/>
  <c r="J316" i="38"/>
  <c r="K316" i="38" s="1"/>
  <c r="G316" i="38"/>
  <c r="K315" i="38"/>
  <c r="J315" i="38"/>
  <c r="L315" i="38" s="1"/>
  <c r="G315" i="38"/>
  <c r="K314" i="38"/>
  <c r="J314" i="38"/>
  <c r="L314" i="38" s="1"/>
  <c r="G314" i="38"/>
  <c r="J313" i="38"/>
  <c r="G313" i="38"/>
  <c r="J312" i="38"/>
  <c r="K312" i="38" s="1"/>
  <c r="G312" i="38"/>
  <c r="L311" i="38"/>
  <c r="K311" i="38"/>
  <c r="J311" i="38"/>
  <c r="G311" i="38"/>
  <c r="J310" i="38"/>
  <c r="L310" i="38" s="1"/>
  <c r="G310" i="38"/>
  <c r="L309" i="38"/>
  <c r="J309" i="38"/>
  <c r="K309" i="38" s="1"/>
  <c r="G309" i="38"/>
  <c r="K308" i="38"/>
  <c r="J308" i="38"/>
  <c r="L308" i="38" s="1"/>
  <c r="G308" i="38"/>
  <c r="J307" i="38"/>
  <c r="L307" i="38" s="1"/>
  <c r="G307" i="38"/>
  <c r="L306" i="38"/>
  <c r="J306" i="38"/>
  <c r="K306" i="38" s="1"/>
  <c r="G306" i="38"/>
  <c r="L305" i="38"/>
  <c r="K305" i="38"/>
  <c r="J305" i="38"/>
  <c r="G305" i="38"/>
  <c r="L304" i="38"/>
  <c r="J304" i="38"/>
  <c r="K304" i="38" s="1"/>
  <c r="G304" i="38"/>
  <c r="J303" i="38"/>
  <c r="L303" i="38" s="1"/>
  <c r="G303" i="38"/>
  <c r="L302" i="38"/>
  <c r="K302" i="38"/>
  <c r="L301" i="38"/>
  <c r="K301" i="38"/>
  <c r="L300" i="38"/>
  <c r="K300" i="38"/>
  <c r="K299" i="38"/>
  <c r="J299" i="38"/>
  <c r="L299" i="38" s="1"/>
  <c r="G299" i="38"/>
  <c r="K298" i="38"/>
  <c r="J298" i="38"/>
  <c r="L298" i="38" s="1"/>
  <c r="G298" i="38"/>
  <c r="L297" i="38"/>
  <c r="J297" i="38"/>
  <c r="K297" i="38" s="1"/>
  <c r="G297" i="38"/>
  <c r="L296" i="38"/>
  <c r="K296" i="38"/>
  <c r="J296" i="38"/>
  <c r="G296" i="38"/>
  <c r="J295" i="38"/>
  <c r="L295" i="38" s="1"/>
  <c r="G295" i="38"/>
  <c r="L294" i="38"/>
  <c r="K294" i="38"/>
  <c r="J294" i="38"/>
  <c r="G294" i="38"/>
  <c r="L293" i="38"/>
  <c r="J293" i="38"/>
  <c r="K293" i="38" s="1"/>
  <c r="G293" i="38"/>
  <c r="J292" i="38"/>
  <c r="G292" i="38"/>
  <c r="J291" i="38"/>
  <c r="K291" i="38" s="1"/>
  <c r="G291" i="38"/>
  <c r="L290" i="38"/>
  <c r="K290" i="38"/>
  <c r="J290" i="38"/>
  <c r="G290" i="38"/>
  <c r="K289" i="38"/>
  <c r="J289" i="38"/>
  <c r="L289" i="38" s="1"/>
  <c r="G289" i="38"/>
  <c r="K288" i="38"/>
  <c r="J288" i="38"/>
  <c r="L288" i="38" s="1"/>
  <c r="G288" i="38"/>
  <c r="J287" i="38"/>
  <c r="L287" i="38" s="1"/>
  <c r="G287" i="38"/>
  <c r="K286" i="38"/>
  <c r="J286" i="38"/>
  <c r="L286" i="38" s="1"/>
  <c r="G286" i="38"/>
  <c r="L285" i="38"/>
  <c r="J285" i="38"/>
  <c r="K285" i="38" s="1"/>
  <c r="G285" i="38"/>
  <c r="L284" i="38"/>
  <c r="K284" i="38"/>
  <c r="J284" i="38"/>
  <c r="G284" i="38"/>
  <c r="J283" i="38"/>
  <c r="L283" i="38" s="1"/>
  <c r="G283" i="38"/>
  <c r="L282" i="38"/>
  <c r="K282" i="38"/>
  <c r="J282" i="38"/>
  <c r="G282" i="38"/>
  <c r="L281" i="38"/>
  <c r="K281" i="38"/>
  <c r="J281" i="38"/>
  <c r="G281" i="38"/>
  <c r="J280" i="38"/>
  <c r="G280" i="38"/>
  <c r="L279" i="38"/>
  <c r="J279" i="38"/>
  <c r="K279" i="38" s="1"/>
  <c r="G279" i="38"/>
  <c r="L278" i="38"/>
  <c r="K278" i="38"/>
  <c r="J278" i="38"/>
  <c r="G278" i="38"/>
  <c r="L277" i="38"/>
  <c r="K277" i="38"/>
  <c r="J277" i="38"/>
  <c r="G277" i="38"/>
  <c r="J276" i="38"/>
  <c r="L276" i="38" s="1"/>
  <c r="G276" i="38"/>
  <c r="J275" i="38"/>
  <c r="L275" i="38" s="1"/>
  <c r="G275" i="38"/>
  <c r="K274" i="38"/>
  <c r="J274" i="38"/>
  <c r="L274" i="38" s="1"/>
  <c r="G274" i="38"/>
  <c r="L273" i="38"/>
  <c r="J273" i="38"/>
  <c r="K273" i="38" s="1"/>
  <c r="G273" i="38"/>
  <c r="L272" i="38"/>
  <c r="K272" i="38"/>
  <c r="J272" i="38"/>
  <c r="G272" i="38"/>
  <c r="K271" i="38"/>
  <c r="J271" i="38"/>
  <c r="L271" i="38" s="1"/>
  <c r="G271" i="38"/>
  <c r="K270" i="38"/>
  <c r="J270" i="38"/>
  <c r="L270" i="38" s="1"/>
  <c r="G270" i="38"/>
  <c r="L269" i="38"/>
  <c r="J269" i="38"/>
  <c r="K269" i="38" s="1"/>
  <c r="G269" i="38"/>
  <c r="J268" i="38"/>
  <c r="G268" i="38"/>
  <c r="J267" i="38"/>
  <c r="K267" i="38" s="1"/>
  <c r="G267" i="38"/>
  <c r="L266" i="38"/>
  <c r="K266" i="38"/>
  <c r="J266" i="38"/>
  <c r="G266" i="38"/>
  <c r="L265" i="38"/>
  <c r="K265" i="38"/>
  <c r="J265" i="38"/>
  <c r="G265" i="38"/>
  <c r="J264" i="38"/>
  <c r="L264" i="38" s="1"/>
  <c r="G264" i="38"/>
  <c r="J263" i="38"/>
  <c r="L263" i="38" s="1"/>
  <c r="G263" i="38"/>
  <c r="K262" i="38"/>
  <c r="J262" i="38"/>
  <c r="L262" i="38" s="1"/>
  <c r="G262" i="38"/>
  <c r="L261" i="38"/>
  <c r="J261" i="38"/>
  <c r="K261" i="38" s="1"/>
  <c r="G261" i="38"/>
  <c r="L260" i="38"/>
  <c r="K260" i="38"/>
  <c r="J260" i="38"/>
  <c r="G260" i="38"/>
  <c r="J259" i="38"/>
  <c r="L259" i="38" s="1"/>
  <c r="G259" i="38"/>
  <c r="L258" i="38"/>
  <c r="J258" i="38"/>
  <c r="K258" i="38" s="1"/>
  <c r="G258" i="38"/>
  <c r="K257" i="38"/>
  <c r="J257" i="38"/>
  <c r="L257" i="38" s="1"/>
  <c r="G257" i="38"/>
  <c r="K256" i="38"/>
  <c r="J256" i="38"/>
  <c r="L256" i="38" s="1"/>
  <c r="G256" i="38"/>
  <c r="J255" i="38"/>
  <c r="K255" i="38" s="1"/>
  <c r="G255" i="38"/>
  <c r="L254" i="38"/>
  <c r="K254" i="38"/>
  <c r="J254" i="38"/>
  <c r="G254" i="38"/>
  <c r="J253" i="38"/>
  <c r="L253" i="38" s="1"/>
  <c r="G253" i="38"/>
  <c r="L252" i="38"/>
  <c r="J252" i="38"/>
  <c r="K252" i="38" s="1"/>
  <c r="G252" i="38"/>
  <c r="J251" i="38"/>
  <c r="L251" i="38" s="1"/>
  <c r="G251" i="38"/>
  <c r="L250" i="38"/>
  <c r="K250" i="38"/>
  <c r="L249" i="38"/>
  <c r="K249" i="38"/>
  <c r="L248" i="38"/>
  <c r="K248" i="38"/>
  <c r="K247" i="38"/>
  <c r="J247" i="38"/>
  <c r="L247" i="38" s="1"/>
  <c r="G247" i="38"/>
  <c r="J246" i="38"/>
  <c r="L246" i="38" s="1"/>
  <c r="G246" i="38"/>
  <c r="L245" i="38"/>
  <c r="K245" i="38"/>
  <c r="J245" i="38"/>
  <c r="G245" i="38"/>
  <c r="K244" i="38"/>
  <c r="J244" i="38"/>
  <c r="L244" i="38" s="1"/>
  <c r="G244" i="38"/>
  <c r="J243" i="38"/>
  <c r="L243" i="38" s="1"/>
  <c r="G243" i="38"/>
  <c r="L242" i="38"/>
  <c r="K242" i="38"/>
  <c r="J242" i="38"/>
  <c r="G242" i="38"/>
  <c r="J241" i="38"/>
  <c r="L241" i="38" s="1"/>
  <c r="G241" i="38"/>
  <c r="L240" i="38"/>
  <c r="J240" i="38"/>
  <c r="K240" i="38" s="1"/>
  <c r="G240" i="38"/>
  <c r="J239" i="38"/>
  <c r="L239" i="38" s="1"/>
  <c r="G239" i="38"/>
  <c r="L238" i="38"/>
  <c r="J238" i="38"/>
  <c r="K238" i="38" s="1"/>
  <c r="G238" i="38"/>
  <c r="L237" i="38"/>
  <c r="K237" i="38"/>
  <c r="J237" i="38"/>
  <c r="G237" i="38"/>
  <c r="J236" i="38"/>
  <c r="L236" i="38" s="1"/>
  <c r="G236" i="38"/>
  <c r="K235" i="38"/>
  <c r="J235" i="38"/>
  <c r="L235" i="38" s="1"/>
  <c r="G235" i="38"/>
  <c r="J234" i="38"/>
  <c r="L234" i="38" s="1"/>
  <c r="G234" i="38"/>
  <c r="L233" i="38"/>
  <c r="K233" i="38"/>
  <c r="J233" i="38"/>
  <c r="G233" i="38"/>
  <c r="L232" i="38"/>
  <c r="K232" i="38"/>
  <c r="J232" i="38"/>
  <c r="G232" i="38"/>
  <c r="J231" i="38"/>
  <c r="L231" i="38" s="1"/>
  <c r="G231" i="38"/>
  <c r="L230" i="38"/>
  <c r="K230" i="38"/>
  <c r="J230" i="38"/>
  <c r="G230" i="38"/>
  <c r="J229" i="38"/>
  <c r="L229" i="38" s="1"/>
  <c r="G229" i="38"/>
  <c r="L228" i="38"/>
  <c r="J228" i="38"/>
  <c r="K228" i="38" s="1"/>
  <c r="G228" i="38"/>
  <c r="K227" i="38"/>
  <c r="J227" i="38"/>
  <c r="L227" i="38" s="1"/>
  <c r="G227" i="38"/>
  <c r="L226" i="38"/>
  <c r="K226" i="38"/>
  <c r="J226" i="38"/>
  <c r="G226" i="38"/>
  <c r="L225" i="38"/>
  <c r="K225" i="38"/>
  <c r="J225" i="38"/>
  <c r="G225" i="38"/>
  <c r="J224" i="38"/>
  <c r="L224" i="38" s="1"/>
  <c r="G224" i="38"/>
  <c r="K223" i="38"/>
  <c r="J223" i="38"/>
  <c r="L223" i="38" s="1"/>
  <c r="G223" i="38"/>
  <c r="K222" i="38"/>
  <c r="J222" i="38"/>
  <c r="L222" i="38" s="1"/>
  <c r="G222" i="38"/>
  <c r="L221" i="38"/>
  <c r="K221" i="38"/>
  <c r="J221" i="38"/>
  <c r="G221" i="38"/>
  <c r="L220" i="38"/>
  <c r="K220" i="38"/>
  <c r="J220" i="38"/>
  <c r="G220" i="38"/>
  <c r="J219" i="38"/>
  <c r="L219" i="38" s="1"/>
  <c r="G219" i="38"/>
  <c r="K218" i="38"/>
  <c r="J218" i="38"/>
  <c r="L218" i="38" s="1"/>
  <c r="G218" i="38"/>
  <c r="K217" i="38"/>
  <c r="J217" i="38"/>
  <c r="L217" i="38" s="1"/>
  <c r="G217" i="38"/>
  <c r="L216" i="38"/>
  <c r="J216" i="38"/>
  <c r="K216" i="38" s="1"/>
  <c r="G216" i="38"/>
  <c r="J215" i="38"/>
  <c r="L215" i="38" s="1"/>
  <c r="G215" i="38"/>
  <c r="L214" i="38"/>
  <c r="J214" i="38"/>
  <c r="K214" i="38" s="1"/>
  <c r="G214" i="38"/>
  <c r="K213" i="38"/>
  <c r="J213" i="38"/>
  <c r="L213" i="38" s="1"/>
  <c r="G213" i="38"/>
  <c r="K212" i="38"/>
  <c r="J212" i="38"/>
  <c r="L212" i="38" s="1"/>
  <c r="G212" i="38"/>
  <c r="K211" i="38"/>
  <c r="J211" i="38"/>
  <c r="L211" i="38" s="1"/>
  <c r="G211" i="38"/>
  <c r="J210" i="38"/>
  <c r="L210" i="38" s="1"/>
  <c r="G210" i="38"/>
  <c r="L209" i="38"/>
  <c r="K209" i="38"/>
  <c r="J209" i="38"/>
  <c r="G209" i="38"/>
  <c r="K208" i="38"/>
  <c r="J208" i="38"/>
  <c r="L208" i="38" s="1"/>
  <c r="G208" i="38"/>
  <c r="K207" i="38"/>
  <c r="J207" i="38"/>
  <c r="L207" i="38" s="1"/>
  <c r="G207" i="38"/>
  <c r="K206" i="38"/>
  <c r="J206" i="38"/>
  <c r="L206" i="38" s="1"/>
  <c r="G206" i="38"/>
  <c r="J205" i="38"/>
  <c r="L205" i="38" s="1"/>
  <c r="G205" i="38"/>
  <c r="L204" i="38"/>
  <c r="J204" i="38"/>
  <c r="K204" i="38" s="1"/>
  <c r="G204" i="38"/>
  <c r="J203" i="38"/>
  <c r="L203" i="38" s="1"/>
  <c r="G203" i="38"/>
  <c r="L202" i="38"/>
  <c r="J202" i="38"/>
  <c r="K202" i="38" s="1"/>
  <c r="G202" i="38"/>
  <c r="K201" i="38"/>
  <c r="J201" i="38"/>
  <c r="L201" i="38" s="1"/>
  <c r="G201" i="38"/>
  <c r="J200" i="38"/>
  <c r="L200" i="38" s="1"/>
  <c r="G200" i="38"/>
  <c r="K199" i="38"/>
  <c r="J199" i="38"/>
  <c r="L199" i="38" s="1"/>
  <c r="G199" i="38"/>
  <c r="J198" i="38"/>
  <c r="L198" i="38" s="1"/>
  <c r="G198" i="38"/>
  <c r="L197" i="38"/>
  <c r="K197" i="38"/>
  <c r="J197" i="38"/>
  <c r="G197" i="38"/>
  <c r="K196" i="38"/>
  <c r="J196" i="38"/>
  <c r="L196" i="38" s="1"/>
  <c r="G196" i="38"/>
  <c r="J195" i="38"/>
  <c r="L195" i="38" s="1"/>
  <c r="G195" i="38"/>
  <c r="L194" i="38"/>
  <c r="K194" i="38"/>
  <c r="J194" i="38"/>
  <c r="G194" i="38"/>
  <c r="J193" i="38"/>
  <c r="L193" i="38" s="1"/>
  <c r="G193" i="38"/>
  <c r="L192" i="38"/>
  <c r="J192" i="38"/>
  <c r="K192" i="38" s="1"/>
  <c r="G192" i="38"/>
  <c r="J191" i="38"/>
  <c r="L191" i="38" s="1"/>
  <c r="G191" i="38"/>
  <c r="L190" i="38"/>
  <c r="J190" i="38"/>
  <c r="K190" i="38" s="1"/>
  <c r="G190" i="38"/>
  <c r="L189" i="38"/>
  <c r="K189" i="38"/>
  <c r="J189" i="38"/>
  <c r="G189" i="38"/>
  <c r="J188" i="38"/>
  <c r="L188" i="38" s="1"/>
  <c r="G188" i="38"/>
  <c r="K187" i="38"/>
  <c r="J187" i="38"/>
  <c r="L187" i="38" s="1"/>
  <c r="G187" i="38"/>
  <c r="J186" i="38"/>
  <c r="L186" i="38" s="1"/>
  <c r="G186" i="38"/>
  <c r="L185" i="38"/>
  <c r="K185" i="38"/>
  <c r="J185" i="38"/>
  <c r="G185" i="38"/>
  <c r="L184" i="38"/>
  <c r="K184" i="38"/>
  <c r="J184" i="38"/>
  <c r="G184" i="38"/>
  <c r="J183" i="38"/>
  <c r="L183" i="38" s="1"/>
  <c r="G183" i="38"/>
  <c r="L182" i="38"/>
  <c r="K182" i="38"/>
  <c r="J182" i="38"/>
  <c r="G182" i="38"/>
  <c r="J181" i="38"/>
  <c r="L181" i="38" s="1"/>
  <c r="G181" i="38"/>
  <c r="L180" i="38"/>
  <c r="J180" i="38"/>
  <c r="K180" i="38" s="1"/>
  <c r="G180" i="38"/>
  <c r="K179" i="38"/>
  <c r="J179" i="38"/>
  <c r="L179" i="38" s="1"/>
  <c r="G179" i="38"/>
  <c r="L178" i="38"/>
  <c r="K178" i="38"/>
  <c r="J178" i="38"/>
  <c r="G178" i="38"/>
  <c r="L177" i="38"/>
  <c r="K177" i="38"/>
  <c r="J177" i="38"/>
  <c r="G177" i="38"/>
  <c r="J176" i="38"/>
  <c r="L176" i="38" s="1"/>
  <c r="G176" i="38"/>
  <c r="K175" i="38"/>
  <c r="J175" i="38"/>
  <c r="L175" i="38" s="1"/>
  <c r="G175" i="38"/>
  <c r="K174" i="38"/>
  <c r="J174" i="38"/>
  <c r="L174" i="38" s="1"/>
  <c r="G174" i="38"/>
  <c r="L173" i="38"/>
  <c r="K173" i="38"/>
  <c r="J173" i="38"/>
  <c r="G173" i="38"/>
  <c r="L172" i="38"/>
  <c r="K172" i="38"/>
  <c r="J172" i="38"/>
  <c r="G172" i="38"/>
  <c r="J171" i="38"/>
  <c r="L171" i="38" s="1"/>
  <c r="G171" i="38"/>
  <c r="L170" i="38"/>
  <c r="K170" i="38"/>
  <c r="L169" i="38"/>
  <c r="K169" i="38"/>
  <c r="L168" i="38"/>
  <c r="K168" i="38"/>
  <c r="L167" i="38"/>
  <c r="K167" i="38"/>
  <c r="J167" i="38"/>
  <c r="G167" i="38"/>
  <c r="K166" i="38"/>
  <c r="J166" i="38"/>
  <c r="L166" i="38" s="1"/>
  <c r="G166" i="38"/>
  <c r="L165" i="38"/>
  <c r="K165" i="38"/>
  <c r="J165" i="38"/>
  <c r="G165" i="38"/>
  <c r="L164" i="38"/>
  <c r="K164" i="38"/>
  <c r="J164" i="38"/>
  <c r="G164" i="38"/>
  <c r="L163" i="38"/>
  <c r="J163" i="38"/>
  <c r="K163" i="38" s="1"/>
  <c r="G163" i="38"/>
  <c r="L162" i="38"/>
  <c r="K162" i="38"/>
  <c r="J162" i="38"/>
  <c r="G162" i="38"/>
  <c r="L161" i="38"/>
  <c r="K161" i="38"/>
  <c r="J161" i="38"/>
  <c r="G161" i="38"/>
  <c r="L160" i="38"/>
  <c r="K160" i="38"/>
  <c r="J160" i="38"/>
  <c r="G160" i="38"/>
  <c r="J159" i="38"/>
  <c r="K159" i="38" s="1"/>
  <c r="G159" i="38"/>
  <c r="K158" i="38"/>
  <c r="J158" i="38"/>
  <c r="L158" i="38" s="1"/>
  <c r="G158" i="38"/>
  <c r="K157" i="38"/>
  <c r="J157" i="38"/>
  <c r="L157" i="38" s="1"/>
  <c r="G157" i="38"/>
  <c r="L156" i="38"/>
  <c r="K156" i="38"/>
  <c r="J156" i="38"/>
  <c r="G156" i="38"/>
  <c r="L155" i="38"/>
  <c r="K155" i="38"/>
  <c r="J155" i="38"/>
  <c r="G155" i="38"/>
  <c r="J154" i="38"/>
  <c r="L154" i="38" s="1"/>
  <c r="G154" i="38"/>
  <c r="K153" i="38"/>
  <c r="J153" i="38"/>
  <c r="L153" i="38" s="1"/>
  <c r="G153" i="38"/>
  <c r="L152" i="38"/>
  <c r="K152" i="38"/>
  <c r="J152" i="38"/>
  <c r="G152" i="38"/>
  <c r="L151" i="38"/>
  <c r="K151" i="38"/>
  <c r="J151" i="38"/>
  <c r="G151" i="38"/>
  <c r="L150" i="38"/>
  <c r="K150" i="38"/>
  <c r="J150" i="38"/>
  <c r="G150" i="38"/>
  <c r="L149" i="38"/>
  <c r="J149" i="38"/>
  <c r="K149" i="38" s="1"/>
  <c r="G149" i="38"/>
  <c r="K148" i="38"/>
  <c r="J148" i="38"/>
  <c r="L148" i="38" s="1"/>
  <c r="G148" i="38"/>
  <c r="J147" i="38"/>
  <c r="K147" i="38" s="1"/>
  <c r="G147" i="38"/>
  <c r="K146" i="38"/>
  <c r="J146" i="38"/>
  <c r="L146" i="38" s="1"/>
  <c r="G146" i="38"/>
  <c r="J145" i="38"/>
  <c r="L145" i="38" s="1"/>
  <c r="G145" i="38"/>
  <c r="L144" i="38"/>
  <c r="J144" i="38"/>
  <c r="K144" i="38" s="1"/>
  <c r="G144" i="38"/>
  <c r="K143" i="38"/>
  <c r="J143" i="38"/>
  <c r="L143" i="38" s="1"/>
  <c r="G143" i="38"/>
  <c r="J142" i="38"/>
  <c r="L142" i="38" s="1"/>
  <c r="G142" i="38"/>
  <c r="K141" i="38"/>
  <c r="J141" i="38"/>
  <c r="L141" i="38" s="1"/>
  <c r="G141" i="38"/>
  <c r="L140" i="38"/>
  <c r="K140" i="38"/>
  <c r="J140" i="38"/>
  <c r="G140" i="38"/>
  <c r="L139" i="38"/>
  <c r="J139" i="38"/>
  <c r="K139" i="38" s="1"/>
  <c r="G139" i="38"/>
  <c r="K138" i="38"/>
  <c r="J138" i="38"/>
  <c r="L138" i="38" s="1"/>
  <c r="G138" i="38"/>
  <c r="L137" i="38"/>
  <c r="J137" i="38"/>
  <c r="K137" i="38" s="1"/>
  <c r="G137" i="38"/>
  <c r="K136" i="38"/>
  <c r="J136" i="38"/>
  <c r="L136" i="38" s="1"/>
  <c r="G136" i="38"/>
  <c r="J135" i="38"/>
  <c r="K135" i="38" s="1"/>
  <c r="G135" i="38"/>
  <c r="L134" i="38"/>
  <c r="K134" i="38"/>
  <c r="J134" i="38"/>
  <c r="G134" i="38"/>
  <c r="J133" i="38"/>
  <c r="L133" i="38" s="1"/>
  <c r="G133" i="38"/>
  <c r="L132" i="38"/>
  <c r="J132" i="38"/>
  <c r="K132" i="38" s="1"/>
  <c r="G132" i="38"/>
  <c r="K131" i="38"/>
  <c r="J131" i="38"/>
  <c r="L131" i="38" s="1"/>
  <c r="G131" i="38"/>
  <c r="J130" i="38"/>
  <c r="L130" i="38" s="1"/>
  <c r="G130" i="38"/>
  <c r="L129" i="38"/>
  <c r="K129" i="38"/>
  <c r="J129" i="38"/>
  <c r="G129" i="38"/>
  <c r="L128" i="38"/>
  <c r="K128" i="38"/>
  <c r="J128" i="38"/>
  <c r="G128" i="38"/>
  <c r="L127" i="38"/>
  <c r="J127" i="38"/>
  <c r="K127" i="38" s="1"/>
  <c r="G127" i="38"/>
  <c r="K126" i="38"/>
  <c r="J126" i="38"/>
  <c r="L126" i="38" s="1"/>
  <c r="G126" i="38"/>
  <c r="L125" i="38"/>
  <c r="J125" i="38"/>
  <c r="K125" i="38" s="1"/>
  <c r="G125" i="38"/>
  <c r="L124" i="38"/>
  <c r="K124" i="38"/>
  <c r="J124" i="38"/>
  <c r="G124" i="38"/>
  <c r="L123" i="38"/>
  <c r="J123" i="38"/>
  <c r="K123" i="38" s="1"/>
  <c r="G123" i="38"/>
  <c r="L122" i="38"/>
  <c r="K122" i="38"/>
  <c r="J122" i="38"/>
  <c r="G122" i="38"/>
  <c r="J121" i="38"/>
  <c r="L121" i="38" s="1"/>
  <c r="G121" i="38"/>
  <c r="L120" i="38"/>
  <c r="J120" i="38"/>
  <c r="K120" i="38" s="1"/>
  <c r="G120" i="38"/>
  <c r="L119" i="38"/>
  <c r="K119" i="38"/>
  <c r="J119" i="38"/>
  <c r="G119" i="38"/>
  <c r="K118" i="38"/>
  <c r="J118" i="38"/>
  <c r="L118" i="38" s="1"/>
  <c r="G118" i="38"/>
  <c r="L117" i="38"/>
  <c r="K117" i="38"/>
  <c r="J117" i="38"/>
  <c r="G117" i="38"/>
  <c r="L116" i="38"/>
  <c r="K116" i="38"/>
  <c r="J116" i="38"/>
  <c r="G116" i="38"/>
  <c r="L115" i="38"/>
  <c r="J115" i="38"/>
  <c r="K115" i="38" s="1"/>
  <c r="G115" i="38"/>
  <c r="L114" i="38"/>
  <c r="K114" i="38"/>
  <c r="J114" i="38"/>
  <c r="G114" i="38"/>
  <c r="L113" i="38"/>
  <c r="K113" i="38"/>
  <c r="J113" i="38"/>
  <c r="G113" i="38"/>
  <c r="L112" i="38"/>
  <c r="K112" i="38"/>
  <c r="J112" i="38"/>
  <c r="G112" i="38"/>
  <c r="L111" i="38"/>
  <c r="J111" i="38"/>
  <c r="K111" i="38" s="1"/>
  <c r="G111" i="38"/>
  <c r="K110" i="38"/>
  <c r="J110" i="38"/>
  <c r="L110" i="38" s="1"/>
  <c r="G110" i="38"/>
  <c r="K109" i="38"/>
  <c r="J109" i="38"/>
  <c r="L109" i="38" s="1"/>
  <c r="G109" i="38"/>
  <c r="L108" i="38"/>
  <c r="K108" i="38"/>
  <c r="J108" i="38"/>
  <c r="G108" i="38"/>
  <c r="L107" i="38"/>
  <c r="K107" i="38"/>
  <c r="J107" i="38"/>
  <c r="G107" i="38"/>
  <c r="J106" i="38"/>
  <c r="L106" i="38" s="1"/>
  <c r="G106" i="38"/>
  <c r="K105" i="38"/>
  <c r="J105" i="38"/>
  <c r="L105" i="38" s="1"/>
  <c r="G105" i="38"/>
  <c r="L104" i="38"/>
  <c r="K104" i="38"/>
  <c r="J104" i="38"/>
  <c r="G104" i="38"/>
  <c r="L103" i="38"/>
  <c r="K103" i="38"/>
  <c r="J103" i="38"/>
  <c r="G103" i="38"/>
  <c r="L102" i="38"/>
  <c r="K102" i="38"/>
  <c r="J102" i="38"/>
  <c r="G102" i="38"/>
  <c r="L101" i="38"/>
  <c r="J101" i="38"/>
  <c r="K101" i="38" s="1"/>
  <c r="G101" i="38"/>
  <c r="K100" i="38"/>
  <c r="J100" i="38"/>
  <c r="L100" i="38" s="1"/>
  <c r="G100" i="38"/>
  <c r="J99" i="38"/>
  <c r="K99" i="38" s="1"/>
  <c r="G99" i="38"/>
  <c r="K98" i="38"/>
  <c r="J98" i="38"/>
  <c r="L98" i="38" s="1"/>
  <c r="G98" i="38"/>
  <c r="J97" i="38"/>
  <c r="L97" i="38" s="1"/>
  <c r="G97" i="38"/>
  <c r="J96" i="38"/>
  <c r="K96" i="38" s="1"/>
  <c r="G96" i="38"/>
  <c r="K95" i="38"/>
  <c r="J95" i="38"/>
  <c r="L95" i="38" s="1"/>
  <c r="G95" i="38"/>
  <c r="J94" i="38"/>
  <c r="L94" i="38" s="1"/>
  <c r="G94" i="38"/>
  <c r="K93" i="38"/>
  <c r="J93" i="38"/>
  <c r="L93" i="38" s="1"/>
  <c r="G93" i="38"/>
  <c r="L92" i="38"/>
  <c r="K92" i="38"/>
  <c r="J92" i="38"/>
  <c r="G92" i="38"/>
  <c r="J91" i="38"/>
  <c r="K91" i="38" s="1"/>
  <c r="G91" i="38"/>
  <c r="K90" i="38"/>
  <c r="J90" i="38"/>
  <c r="L90" i="38" s="1"/>
  <c r="G90" i="38"/>
  <c r="L89" i="38"/>
  <c r="J89" i="38"/>
  <c r="K89" i="38" s="1"/>
  <c r="G89" i="38"/>
  <c r="K88" i="38"/>
  <c r="J88" i="38"/>
  <c r="L88" i="38" s="1"/>
  <c r="G88" i="38"/>
  <c r="J87" i="38"/>
  <c r="K87" i="38" s="1"/>
  <c r="G87" i="38"/>
  <c r="L86" i="38"/>
  <c r="J86" i="38"/>
  <c r="K86" i="38" s="1"/>
  <c r="G86" i="38"/>
  <c r="J85" i="38"/>
  <c r="L85" i="38" s="1"/>
  <c r="G85" i="38"/>
  <c r="L84" i="38"/>
  <c r="J84" i="38"/>
  <c r="K84" i="38" s="1"/>
  <c r="G84" i="38"/>
  <c r="K83" i="38"/>
  <c r="J83" i="38"/>
  <c r="L83" i="38" s="1"/>
  <c r="G83" i="38"/>
  <c r="J82" i="38"/>
  <c r="L82" i="38" s="1"/>
  <c r="G82" i="38"/>
  <c r="L81" i="38"/>
  <c r="J81" i="38"/>
  <c r="K81" i="38" s="1"/>
  <c r="G81" i="38"/>
  <c r="L80" i="38"/>
  <c r="K80" i="38"/>
  <c r="J80" i="38"/>
  <c r="G80" i="38"/>
  <c r="L79" i="38"/>
  <c r="J79" i="38"/>
  <c r="K79" i="38" s="1"/>
  <c r="G79" i="38"/>
  <c r="K78" i="38"/>
  <c r="J78" i="38"/>
  <c r="L78" i="38" s="1"/>
  <c r="G78" i="38"/>
  <c r="L77" i="38"/>
  <c r="J77" i="38"/>
  <c r="K77" i="38" s="1"/>
  <c r="G77" i="38"/>
  <c r="L76" i="38"/>
  <c r="J76" i="38"/>
  <c r="K76" i="38" s="1"/>
  <c r="G76" i="38"/>
  <c r="L75" i="38"/>
  <c r="J75" i="38"/>
  <c r="K75" i="38" s="1"/>
  <c r="G75" i="38"/>
  <c r="L74" i="38"/>
  <c r="K74" i="38"/>
  <c r="J74" i="38"/>
  <c r="G74" i="38"/>
  <c r="J73" i="38"/>
  <c r="L73" i="38" s="1"/>
  <c r="G73" i="38"/>
  <c r="L72" i="38"/>
  <c r="J72" i="38"/>
  <c r="K72" i="38" s="1"/>
  <c r="G72" i="38"/>
  <c r="L71" i="38"/>
  <c r="J71" i="38"/>
  <c r="K71" i="38" s="1"/>
  <c r="G71" i="38"/>
  <c r="K70" i="38"/>
  <c r="J70" i="38"/>
  <c r="L70" i="38" s="1"/>
  <c r="G70" i="38"/>
  <c r="L69" i="38"/>
  <c r="K69" i="38"/>
  <c r="J69" i="38"/>
  <c r="G69" i="38"/>
  <c r="L68" i="38"/>
  <c r="K68" i="38"/>
  <c r="J68" i="38"/>
  <c r="G68" i="38"/>
  <c r="L67" i="38"/>
  <c r="J67" i="38"/>
  <c r="K67" i="38" s="1"/>
  <c r="G67" i="38"/>
  <c r="L66" i="38"/>
  <c r="J66" i="38"/>
  <c r="K66" i="38" s="1"/>
  <c r="G66" i="38"/>
  <c r="L65" i="38"/>
  <c r="K65" i="38"/>
  <c r="J65" i="38"/>
  <c r="G65" i="38"/>
  <c r="L64" i="38"/>
  <c r="K64" i="38"/>
  <c r="J64" i="38"/>
  <c r="G64" i="38"/>
  <c r="L63" i="38"/>
  <c r="J63" i="38"/>
  <c r="K63" i="38" s="1"/>
  <c r="G63" i="38"/>
  <c r="K62" i="38"/>
  <c r="J62" i="38"/>
  <c r="L62" i="38" s="1"/>
  <c r="G62" i="38"/>
  <c r="K61" i="38"/>
  <c r="J61" i="38"/>
  <c r="L61" i="38" s="1"/>
  <c r="G61" i="38"/>
  <c r="L60" i="38"/>
  <c r="K60" i="38"/>
  <c r="J60" i="38"/>
  <c r="G60" i="38"/>
  <c r="L59" i="38"/>
  <c r="K59" i="38"/>
  <c r="J59" i="38"/>
  <c r="G59" i="38"/>
  <c r="J58" i="38"/>
  <c r="L58" i="38" s="1"/>
  <c r="G58" i="38"/>
  <c r="K57" i="38"/>
  <c r="J57" i="38"/>
  <c r="L57" i="38" s="1"/>
  <c r="G57" i="38"/>
  <c r="L56" i="38"/>
  <c r="K56" i="38"/>
  <c r="J56" i="38"/>
  <c r="G56" i="38"/>
  <c r="L55" i="38"/>
  <c r="K55" i="38"/>
  <c r="J55" i="38"/>
  <c r="G55" i="38"/>
  <c r="L54" i="38"/>
  <c r="K54" i="38"/>
  <c r="J54" i="38"/>
  <c r="G54" i="38"/>
  <c r="J53" i="38"/>
  <c r="K53" i="38" s="1"/>
  <c r="G53" i="38"/>
  <c r="K52" i="38"/>
  <c r="J52" i="38"/>
  <c r="L52" i="38" s="1"/>
  <c r="G52" i="38"/>
  <c r="K51" i="38"/>
  <c r="J51" i="38"/>
  <c r="L51" i="38" s="1"/>
  <c r="G51" i="38"/>
  <c r="L50" i="38"/>
  <c r="K50" i="38"/>
  <c r="J50" i="38"/>
  <c r="G50" i="38"/>
  <c r="L49" i="38"/>
  <c r="K49" i="38"/>
  <c r="J49" i="38"/>
  <c r="G49" i="38"/>
  <c r="J48" i="38"/>
  <c r="L48" i="38" s="1"/>
  <c r="G48" i="38"/>
  <c r="L47" i="38"/>
  <c r="J47" i="38"/>
  <c r="K47" i="38" s="1"/>
  <c r="G47" i="38"/>
  <c r="L46" i="38"/>
  <c r="J46" i="38"/>
  <c r="K46" i="38" s="1"/>
  <c r="G46" i="38"/>
  <c r="J45" i="38"/>
  <c r="L45" i="38" s="1"/>
  <c r="G45" i="38"/>
  <c r="L44" i="38"/>
  <c r="J44" i="38"/>
  <c r="K44" i="38" s="1"/>
  <c r="G44" i="38"/>
  <c r="K43" i="38"/>
  <c r="J43" i="38"/>
  <c r="L43" i="38" s="1"/>
  <c r="G43" i="38"/>
  <c r="J42" i="38"/>
  <c r="L42" i="38" s="1"/>
  <c r="G42" i="38"/>
  <c r="B30" i="38"/>
  <c r="F430" i="38" s="1"/>
  <c r="B27" i="38"/>
  <c r="F423" i="38" s="1"/>
  <c r="B24" i="38"/>
  <c r="F416" i="38" s="1"/>
  <c r="B23" i="38"/>
  <c r="F415" i="38" s="1"/>
  <c r="B22" i="38"/>
  <c r="F414" i="38" s="1"/>
  <c r="B19" i="38"/>
  <c r="F335" i="38" s="1"/>
  <c r="B18" i="38"/>
  <c r="F406" i="38" s="1"/>
  <c r="B17" i="38"/>
  <c r="B16" i="38"/>
  <c r="F404" i="38" s="1"/>
  <c r="B15" i="38"/>
  <c r="F331" i="38" s="1"/>
  <c r="B14" i="38"/>
  <c r="F396" i="38" s="1"/>
  <c r="B11" i="38"/>
  <c r="F146" i="38" s="1"/>
  <c r="B10" i="38"/>
  <c r="F190" i="38" s="1"/>
  <c r="B9" i="38"/>
  <c r="F217" i="38" s="1"/>
  <c r="B8" i="38"/>
  <c r="F244" i="38" s="1"/>
  <c r="B7" i="38"/>
  <c r="F163" i="38" s="1"/>
  <c r="B6" i="38"/>
  <c r="F179" i="38" s="1"/>
  <c r="B5" i="38"/>
  <c r="F206" i="38" s="1"/>
  <c r="H173" i="37"/>
  <c r="J173" i="37" s="1"/>
  <c r="J172" i="37"/>
  <c r="H172" i="37"/>
  <c r="J171" i="37"/>
  <c r="H171" i="37"/>
  <c r="J170" i="37"/>
  <c r="H170" i="37"/>
  <c r="H169" i="37"/>
  <c r="J169" i="37" s="1"/>
  <c r="H168" i="37"/>
  <c r="J168" i="37" s="1"/>
  <c r="H167" i="37"/>
  <c r="J167" i="37" s="1"/>
  <c r="J161" i="37"/>
  <c r="J160" i="37"/>
  <c r="J162" i="37" s="1"/>
  <c r="J115" i="37" s="1"/>
  <c r="H160" i="37"/>
  <c r="H151" i="37"/>
  <c r="J110" i="37"/>
  <c r="J69" i="37"/>
  <c r="I50" i="37"/>
  <c r="I56" i="37" s="1"/>
  <c r="J35" i="37"/>
  <c r="J173" i="36"/>
  <c r="H173" i="36"/>
  <c r="J172" i="36"/>
  <c r="H172" i="36"/>
  <c r="H171" i="36"/>
  <c r="J171" i="36" s="1"/>
  <c r="J170" i="36"/>
  <c r="H170" i="36"/>
  <c r="H169" i="36"/>
  <c r="J169" i="36" s="1"/>
  <c r="J168" i="36"/>
  <c r="H168" i="36"/>
  <c r="J167" i="36"/>
  <c r="H167" i="36"/>
  <c r="J162" i="36"/>
  <c r="J115" i="36" s="1"/>
  <c r="J161" i="36"/>
  <c r="H160" i="36"/>
  <c r="J160" i="36" s="1"/>
  <c r="H151" i="36"/>
  <c r="J110" i="36"/>
  <c r="J69" i="36"/>
  <c r="I50" i="36"/>
  <c r="I56" i="36" s="1"/>
  <c r="J35" i="36"/>
  <c r="J173" i="35"/>
  <c r="H173" i="35"/>
  <c r="J172" i="35"/>
  <c r="H172" i="35"/>
  <c r="H171" i="35"/>
  <c r="J171" i="35" s="1"/>
  <c r="J170" i="35"/>
  <c r="H170" i="35"/>
  <c r="J169" i="35"/>
  <c r="H169" i="35"/>
  <c r="J168" i="35"/>
  <c r="H168" i="35"/>
  <c r="J167" i="35"/>
  <c r="J174" i="35" s="1"/>
  <c r="J175" i="35" s="1"/>
  <c r="J114" i="35" s="1"/>
  <c r="J118" i="35" s="1"/>
  <c r="J145" i="35" s="1"/>
  <c r="H167" i="35"/>
  <c r="J161" i="35"/>
  <c r="H160" i="35"/>
  <c r="J160" i="35" s="1"/>
  <c r="J162" i="35" s="1"/>
  <c r="J115" i="35" s="1"/>
  <c r="H151" i="35"/>
  <c r="J110" i="35"/>
  <c r="J69" i="35"/>
  <c r="I50" i="35"/>
  <c r="I56" i="35" s="1"/>
  <c r="J35" i="35"/>
  <c r="H173" i="34"/>
  <c r="J173" i="34" s="1"/>
  <c r="J172" i="34"/>
  <c r="H172" i="34"/>
  <c r="H171" i="34"/>
  <c r="J171" i="34" s="1"/>
  <c r="J170" i="34"/>
  <c r="H170" i="34"/>
  <c r="H169" i="34"/>
  <c r="J169" i="34" s="1"/>
  <c r="H168" i="34"/>
  <c r="J168" i="34" s="1"/>
  <c r="H167" i="34"/>
  <c r="J167" i="34" s="1"/>
  <c r="J162" i="34"/>
  <c r="J115" i="34" s="1"/>
  <c r="J161" i="34"/>
  <c r="H160" i="34"/>
  <c r="J160" i="34" s="1"/>
  <c r="H151" i="34"/>
  <c r="J110" i="34"/>
  <c r="J69" i="34"/>
  <c r="I50" i="34"/>
  <c r="I56" i="34" s="1"/>
  <c r="J173" i="33"/>
  <c r="H173" i="33"/>
  <c r="H172" i="33"/>
  <c r="J172" i="33" s="1"/>
  <c r="J171" i="33"/>
  <c r="H171" i="33"/>
  <c r="J170" i="33"/>
  <c r="H170" i="33"/>
  <c r="H169" i="33"/>
  <c r="J169" i="33" s="1"/>
  <c r="J168" i="33"/>
  <c r="H168" i="33"/>
  <c r="J167" i="33"/>
  <c r="H167" i="33"/>
  <c r="J161" i="33"/>
  <c r="J160" i="33"/>
  <c r="J162" i="33" s="1"/>
  <c r="J115" i="33" s="1"/>
  <c r="H160" i="33"/>
  <c r="H151" i="33"/>
  <c r="J110" i="33"/>
  <c r="J69" i="33"/>
  <c r="I56" i="33"/>
  <c r="I50" i="33"/>
  <c r="J35" i="33"/>
  <c r="J173" i="32"/>
  <c r="H173" i="32"/>
  <c r="H172" i="32"/>
  <c r="J172" i="32" s="1"/>
  <c r="J171" i="32"/>
  <c r="H171" i="32"/>
  <c r="H170" i="32"/>
  <c r="J170" i="32" s="1"/>
  <c r="H169" i="32"/>
  <c r="J169" i="32" s="1"/>
  <c r="J168" i="32"/>
  <c r="H168" i="32"/>
  <c r="J167" i="32"/>
  <c r="H167" i="32"/>
  <c r="J161" i="32"/>
  <c r="J160" i="32"/>
  <c r="J162" i="32" s="1"/>
  <c r="H160" i="32"/>
  <c r="H151" i="32"/>
  <c r="J115" i="32"/>
  <c r="J110" i="32"/>
  <c r="J69" i="32"/>
  <c r="I56" i="32"/>
  <c r="I50" i="32"/>
  <c r="J35" i="32"/>
  <c r="J173" i="31"/>
  <c r="H173" i="31"/>
  <c r="J172" i="31"/>
  <c r="H172" i="31"/>
  <c r="H171" i="31"/>
  <c r="J171" i="31" s="1"/>
  <c r="H170" i="31"/>
  <c r="J170" i="31" s="1"/>
  <c r="H169" i="31"/>
  <c r="J169" i="31" s="1"/>
  <c r="J168" i="31"/>
  <c r="H168" i="31"/>
  <c r="J167" i="31"/>
  <c r="H167" i="31"/>
  <c r="J162" i="31"/>
  <c r="J115" i="31" s="1"/>
  <c r="J161" i="31"/>
  <c r="J160" i="31"/>
  <c r="H160" i="31"/>
  <c r="H151" i="31"/>
  <c r="J110" i="31"/>
  <c r="J69" i="31"/>
  <c r="I56" i="31"/>
  <c r="I50" i="31"/>
  <c r="J35" i="31"/>
  <c r="H173" i="30"/>
  <c r="J173" i="30" s="1"/>
  <c r="H172" i="30"/>
  <c r="J172" i="30" s="1"/>
  <c r="H171" i="30"/>
  <c r="J171" i="30" s="1"/>
  <c r="H170" i="30"/>
  <c r="J170" i="30" s="1"/>
  <c r="H169" i="30"/>
  <c r="J169" i="30" s="1"/>
  <c r="J168" i="30"/>
  <c r="H168" i="30"/>
  <c r="J167" i="30"/>
  <c r="J174" i="30" s="1"/>
  <c r="J175" i="30" s="1"/>
  <c r="J114" i="30" s="1"/>
  <c r="H167" i="30"/>
  <c r="J160" i="30"/>
  <c r="H160" i="30"/>
  <c r="H151" i="30"/>
  <c r="J110" i="30"/>
  <c r="J69" i="30"/>
  <c r="I56" i="30"/>
  <c r="I50" i="30"/>
  <c r="J35" i="30"/>
  <c r="H173" i="29"/>
  <c r="J173" i="29" s="1"/>
  <c r="H172" i="29"/>
  <c r="J172" i="29" s="1"/>
  <c r="J174" i="29" s="1"/>
  <c r="J175" i="29" s="1"/>
  <c r="J114" i="29" s="1"/>
  <c r="H171" i="29"/>
  <c r="J171" i="29" s="1"/>
  <c r="H170" i="29"/>
  <c r="J170" i="29" s="1"/>
  <c r="H169" i="29"/>
  <c r="J169" i="29" s="1"/>
  <c r="J168" i="29"/>
  <c r="H168" i="29"/>
  <c r="J167" i="29"/>
  <c r="H167" i="29"/>
  <c r="J160" i="29"/>
  <c r="H160" i="29"/>
  <c r="H151" i="29"/>
  <c r="J110" i="29"/>
  <c r="J69" i="29"/>
  <c r="I50" i="29"/>
  <c r="I56" i="29" s="1"/>
  <c r="J35" i="29"/>
  <c r="J174" i="28"/>
  <c r="J175" i="28" s="1"/>
  <c r="J114" i="28" s="1"/>
  <c r="J173" i="28"/>
  <c r="H173" i="28"/>
  <c r="H172" i="28"/>
  <c r="J172" i="28" s="1"/>
  <c r="H171" i="28"/>
  <c r="J171" i="28" s="1"/>
  <c r="H170" i="28"/>
  <c r="J170" i="28" s="1"/>
  <c r="H169" i="28"/>
  <c r="J169" i="28" s="1"/>
  <c r="J168" i="28"/>
  <c r="H168" i="28"/>
  <c r="J167" i="28"/>
  <c r="H167" i="28"/>
  <c r="J160" i="28"/>
  <c r="H160" i="28"/>
  <c r="H151" i="28"/>
  <c r="J110" i="28"/>
  <c r="J69" i="28"/>
  <c r="I50" i="28"/>
  <c r="I56" i="28" s="1"/>
  <c r="J35" i="28"/>
  <c r="H173" i="27"/>
  <c r="J173" i="27" s="1"/>
  <c r="H172" i="27"/>
  <c r="J172" i="27" s="1"/>
  <c r="J174" i="27" s="1"/>
  <c r="J175" i="27" s="1"/>
  <c r="J114" i="27" s="1"/>
  <c r="H171" i="27"/>
  <c r="J171" i="27" s="1"/>
  <c r="J170" i="27"/>
  <c r="H170" i="27"/>
  <c r="H169" i="27"/>
  <c r="J169" i="27" s="1"/>
  <c r="J168" i="27"/>
  <c r="H168" i="27"/>
  <c r="J167" i="27"/>
  <c r="H167" i="27"/>
  <c r="J160" i="27"/>
  <c r="H160" i="27"/>
  <c r="H151" i="27"/>
  <c r="J110" i="27"/>
  <c r="J69" i="27"/>
  <c r="I56" i="27"/>
  <c r="I50" i="27"/>
  <c r="J35" i="27"/>
  <c r="H173" i="26"/>
  <c r="J173" i="26" s="1"/>
  <c r="H172" i="26"/>
  <c r="J172" i="26" s="1"/>
  <c r="J174" i="26" s="1"/>
  <c r="J175" i="26" s="1"/>
  <c r="J114" i="26" s="1"/>
  <c r="H171" i="26"/>
  <c r="J171" i="26" s="1"/>
  <c r="H170" i="26"/>
  <c r="J170" i="26" s="1"/>
  <c r="H169" i="26"/>
  <c r="J169" i="26" s="1"/>
  <c r="J168" i="26"/>
  <c r="H168" i="26"/>
  <c r="J167" i="26"/>
  <c r="H167" i="26"/>
  <c r="J160" i="26"/>
  <c r="H160" i="26"/>
  <c r="H151" i="26"/>
  <c r="J110" i="26"/>
  <c r="J69" i="26"/>
  <c r="I56" i="26"/>
  <c r="I50" i="26"/>
  <c r="J35" i="26"/>
  <c r="H173" i="25"/>
  <c r="J173" i="25" s="1"/>
  <c r="H172" i="25"/>
  <c r="J172" i="25" s="1"/>
  <c r="H171" i="25"/>
  <c r="J171" i="25" s="1"/>
  <c r="H170" i="25"/>
  <c r="J170" i="25" s="1"/>
  <c r="H169" i="25"/>
  <c r="J169" i="25" s="1"/>
  <c r="J168" i="25"/>
  <c r="H168" i="25"/>
  <c r="H167" i="25"/>
  <c r="J167" i="25" s="1"/>
  <c r="J160" i="25"/>
  <c r="H160" i="25"/>
  <c r="H151" i="25"/>
  <c r="J110" i="25"/>
  <c r="J69" i="25"/>
  <c r="I56" i="25"/>
  <c r="I50" i="25"/>
  <c r="J35" i="25"/>
  <c r="J173" i="24"/>
  <c r="H173" i="24"/>
  <c r="H172" i="24"/>
  <c r="J172" i="24" s="1"/>
  <c r="J171" i="24"/>
  <c r="H171" i="24"/>
  <c r="J170" i="24"/>
  <c r="H170" i="24"/>
  <c r="J169" i="24"/>
  <c r="H169" i="24"/>
  <c r="J168" i="24"/>
  <c r="H168" i="24"/>
  <c r="J167" i="24"/>
  <c r="H167" i="24"/>
  <c r="J160" i="24"/>
  <c r="H160" i="24"/>
  <c r="H151" i="24"/>
  <c r="J110" i="24"/>
  <c r="J69" i="24"/>
  <c r="I56" i="24"/>
  <c r="I50" i="24"/>
  <c r="J35" i="24"/>
  <c r="J173" i="23"/>
  <c r="H173" i="23"/>
  <c r="H172" i="23"/>
  <c r="J172" i="23" s="1"/>
  <c r="J171" i="23"/>
  <c r="H171" i="23"/>
  <c r="J170" i="23"/>
  <c r="H170" i="23"/>
  <c r="J169" i="23"/>
  <c r="H169" i="23"/>
  <c r="J168" i="23"/>
  <c r="H168" i="23"/>
  <c r="J167" i="23"/>
  <c r="H167" i="23"/>
  <c r="H160" i="23"/>
  <c r="J160" i="23" s="1"/>
  <c r="H151" i="23"/>
  <c r="J110" i="23"/>
  <c r="J69" i="23"/>
  <c r="I56" i="23"/>
  <c r="I50" i="23"/>
  <c r="J174" i="22"/>
  <c r="J175" i="22" s="1"/>
  <c r="J114" i="22" s="1"/>
  <c r="H173" i="22"/>
  <c r="J173" i="22" s="1"/>
  <c r="H172" i="22"/>
  <c r="J172" i="22" s="1"/>
  <c r="H171" i="22"/>
  <c r="J171" i="22" s="1"/>
  <c r="J170" i="22"/>
  <c r="H170" i="22"/>
  <c r="H169" i="22"/>
  <c r="J169" i="22" s="1"/>
  <c r="H168" i="22"/>
  <c r="J168" i="22" s="1"/>
  <c r="J167" i="22"/>
  <c r="H167" i="22"/>
  <c r="H160" i="22"/>
  <c r="J160" i="22" s="1"/>
  <c r="H151" i="22"/>
  <c r="J110" i="22"/>
  <c r="J69" i="22"/>
  <c r="I56" i="22"/>
  <c r="I50" i="22"/>
  <c r="J35" i="22"/>
  <c r="J173" i="21"/>
  <c r="H173" i="21"/>
  <c r="H172" i="21"/>
  <c r="J172" i="21" s="1"/>
  <c r="H171" i="21"/>
  <c r="J171" i="21" s="1"/>
  <c r="H170" i="21"/>
  <c r="J170" i="21" s="1"/>
  <c r="J169" i="21"/>
  <c r="H169" i="21"/>
  <c r="H168" i="21"/>
  <c r="J168" i="21" s="1"/>
  <c r="J167" i="21"/>
  <c r="H167" i="21"/>
  <c r="J160" i="21"/>
  <c r="H160" i="21"/>
  <c r="H151" i="21"/>
  <c r="J110" i="21"/>
  <c r="J69" i="21"/>
  <c r="I56" i="21"/>
  <c r="I50" i="21"/>
  <c r="J35" i="21"/>
  <c r="J217" i="20"/>
  <c r="H217" i="20"/>
  <c r="H216" i="20"/>
  <c r="J216" i="20" s="1"/>
  <c r="J215" i="20"/>
  <c r="H215" i="20"/>
  <c r="H214" i="20"/>
  <c r="J214" i="20" s="1"/>
  <c r="H213" i="20"/>
  <c r="J213" i="20" s="1"/>
  <c r="H212" i="20"/>
  <c r="J212" i="20" s="1"/>
  <c r="J211" i="20"/>
  <c r="H211" i="20"/>
  <c r="H210" i="20"/>
  <c r="J210" i="20" s="1"/>
  <c r="H209" i="20"/>
  <c r="J209" i="20" s="1"/>
  <c r="H208" i="20"/>
  <c r="J208" i="20" s="1"/>
  <c r="J207" i="20"/>
  <c r="H207" i="20"/>
  <c r="H206" i="20"/>
  <c r="J206" i="20" s="1"/>
  <c r="J205" i="20"/>
  <c r="H205" i="20"/>
  <c r="J204" i="20"/>
  <c r="H204" i="20"/>
  <c r="J203" i="20"/>
  <c r="H203" i="20"/>
  <c r="H202" i="20"/>
  <c r="J202" i="20" s="1"/>
  <c r="J201" i="20"/>
  <c r="H201" i="20"/>
  <c r="H200" i="20"/>
  <c r="J200" i="20" s="1"/>
  <c r="H199" i="20"/>
  <c r="J199" i="20" s="1"/>
  <c r="H198" i="20"/>
  <c r="J198" i="20" s="1"/>
  <c r="J197" i="20"/>
  <c r="H197" i="20"/>
  <c r="H196" i="20"/>
  <c r="J196" i="20" s="1"/>
  <c r="H195" i="20"/>
  <c r="J195" i="20" s="1"/>
  <c r="H194" i="20"/>
  <c r="J194" i="20" s="1"/>
  <c r="J193" i="20"/>
  <c r="H193" i="20"/>
  <c r="H192" i="20"/>
  <c r="J192" i="20" s="1"/>
  <c r="H191" i="20"/>
  <c r="J191" i="20" s="1"/>
  <c r="J190" i="20"/>
  <c r="H190" i="20"/>
  <c r="H189" i="20"/>
  <c r="J189" i="20" s="1"/>
  <c r="J188" i="20"/>
  <c r="H188" i="20"/>
  <c r="H187" i="20"/>
  <c r="J187" i="20" s="1"/>
  <c r="J186" i="20"/>
  <c r="H186" i="20"/>
  <c r="I180" i="20"/>
  <c r="J180" i="20" s="1"/>
  <c r="H180" i="20"/>
  <c r="J179" i="20"/>
  <c r="H179" i="20"/>
  <c r="J178" i="20"/>
  <c r="H178" i="20"/>
  <c r="H177" i="20"/>
  <c r="J177" i="20" s="1"/>
  <c r="J176" i="20"/>
  <c r="H176" i="20"/>
  <c r="J175" i="20"/>
  <c r="H175" i="20"/>
  <c r="H174" i="20"/>
  <c r="J174" i="20" s="1"/>
  <c r="H173" i="20"/>
  <c r="J173" i="20" s="1"/>
  <c r="H172" i="20"/>
  <c r="J172" i="20" s="1"/>
  <c r="H171" i="20"/>
  <c r="J171" i="20" s="1"/>
  <c r="H170" i="20"/>
  <c r="J170" i="20" s="1"/>
  <c r="H169" i="20"/>
  <c r="J169" i="20" s="1"/>
  <c r="H168" i="20"/>
  <c r="J168" i="20" s="1"/>
  <c r="J167" i="20"/>
  <c r="H167" i="20"/>
  <c r="H160" i="20"/>
  <c r="J160" i="20" s="1"/>
  <c r="H151" i="20"/>
  <c r="J110" i="20"/>
  <c r="J69" i="20"/>
  <c r="I50" i="20"/>
  <c r="I56" i="20" s="1"/>
  <c r="J35" i="20"/>
  <c r="H173" i="19"/>
  <c r="J173" i="19" s="1"/>
  <c r="J172" i="19"/>
  <c r="H172" i="19"/>
  <c r="J171" i="19"/>
  <c r="H171" i="19"/>
  <c r="H170" i="19"/>
  <c r="J170" i="19" s="1"/>
  <c r="H169" i="19"/>
  <c r="J169" i="19" s="1"/>
  <c r="H168" i="19"/>
  <c r="J168" i="19" s="1"/>
  <c r="H167" i="19"/>
  <c r="J167" i="19" s="1"/>
  <c r="H160" i="19"/>
  <c r="J160" i="19" s="1"/>
  <c r="H151" i="19"/>
  <c r="J110" i="19"/>
  <c r="J69" i="19"/>
  <c r="I56" i="19"/>
  <c r="I50" i="19"/>
  <c r="J35" i="19"/>
  <c r="J173" i="18"/>
  <c r="H173" i="18"/>
  <c r="J172" i="18"/>
  <c r="H172" i="18"/>
  <c r="H171" i="18"/>
  <c r="J171" i="18" s="1"/>
  <c r="H170" i="18"/>
  <c r="J170" i="18" s="1"/>
  <c r="H169" i="18"/>
  <c r="J169" i="18" s="1"/>
  <c r="J168" i="18"/>
  <c r="H168" i="18"/>
  <c r="J167" i="18"/>
  <c r="H167" i="18"/>
  <c r="J160" i="18"/>
  <c r="H160" i="18"/>
  <c r="H151" i="18"/>
  <c r="J110" i="18"/>
  <c r="J69" i="18"/>
  <c r="I56" i="18"/>
  <c r="I50" i="18"/>
  <c r="J35" i="18"/>
  <c r="J173" i="17"/>
  <c r="H173" i="17"/>
  <c r="J172" i="17"/>
  <c r="H172" i="17"/>
  <c r="J171" i="17"/>
  <c r="H171" i="17"/>
  <c r="H170" i="17"/>
  <c r="J170" i="17" s="1"/>
  <c r="H169" i="17"/>
  <c r="J169" i="17" s="1"/>
  <c r="J168" i="17"/>
  <c r="H168" i="17"/>
  <c r="J167" i="17"/>
  <c r="H167" i="17"/>
  <c r="J160" i="17"/>
  <c r="H160" i="17"/>
  <c r="H151" i="17"/>
  <c r="J110" i="17"/>
  <c r="J69" i="17"/>
  <c r="I56" i="17"/>
  <c r="I50" i="17"/>
  <c r="J35" i="17"/>
  <c r="H173" i="16"/>
  <c r="J173" i="16" s="1"/>
  <c r="H172" i="16"/>
  <c r="J172" i="16" s="1"/>
  <c r="H171" i="16"/>
  <c r="J171" i="16" s="1"/>
  <c r="H170" i="16"/>
  <c r="J170" i="16" s="1"/>
  <c r="H169" i="16"/>
  <c r="J169" i="16" s="1"/>
  <c r="J168" i="16"/>
  <c r="H168" i="16"/>
  <c r="H167" i="16"/>
  <c r="J167" i="16" s="1"/>
  <c r="H160" i="16"/>
  <c r="J160" i="16" s="1"/>
  <c r="H151" i="16"/>
  <c r="J110" i="16"/>
  <c r="J69" i="16"/>
  <c r="I56" i="16"/>
  <c r="I50" i="16"/>
  <c r="J35" i="16"/>
  <c r="H173" i="15"/>
  <c r="J173" i="15" s="1"/>
  <c r="J172" i="15"/>
  <c r="H172" i="15"/>
  <c r="H171" i="15"/>
  <c r="J171" i="15" s="1"/>
  <c r="H170" i="15"/>
  <c r="J170" i="15" s="1"/>
  <c r="H169" i="15"/>
  <c r="J169" i="15" s="1"/>
  <c r="J168" i="15"/>
  <c r="H168" i="15"/>
  <c r="H167" i="15"/>
  <c r="J167" i="15" s="1"/>
  <c r="J160" i="15"/>
  <c r="H160" i="15"/>
  <c r="H151" i="15"/>
  <c r="J110" i="15"/>
  <c r="J69" i="15"/>
  <c r="I56" i="15"/>
  <c r="I50" i="15"/>
  <c r="J35" i="15"/>
  <c r="H173" i="14"/>
  <c r="J173" i="14" s="1"/>
  <c r="H172" i="14"/>
  <c r="J172" i="14" s="1"/>
  <c r="H171" i="14"/>
  <c r="J171" i="14" s="1"/>
  <c r="H170" i="14"/>
  <c r="J170" i="14" s="1"/>
  <c r="J169" i="14"/>
  <c r="H169" i="14"/>
  <c r="J168" i="14"/>
  <c r="H168" i="14"/>
  <c r="H167" i="14"/>
  <c r="J167" i="14" s="1"/>
  <c r="J160" i="14"/>
  <c r="H160" i="14"/>
  <c r="H151" i="14"/>
  <c r="J110" i="14"/>
  <c r="J69" i="14"/>
  <c r="I56" i="14"/>
  <c r="I50" i="14"/>
  <c r="J35" i="14"/>
  <c r="H217" i="13"/>
  <c r="J217" i="13" s="1"/>
  <c r="H216" i="13"/>
  <c r="J216" i="13" s="1"/>
  <c r="J215" i="13"/>
  <c r="H215" i="13"/>
  <c r="J214" i="13"/>
  <c r="H214" i="13"/>
  <c r="H213" i="13"/>
  <c r="J213" i="13" s="1"/>
  <c r="J212" i="13"/>
  <c r="H212" i="13"/>
  <c r="J211" i="13"/>
  <c r="H211" i="13"/>
  <c r="J210" i="13"/>
  <c r="H210" i="13"/>
  <c r="H209" i="13"/>
  <c r="J209" i="13" s="1"/>
  <c r="H208" i="13"/>
  <c r="J208" i="13" s="1"/>
  <c r="J207" i="13"/>
  <c r="H207" i="13"/>
  <c r="J206" i="13"/>
  <c r="H206" i="13"/>
  <c r="H205" i="13"/>
  <c r="J205" i="13" s="1"/>
  <c r="H204" i="13"/>
  <c r="J204" i="13" s="1"/>
  <c r="H203" i="13"/>
  <c r="J203" i="13" s="1"/>
  <c r="J202" i="13"/>
  <c r="H202" i="13"/>
  <c r="H201" i="13"/>
  <c r="J201" i="13" s="1"/>
  <c r="J200" i="13"/>
  <c r="H200" i="13"/>
  <c r="H199" i="13"/>
  <c r="J199" i="13" s="1"/>
  <c r="J198" i="13"/>
  <c r="H198" i="13"/>
  <c r="H197" i="13"/>
  <c r="J197" i="13" s="1"/>
  <c r="H196" i="13"/>
  <c r="J196" i="13" s="1"/>
  <c r="J195" i="13"/>
  <c r="H195" i="13"/>
  <c r="J194" i="13"/>
  <c r="H194" i="13"/>
  <c r="H193" i="13"/>
  <c r="J193" i="13" s="1"/>
  <c r="H192" i="13"/>
  <c r="J192" i="13" s="1"/>
  <c r="H191" i="13"/>
  <c r="J191" i="13" s="1"/>
  <c r="J190" i="13"/>
  <c r="H190" i="13"/>
  <c r="H189" i="13"/>
  <c r="J189" i="13" s="1"/>
  <c r="J188" i="13"/>
  <c r="H188" i="13"/>
  <c r="J187" i="13"/>
  <c r="H187" i="13"/>
  <c r="J186" i="13"/>
  <c r="H186" i="13"/>
  <c r="I180" i="13"/>
  <c r="J180" i="13" s="1"/>
  <c r="H180" i="13"/>
  <c r="H179" i="13"/>
  <c r="J179" i="13" s="1"/>
  <c r="J178" i="13"/>
  <c r="H178" i="13"/>
  <c r="J177" i="13"/>
  <c r="H177" i="13"/>
  <c r="J176" i="13"/>
  <c r="H176" i="13"/>
  <c r="H175" i="13"/>
  <c r="J175" i="13" s="1"/>
  <c r="H174" i="13"/>
  <c r="J174" i="13" s="1"/>
  <c r="H173" i="13"/>
  <c r="J173" i="13" s="1"/>
  <c r="H172" i="13"/>
  <c r="J172" i="13" s="1"/>
  <c r="H171" i="13"/>
  <c r="J171" i="13" s="1"/>
  <c r="J170" i="13"/>
  <c r="H170" i="13"/>
  <c r="H169" i="13"/>
  <c r="J169" i="13" s="1"/>
  <c r="J168" i="13"/>
  <c r="H168" i="13"/>
  <c r="H167" i="13"/>
  <c r="J167" i="13" s="1"/>
  <c r="J181" i="13" s="1"/>
  <c r="J182" i="13" s="1"/>
  <c r="J114" i="13" s="1"/>
  <c r="J160" i="13"/>
  <c r="H160" i="13"/>
  <c r="H151" i="13"/>
  <c r="J110" i="13"/>
  <c r="J69" i="13"/>
  <c r="I56" i="13"/>
  <c r="I50" i="13"/>
  <c r="J35" i="13"/>
  <c r="J217" i="12"/>
  <c r="H217" i="12"/>
  <c r="J216" i="12"/>
  <c r="H216" i="12"/>
  <c r="H215" i="12"/>
  <c r="J215" i="12" s="1"/>
  <c r="H214" i="12"/>
  <c r="J214" i="12" s="1"/>
  <c r="J213" i="12"/>
  <c r="H213" i="12"/>
  <c r="H212" i="12"/>
  <c r="J212" i="12" s="1"/>
  <c r="J211" i="12"/>
  <c r="H211" i="12"/>
  <c r="H210" i="12"/>
  <c r="J210" i="12" s="1"/>
  <c r="H209" i="12"/>
  <c r="J209" i="12" s="1"/>
  <c r="H208" i="12"/>
  <c r="J208" i="12" s="1"/>
  <c r="J207" i="12"/>
  <c r="H207" i="12"/>
  <c r="H206" i="12"/>
  <c r="J206" i="12" s="1"/>
  <c r="J205" i="12"/>
  <c r="H205" i="12"/>
  <c r="H204" i="12"/>
  <c r="J204" i="12" s="1"/>
  <c r="H203" i="12"/>
  <c r="J203" i="12" s="1"/>
  <c r="H202" i="12"/>
  <c r="J202" i="12" s="1"/>
  <c r="J201" i="12"/>
  <c r="H201" i="12"/>
  <c r="H200" i="12"/>
  <c r="J200" i="12" s="1"/>
  <c r="J199" i="12"/>
  <c r="H199" i="12"/>
  <c r="H198" i="12"/>
  <c r="J198" i="12" s="1"/>
  <c r="H197" i="12"/>
  <c r="J197" i="12" s="1"/>
  <c r="H196" i="12"/>
  <c r="J196" i="12" s="1"/>
  <c r="J195" i="12"/>
  <c r="H195" i="12"/>
  <c r="H194" i="12"/>
  <c r="J194" i="12" s="1"/>
  <c r="J193" i="12"/>
  <c r="H193" i="12"/>
  <c r="H192" i="12"/>
  <c r="J192" i="12" s="1"/>
  <c r="H191" i="12"/>
  <c r="J191" i="12" s="1"/>
  <c r="H190" i="12"/>
  <c r="J190" i="12" s="1"/>
  <c r="J189" i="12"/>
  <c r="H189" i="12"/>
  <c r="H188" i="12"/>
  <c r="J188" i="12" s="1"/>
  <c r="J187" i="12"/>
  <c r="H187" i="12"/>
  <c r="H186" i="12"/>
  <c r="J186" i="12" s="1"/>
  <c r="I180" i="12"/>
  <c r="J180" i="12" s="1"/>
  <c r="H180" i="12"/>
  <c r="J179" i="12"/>
  <c r="H179" i="12"/>
  <c r="H178" i="12"/>
  <c r="J178" i="12" s="1"/>
  <c r="J177" i="12"/>
  <c r="H177" i="12"/>
  <c r="J176" i="12"/>
  <c r="H176" i="12"/>
  <c r="H175" i="12"/>
  <c r="J175" i="12" s="1"/>
  <c r="J174" i="12"/>
  <c r="H174" i="12"/>
  <c r="J173" i="12"/>
  <c r="H173" i="12"/>
  <c r="H172" i="12"/>
  <c r="J172" i="12" s="1"/>
  <c r="J171" i="12"/>
  <c r="H171" i="12"/>
  <c r="J170" i="12"/>
  <c r="H170" i="12"/>
  <c r="H169" i="12"/>
  <c r="J169" i="12" s="1"/>
  <c r="J168" i="12"/>
  <c r="H168" i="12"/>
  <c r="J167" i="12"/>
  <c r="H167" i="12"/>
  <c r="J160" i="12"/>
  <c r="H160" i="12"/>
  <c r="H151" i="12"/>
  <c r="J110" i="12"/>
  <c r="J69" i="12"/>
  <c r="I50" i="12"/>
  <c r="I56" i="12" s="1"/>
  <c r="J35" i="12"/>
  <c r="H173" i="11"/>
  <c r="J173" i="11" s="1"/>
  <c r="H172" i="11"/>
  <c r="J172" i="11" s="1"/>
  <c r="H171" i="11"/>
  <c r="J171" i="11" s="1"/>
  <c r="H170" i="11"/>
  <c r="J170" i="11" s="1"/>
  <c r="J169" i="11"/>
  <c r="H169" i="11"/>
  <c r="H168" i="11"/>
  <c r="J168" i="11" s="1"/>
  <c r="H167" i="11"/>
  <c r="J167" i="11" s="1"/>
  <c r="H160" i="11"/>
  <c r="J160" i="11" s="1"/>
  <c r="H151" i="11"/>
  <c r="J110" i="11"/>
  <c r="J69" i="11"/>
  <c r="I50" i="11"/>
  <c r="I56" i="11" s="1"/>
  <c r="J35" i="11"/>
  <c r="J173" i="10"/>
  <c r="H173" i="10"/>
  <c r="J172" i="10"/>
  <c r="H172" i="10"/>
  <c r="H171" i="10"/>
  <c r="J171" i="10" s="1"/>
  <c r="H170" i="10"/>
  <c r="J170" i="10" s="1"/>
  <c r="J169" i="10"/>
  <c r="H169" i="10"/>
  <c r="J168" i="10"/>
  <c r="H168" i="10"/>
  <c r="H167" i="10"/>
  <c r="J167" i="10" s="1"/>
  <c r="H160" i="10"/>
  <c r="J160" i="10" s="1"/>
  <c r="H151" i="10"/>
  <c r="J110" i="10"/>
  <c r="J69" i="10"/>
  <c r="I56" i="10"/>
  <c r="I50" i="10"/>
  <c r="J35" i="10"/>
  <c r="H184" i="9"/>
  <c r="J184" i="9" s="1"/>
  <c r="J183" i="9"/>
  <c r="J182" i="9"/>
  <c r="J181" i="9"/>
  <c r="H181" i="9"/>
  <c r="J180" i="9"/>
  <c r="H180" i="9"/>
  <c r="H179" i="9"/>
  <c r="J179" i="9" s="1"/>
  <c r="H178" i="9"/>
  <c r="J178" i="9" s="1"/>
  <c r="H177" i="9"/>
  <c r="J177" i="9" s="1"/>
  <c r="H176" i="9"/>
  <c r="J176" i="9" s="1"/>
  <c r="J185" i="9" s="1"/>
  <c r="J186" i="9" s="1"/>
  <c r="J114" i="9" s="1"/>
  <c r="H167" i="9"/>
  <c r="J167" i="9" s="1"/>
  <c r="H163" i="9"/>
  <c r="J163" i="9" s="1"/>
  <c r="H162" i="9"/>
  <c r="J162" i="9" s="1"/>
  <c r="J161" i="9"/>
  <c r="J164" i="9" s="1"/>
  <c r="J165" i="9" s="1"/>
  <c r="J166" i="9" s="1"/>
  <c r="H161" i="9"/>
  <c r="J160" i="9"/>
  <c r="H160" i="9"/>
  <c r="H151" i="9"/>
  <c r="J110" i="9"/>
  <c r="J69" i="9"/>
  <c r="I56" i="9"/>
  <c r="I50" i="9"/>
  <c r="G10" i="9"/>
  <c r="J184" i="8"/>
  <c r="H184" i="8"/>
  <c r="J183" i="8"/>
  <c r="J182" i="8"/>
  <c r="H181" i="8"/>
  <c r="J181" i="8" s="1"/>
  <c r="H180" i="8"/>
  <c r="J180" i="8" s="1"/>
  <c r="J179" i="8"/>
  <c r="H179" i="8"/>
  <c r="H178" i="8"/>
  <c r="J178" i="8" s="1"/>
  <c r="H177" i="8"/>
  <c r="J177" i="8" s="1"/>
  <c r="J176" i="8"/>
  <c r="H176" i="8"/>
  <c r="J167" i="8"/>
  <c r="H167" i="8"/>
  <c r="H163" i="8"/>
  <c r="J163" i="8" s="1"/>
  <c r="J162" i="8"/>
  <c r="H162" i="8"/>
  <c r="H161" i="8"/>
  <c r="J161" i="8" s="1"/>
  <c r="H160" i="8"/>
  <c r="J160" i="8" s="1"/>
  <c r="J164" i="8" s="1"/>
  <c r="J165" i="8" s="1"/>
  <c r="J166" i="8" s="1"/>
  <c r="H151" i="8"/>
  <c r="J110" i="8"/>
  <c r="J69" i="8"/>
  <c r="I56" i="8"/>
  <c r="I50" i="8"/>
  <c r="J173" i="7"/>
  <c r="H173" i="7"/>
  <c r="H172" i="7"/>
  <c r="J172" i="7" s="1"/>
  <c r="J171" i="7"/>
  <c r="H171" i="7"/>
  <c r="J170" i="7"/>
  <c r="H170" i="7"/>
  <c r="H169" i="7"/>
  <c r="J169" i="7" s="1"/>
  <c r="J168" i="7"/>
  <c r="J174" i="7" s="1"/>
  <c r="J175" i="7" s="1"/>
  <c r="J114" i="7" s="1"/>
  <c r="H168" i="7"/>
  <c r="J167" i="7"/>
  <c r="H167" i="7"/>
  <c r="H160" i="7"/>
  <c r="J160" i="7" s="1"/>
  <c r="H151" i="7"/>
  <c r="J110" i="7"/>
  <c r="J69" i="7"/>
  <c r="I50" i="7"/>
  <c r="I56" i="7" s="1"/>
  <c r="H173" i="6"/>
  <c r="J173" i="6" s="1"/>
  <c r="J172" i="6"/>
  <c r="H172" i="6"/>
  <c r="J171" i="6"/>
  <c r="H171" i="6"/>
  <c r="H170" i="6"/>
  <c r="J170" i="6" s="1"/>
  <c r="J169" i="6"/>
  <c r="H169" i="6"/>
  <c r="H168" i="6"/>
  <c r="J168" i="6" s="1"/>
  <c r="H167" i="6"/>
  <c r="J167" i="6" s="1"/>
  <c r="J161" i="6"/>
  <c r="J162" i="6" s="1"/>
  <c r="J115" i="6" s="1"/>
  <c r="J160" i="6"/>
  <c r="H160" i="6"/>
  <c r="H151" i="6"/>
  <c r="J110" i="6"/>
  <c r="J69" i="6"/>
  <c r="I56" i="6"/>
  <c r="I50" i="6"/>
  <c r="J35" i="6"/>
  <c r="J173" i="5"/>
  <c r="H173" i="5"/>
  <c r="H172" i="5"/>
  <c r="J172" i="5" s="1"/>
  <c r="J171" i="5"/>
  <c r="H171" i="5"/>
  <c r="H170" i="5"/>
  <c r="J170" i="5" s="1"/>
  <c r="J169" i="5"/>
  <c r="H169" i="5"/>
  <c r="H168" i="5"/>
  <c r="J168" i="5" s="1"/>
  <c r="H167" i="5"/>
  <c r="J167" i="5" s="1"/>
  <c r="J160" i="5"/>
  <c r="H160" i="5"/>
  <c r="H151" i="5"/>
  <c r="J110" i="5"/>
  <c r="J69" i="5"/>
  <c r="I50" i="5"/>
  <c r="I56" i="5" s="1"/>
  <c r="J35" i="5"/>
  <c r="I21" i="5"/>
  <c r="I18" i="5" s="1"/>
  <c r="I156" i="5" s="1"/>
  <c r="I20" i="5"/>
  <c r="H173" i="4"/>
  <c r="J173" i="4" s="1"/>
  <c r="J172" i="4"/>
  <c r="H172" i="4"/>
  <c r="J171" i="4"/>
  <c r="H171" i="4"/>
  <c r="H170" i="4"/>
  <c r="J170" i="4" s="1"/>
  <c r="J169" i="4"/>
  <c r="H169" i="4"/>
  <c r="H168" i="4"/>
  <c r="J168" i="4" s="1"/>
  <c r="J167" i="4"/>
  <c r="J174" i="4" s="1"/>
  <c r="J175" i="4" s="1"/>
  <c r="J114" i="4" s="1"/>
  <c r="H167" i="4"/>
  <c r="J160" i="4"/>
  <c r="H160" i="4"/>
  <c r="H151" i="4"/>
  <c r="J110" i="4"/>
  <c r="J69" i="4"/>
  <c r="I66" i="4"/>
  <c r="J65" i="4"/>
  <c r="I61" i="4"/>
  <c r="I50" i="4"/>
  <c r="I56" i="4" s="1"/>
  <c r="J35" i="4"/>
  <c r="H31" i="4"/>
  <c r="I19" i="4"/>
  <c r="I14" i="4"/>
  <c r="D14" i="4"/>
  <c r="H173" i="3"/>
  <c r="J173" i="3" s="1"/>
  <c r="J172" i="3"/>
  <c r="H172" i="3"/>
  <c r="J171" i="3"/>
  <c r="H171" i="3"/>
  <c r="H170" i="3"/>
  <c r="J170" i="3" s="1"/>
  <c r="J169" i="3"/>
  <c r="H169" i="3"/>
  <c r="J168" i="3"/>
  <c r="H168" i="3"/>
  <c r="H167" i="3"/>
  <c r="J167" i="3" s="1"/>
  <c r="J160" i="3"/>
  <c r="H160" i="3"/>
  <c r="H151" i="3"/>
  <c r="I135" i="3"/>
  <c r="I137" i="3" s="1"/>
  <c r="J110" i="3"/>
  <c r="J69" i="3"/>
  <c r="I66" i="3"/>
  <c r="J65" i="3" s="1"/>
  <c r="I56" i="3"/>
  <c r="I50" i="3"/>
  <c r="J35" i="3"/>
  <c r="I19" i="3"/>
  <c r="D14" i="3"/>
  <c r="G10" i="3"/>
  <c r="G5" i="3"/>
  <c r="A51" i="2"/>
  <c r="A50" i="2"/>
  <c r="A49" i="2"/>
  <c r="T48" i="2"/>
  <c r="Q48" i="2"/>
  <c r="P48" i="2"/>
  <c r="A48" i="2"/>
  <c r="T47" i="2"/>
  <c r="Q47" i="2"/>
  <c r="P47" i="2"/>
  <c r="A47" i="2"/>
  <c r="T46" i="2"/>
  <c r="Q46" i="2"/>
  <c r="P46" i="2"/>
  <c r="A46" i="2"/>
  <c r="T45" i="2"/>
  <c r="Q45" i="2"/>
  <c r="P45" i="2"/>
  <c r="A45" i="2"/>
  <c r="T44" i="2"/>
  <c r="Q44" i="2"/>
  <c r="P44" i="2"/>
  <c r="A44" i="2"/>
  <c r="T43" i="2"/>
  <c r="Q43" i="2"/>
  <c r="P43" i="2"/>
  <c r="A43" i="2"/>
  <c r="T42" i="2"/>
  <c r="Q42" i="2"/>
  <c r="P42" i="2"/>
  <c r="A42" i="2"/>
  <c r="G41" i="2"/>
  <c r="A41" i="2"/>
  <c r="T40" i="2"/>
  <c r="Q40" i="2"/>
  <c r="P40" i="2"/>
  <c r="A40" i="2"/>
  <c r="T39" i="2"/>
  <c r="Q39" i="2"/>
  <c r="P39" i="2"/>
  <c r="A39" i="2"/>
  <c r="G38" i="2"/>
  <c r="A38" i="2"/>
  <c r="T37" i="2"/>
  <c r="Q37" i="2"/>
  <c r="P37" i="2"/>
  <c r="A37" i="2"/>
  <c r="T36" i="2"/>
  <c r="Q36" i="2"/>
  <c r="P36" i="2"/>
  <c r="A36" i="2"/>
  <c r="T35" i="2"/>
  <c r="Q35" i="2"/>
  <c r="P35" i="2"/>
  <c r="A35" i="2"/>
  <c r="T34" i="2"/>
  <c r="Q34" i="2"/>
  <c r="P34" i="2"/>
  <c r="A34" i="2"/>
  <c r="T33" i="2"/>
  <c r="Q33" i="2"/>
  <c r="P33" i="2"/>
  <c r="A33" i="2"/>
  <c r="G32" i="2"/>
  <c r="A32" i="2"/>
  <c r="T31" i="2"/>
  <c r="Q31" i="2"/>
  <c r="P31" i="2"/>
  <c r="A31" i="2"/>
  <c r="T30" i="2"/>
  <c r="Q30" i="2"/>
  <c r="P30" i="2"/>
  <c r="A30" i="2"/>
  <c r="T29" i="2"/>
  <c r="Q29" i="2"/>
  <c r="P29" i="2"/>
  <c r="A29" i="2"/>
  <c r="T28" i="2"/>
  <c r="Q28" i="2"/>
  <c r="P28" i="2"/>
  <c r="A28" i="2"/>
  <c r="G27" i="2"/>
  <c r="A27" i="2"/>
  <c r="T26" i="2"/>
  <c r="Q26" i="2"/>
  <c r="P26" i="2"/>
  <c r="A26" i="2"/>
  <c r="T25" i="2"/>
  <c r="Q25" i="2"/>
  <c r="P25" i="2"/>
  <c r="A25" i="2"/>
  <c r="G24" i="2"/>
  <c r="A24" i="2"/>
  <c r="T23" i="2"/>
  <c r="Q23" i="2"/>
  <c r="P23" i="2"/>
  <c r="A23" i="2"/>
  <c r="T22" i="2"/>
  <c r="Q22" i="2"/>
  <c r="P22" i="2"/>
  <c r="A22" i="2"/>
  <c r="G21" i="2"/>
  <c r="A21" i="2"/>
  <c r="T20" i="2"/>
  <c r="Q20" i="2"/>
  <c r="P20" i="2"/>
  <c r="A20" i="2"/>
  <c r="T19" i="2"/>
  <c r="Q19" i="2"/>
  <c r="P19" i="2"/>
  <c r="A19" i="2"/>
  <c r="T18" i="2"/>
  <c r="Q18" i="2"/>
  <c r="P18" i="2"/>
  <c r="A18" i="2"/>
  <c r="G17" i="2"/>
  <c r="A17" i="2"/>
  <c r="T16" i="2"/>
  <c r="Q16" i="2"/>
  <c r="P16" i="2"/>
  <c r="A16" i="2"/>
  <c r="T15" i="2"/>
  <c r="Q15" i="2"/>
  <c r="P15" i="2"/>
  <c r="A15" i="2"/>
  <c r="T14" i="2"/>
  <c r="Q14" i="2"/>
  <c r="P14" i="2"/>
  <c r="A14" i="2"/>
  <c r="G13" i="2"/>
  <c r="J168" i="8" s="1"/>
  <c r="A13" i="2"/>
  <c r="T12" i="2"/>
  <c r="Q12" i="2"/>
  <c r="P12" i="2"/>
  <c r="A12" i="2"/>
  <c r="T11" i="2"/>
  <c r="Q11" i="2"/>
  <c r="P11" i="2"/>
  <c r="A11" i="2"/>
  <c r="T10" i="2"/>
  <c r="Q10" i="2"/>
  <c r="P10" i="2"/>
  <c r="A10" i="2"/>
  <c r="T9" i="2"/>
  <c r="Q9" i="2"/>
  <c r="P9" i="2"/>
  <c r="A9" i="2"/>
  <c r="I14" i="6" s="1"/>
  <c r="G8" i="2"/>
  <c r="A8" i="2"/>
  <c r="I20" i="7" s="1"/>
  <c r="I23" i="7" s="1"/>
  <c r="T7" i="2"/>
  <c r="Q7" i="2"/>
  <c r="P7" i="2"/>
  <c r="A7" i="2"/>
  <c r="G10" i="7" s="1"/>
  <c r="T6" i="2"/>
  <c r="Q6" i="2"/>
  <c r="P6" i="2"/>
  <c r="A6" i="2"/>
  <c r="T5" i="2"/>
  <c r="Q5" i="2"/>
  <c r="P5" i="2"/>
  <c r="I21" i="3" s="1"/>
  <c r="I18" i="3" s="1"/>
  <c r="I156" i="3" s="1"/>
  <c r="A5" i="2"/>
  <c r="I25" i="7" l="1"/>
  <c r="J34" i="7" s="1"/>
  <c r="I24" i="7"/>
  <c r="J35" i="7"/>
  <c r="J161" i="22"/>
  <c r="J161" i="23"/>
  <c r="J161" i="20"/>
  <c r="J161" i="21"/>
  <c r="J161" i="5"/>
  <c r="J162" i="5" s="1"/>
  <c r="J115" i="5" s="1"/>
  <c r="J161" i="3"/>
  <c r="J162" i="3" s="1"/>
  <c r="J115" i="3" s="1"/>
  <c r="J174" i="5"/>
  <c r="J175" i="5" s="1"/>
  <c r="J114" i="5" s="1"/>
  <c r="J118" i="5" s="1"/>
  <c r="J145" i="5" s="1"/>
  <c r="I14" i="8"/>
  <c r="J161" i="28"/>
  <c r="J161" i="25"/>
  <c r="J161" i="27"/>
  <c r="J162" i="27" s="1"/>
  <c r="J115" i="27" s="1"/>
  <c r="J118" i="27" s="1"/>
  <c r="J145" i="27" s="1"/>
  <c r="J161" i="24"/>
  <c r="J161" i="26"/>
  <c r="J162" i="7"/>
  <c r="J115" i="7" s="1"/>
  <c r="J118" i="7" s="1"/>
  <c r="J145" i="7" s="1"/>
  <c r="J174" i="3"/>
  <c r="J175" i="3" s="1"/>
  <c r="J114" i="3" s="1"/>
  <c r="J118" i="3" s="1"/>
  <c r="J145" i="3" s="1"/>
  <c r="J161" i="30"/>
  <c r="J162" i="30" s="1"/>
  <c r="J115" i="30" s="1"/>
  <c r="J118" i="30" s="1"/>
  <c r="J145" i="30" s="1"/>
  <c r="J161" i="29"/>
  <c r="G51" i="2"/>
  <c r="J161" i="11"/>
  <c r="J162" i="11" s="1"/>
  <c r="J115" i="11" s="1"/>
  <c r="J161" i="10"/>
  <c r="J162" i="10" s="1"/>
  <c r="J115" i="10" s="1"/>
  <c r="J161" i="12"/>
  <c r="J162" i="12" s="1"/>
  <c r="J115" i="12" s="1"/>
  <c r="J162" i="4"/>
  <c r="J115" i="4" s="1"/>
  <c r="J118" i="4" s="1"/>
  <c r="J145" i="4" s="1"/>
  <c r="G14" i="14"/>
  <c r="G5" i="16"/>
  <c r="I135" i="10"/>
  <c r="I137" i="10" s="1"/>
  <c r="D14" i="9"/>
  <c r="I14" i="7"/>
  <c r="G5" i="6"/>
  <c r="H31" i="5"/>
  <c r="J31" i="5" s="1"/>
  <c r="I66" i="10"/>
  <c r="J65" i="10" s="1"/>
  <c r="D14" i="7"/>
  <c r="E14" i="14"/>
  <c r="J31" i="4"/>
  <c r="J60" i="4" s="1"/>
  <c r="J73" i="4" s="1"/>
  <c r="J79" i="4" s="1"/>
  <c r="J161" i="4"/>
  <c r="J174" i="6"/>
  <c r="J175" i="6" s="1"/>
  <c r="J114" i="6" s="1"/>
  <c r="J118" i="6" s="1"/>
  <c r="J145" i="6" s="1"/>
  <c r="E14" i="9"/>
  <c r="G14" i="10"/>
  <c r="G14" i="37"/>
  <c r="G14" i="36"/>
  <c r="E14" i="37"/>
  <c r="D14" i="37"/>
  <c r="D14" i="36"/>
  <c r="D14" i="35"/>
  <c r="G10" i="37"/>
  <c r="G10" i="36"/>
  <c r="H33" i="37"/>
  <c r="G5" i="37"/>
  <c r="H33" i="36"/>
  <c r="G5" i="36"/>
  <c r="I135" i="37"/>
  <c r="I137" i="37" s="1"/>
  <c r="I66" i="37"/>
  <c r="J65" i="37" s="1"/>
  <c r="H31" i="37"/>
  <c r="I21" i="37"/>
  <c r="I18" i="37" s="1"/>
  <c r="I156" i="37" s="1"/>
  <c r="I61" i="37"/>
  <c r="I19" i="37"/>
  <c r="I21" i="34"/>
  <c r="I18" i="34" s="1"/>
  <c r="I156" i="34" s="1"/>
  <c r="I14" i="37"/>
  <c r="I14" i="36"/>
  <c r="I14" i="35"/>
  <c r="H31" i="36"/>
  <c r="H31" i="35"/>
  <c r="J31" i="35" s="1"/>
  <c r="E14" i="34"/>
  <c r="I20" i="37"/>
  <c r="I66" i="36"/>
  <c r="J65" i="36" s="1"/>
  <c r="I21" i="36"/>
  <c r="I18" i="36" s="1"/>
  <c r="I156" i="36" s="1"/>
  <c r="I21" i="35"/>
  <c r="I18" i="35" s="1"/>
  <c r="I156" i="35" s="1"/>
  <c r="H33" i="34"/>
  <c r="D14" i="34"/>
  <c r="I20" i="36"/>
  <c r="I20" i="35"/>
  <c r="I135" i="34"/>
  <c r="I137" i="34" s="1"/>
  <c r="G10" i="34"/>
  <c r="G10" i="33"/>
  <c r="G10" i="32"/>
  <c r="G10" i="31"/>
  <c r="G10" i="30"/>
  <c r="G10" i="29"/>
  <c r="G10" i="28"/>
  <c r="G10" i="27"/>
  <c r="G10" i="26"/>
  <c r="I61" i="36"/>
  <c r="I19" i="36"/>
  <c r="I19" i="35"/>
  <c r="H31" i="34"/>
  <c r="J31" i="34" s="1"/>
  <c r="G5" i="34"/>
  <c r="E14" i="36"/>
  <c r="G14" i="35"/>
  <c r="I135" i="33"/>
  <c r="I137" i="33" s="1"/>
  <c r="E14" i="35"/>
  <c r="I66" i="33"/>
  <c r="J65" i="33" s="1"/>
  <c r="H31" i="33"/>
  <c r="I66" i="32"/>
  <c r="J65" i="32" s="1"/>
  <c r="H31" i="32"/>
  <c r="J31" i="32" s="1"/>
  <c r="G5" i="35"/>
  <c r="I20" i="34"/>
  <c r="I23" i="34" s="1"/>
  <c r="I61" i="33"/>
  <c r="I20" i="33"/>
  <c r="I61" i="32"/>
  <c r="J60" i="32" s="1"/>
  <c r="J73" i="32" s="1"/>
  <c r="J79" i="32" s="1"/>
  <c r="I20" i="32"/>
  <c r="I135" i="35"/>
  <c r="I137" i="35" s="1"/>
  <c r="I61" i="35"/>
  <c r="I61" i="34"/>
  <c r="J60" i="34" s="1"/>
  <c r="J73" i="34" s="1"/>
  <c r="J79" i="34" s="1"/>
  <c r="I19" i="34"/>
  <c r="I19" i="33"/>
  <c r="I19" i="32"/>
  <c r="I66" i="34"/>
  <c r="J65" i="34" s="1"/>
  <c r="G5" i="33"/>
  <c r="H33" i="31"/>
  <c r="G14" i="30"/>
  <c r="I66" i="29"/>
  <c r="J65" i="29" s="1"/>
  <c r="I20" i="29"/>
  <c r="H33" i="28"/>
  <c r="G14" i="27"/>
  <c r="I66" i="26"/>
  <c r="J65" i="26" s="1"/>
  <c r="I20" i="26"/>
  <c r="D14" i="25"/>
  <c r="H31" i="31"/>
  <c r="D14" i="30"/>
  <c r="I135" i="29"/>
  <c r="I137" i="29" s="1"/>
  <c r="I61" i="29"/>
  <c r="J60" i="29" s="1"/>
  <c r="H31" i="28"/>
  <c r="D14" i="27"/>
  <c r="I135" i="26"/>
  <c r="I137" i="26" s="1"/>
  <c r="I61" i="26"/>
  <c r="H33" i="25"/>
  <c r="G5" i="25"/>
  <c r="I66" i="35"/>
  <c r="J65" i="35" s="1"/>
  <c r="H33" i="32"/>
  <c r="I21" i="31"/>
  <c r="I18" i="31" s="1"/>
  <c r="I156" i="31" s="1"/>
  <c r="G5" i="30"/>
  <c r="I135" i="36"/>
  <c r="I137" i="36" s="1"/>
  <c r="I135" i="32"/>
  <c r="I137" i="32" s="1"/>
  <c r="I66" i="31"/>
  <c r="J65" i="31" s="1"/>
  <c r="I20" i="31"/>
  <c r="H33" i="30"/>
  <c r="G14" i="29"/>
  <c r="I66" i="28"/>
  <c r="J65" i="28" s="1"/>
  <c r="I20" i="28"/>
  <c r="H33" i="27"/>
  <c r="G14" i="26"/>
  <c r="I66" i="25"/>
  <c r="J65" i="25" s="1"/>
  <c r="H31" i="25"/>
  <c r="J31" i="25" s="1"/>
  <c r="I66" i="24"/>
  <c r="J65" i="24" s="1"/>
  <c r="H31" i="24"/>
  <c r="J31" i="24" s="1"/>
  <c r="I66" i="23"/>
  <c r="J65" i="23" s="1"/>
  <c r="H31" i="23"/>
  <c r="G10" i="23"/>
  <c r="H33" i="33"/>
  <c r="I21" i="32"/>
  <c r="I18" i="32" s="1"/>
  <c r="I156" i="32" s="1"/>
  <c r="I14" i="32"/>
  <c r="I135" i="31"/>
  <c r="I137" i="31" s="1"/>
  <c r="I61" i="31"/>
  <c r="H31" i="30"/>
  <c r="J31" i="30" s="1"/>
  <c r="D14" i="29"/>
  <c r="I135" i="28"/>
  <c r="I137" i="28" s="1"/>
  <c r="I61" i="28"/>
  <c r="H31" i="27"/>
  <c r="J31" i="27" s="1"/>
  <c r="D14" i="26"/>
  <c r="I135" i="25"/>
  <c r="I137" i="25" s="1"/>
  <c r="I61" i="25"/>
  <c r="I20" i="25"/>
  <c r="I61" i="24"/>
  <c r="J60" i="24" s="1"/>
  <c r="J73" i="24" s="1"/>
  <c r="J79" i="24" s="1"/>
  <c r="I20" i="24"/>
  <c r="I61" i="23"/>
  <c r="I135" i="22"/>
  <c r="I137" i="22" s="1"/>
  <c r="I21" i="33"/>
  <c r="I18" i="33" s="1"/>
  <c r="I156" i="33" s="1"/>
  <c r="G14" i="32"/>
  <c r="I14" i="31"/>
  <c r="I21" i="30"/>
  <c r="I18" i="30" s="1"/>
  <c r="I156" i="30" s="1"/>
  <c r="I14" i="34"/>
  <c r="I14" i="33"/>
  <c r="E14" i="32"/>
  <c r="G5" i="31"/>
  <c r="I21" i="28"/>
  <c r="I18" i="28" s="1"/>
  <c r="I156" i="28" s="1"/>
  <c r="I19" i="27"/>
  <c r="I14" i="26"/>
  <c r="G14" i="25"/>
  <c r="H33" i="24"/>
  <c r="H33" i="22"/>
  <c r="G5" i="22"/>
  <c r="H33" i="21"/>
  <c r="G5" i="21"/>
  <c r="G14" i="34"/>
  <c r="D14" i="32"/>
  <c r="H33" i="29"/>
  <c r="I19" i="28"/>
  <c r="E14" i="26"/>
  <c r="E14" i="25"/>
  <c r="I135" i="21"/>
  <c r="I137" i="21" s="1"/>
  <c r="G5" i="32"/>
  <c r="I14" i="28"/>
  <c r="I14" i="27"/>
  <c r="G5" i="26"/>
  <c r="G10" i="25"/>
  <c r="I21" i="24"/>
  <c r="I18" i="24" s="1"/>
  <c r="I156" i="24" s="1"/>
  <c r="I21" i="23"/>
  <c r="I18" i="23" s="1"/>
  <c r="I156" i="23" s="1"/>
  <c r="I66" i="22"/>
  <c r="J65" i="22" s="1"/>
  <c r="H31" i="22"/>
  <c r="J31" i="22" s="1"/>
  <c r="I66" i="21"/>
  <c r="J65" i="21" s="1"/>
  <c r="H31" i="21"/>
  <c r="I66" i="30"/>
  <c r="J65" i="30" s="1"/>
  <c r="H31" i="29"/>
  <c r="J31" i="29" s="1"/>
  <c r="G14" i="28"/>
  <c r="E14" i="27"/>
  <c r="I19" i="24"/>
  <c r="I20" i="23"/>
  <c r="I23" i="23" s="1"/>
  <c r="H33" i="35"/>
  <c r="G14" i="33"/>
  <c r="I21" i="29"/>
  <c r="I18" i="29" s="1"/>
  <c r="I156" i="29" s="1"/>
  <c r="E14" i="28"/>
  <c r="G5" i="27"/>
  <c r="D14" i="33"/>
  <c r="I19" i="30"/>
  <c r="I20" i="22"/>
  <c r="G10" i="20"/>
  <c r="I135" i="19"/>
  <c r="I137" i="19" s="1"/>
  <c r="I66" i="19"/>
  <c r="J65" i="19" s="1"/>
  <c r="H31" i="19"/>
  <c r="J31" i="19" s="1"/>
  <c r="I66" i="18"/>
  <c r="J65" i="18" s="1"/>
  <c r="H31" i="18"/>
  <c r="I66" i="17"/>
  <c r="J65" i="17" s="1"/>
  <c r="H31" i="17"/>
  <c r="J31" i="17" s="1"/>
  <c r="I66" i="16"/>
  <c r="J65" i="16" s="1"/>
  <c r="H31" i="16"/>
  <c r="I66" i="15"/>
  <c r="J65" i="15" s="1"/>
  <c r="H31" i="15"/>
  <c r="I66" i="14"/>
  <c r="J65" i="14" s="1"/>
  <c r="H31" i="14"/>
  <c r="J31" i="14" s="1"/>
  <c r="G14" i="13"/>
  <c r="I135" i="24"/>
  <c r="I137" i="24" s="1"/>
  <c r="I14" i="24"/>
  <c r="I14" i="23"/>
  <c r="I19" i="22"/>
  <c r="I21" i="21"/>
  <c r="I18" i="21" s="1"/>
  <c r="I156" i="21" s="1"/>
  <c r="G5" i="20"/>
  <c r="I21" i="19"/>
  <c r="I18" i="19" s="1"/>
  <c r="I156" i="19" s="1"/>
  <c r="I21" i="18"/>
  <c r="I18" i="18" s="1"/>
  <c r="I156" i="18" s="1"/>
  <c r="I21" i="17"/>
  <c r="I18" i="17" s="1"/>
  <c r="I156" i="17" s="1"/>
  <c r="I21" i="16"/>
  <c r="I18" i="16" s="1"/>
  <c r="I156" i="16" s="1"/>
  <c r="I21" i="15"/>
  <c r="I18" i="15" s="1"/>
  <c r="I156" i="15" s="1"/>
  <c r="I21" i="14"/>
  <c r="I18" i="14" s="1"/>
  <c r="I156" i="14" s="1"/>
  <c r="E14" i="13"/>
  <c r="I14" i="30"/>
  <c r="G14" i="24"/>
  <c r="G14" i="23"/>
  <c r="I20" i="21"/>
  <c r="H33" i="20"/>
  <c r="I61" i="19"/>
  <c r="I20" i="19"/>
  <c r="I61" i="18"/>
  <c r="I20" i="18"/>
  <c r="I61" i="17"/>
  <c r="I20" i="17"/>
  <c r="I61" i="16"/>
  <c r="I20" i="16"/>
  <c r="I61" i="15"/>
  <c r="I20" i="15"/>
  <c r="I61" i="14"/>
  <c r="J60" i="14" s="1"/>
  <c r="J73" i="14" s="1"/>
  <c r="J79" i="14" s="1"/>
  <c r="I20" i="14"/>
  <c r="D14" i="13"/>
  <c r="I61" i="30"/>
  <c r="J60" i="30" s="1"/>
  <c r="J73" i="30" s="1"/>
  <c r="J79" i="30" s="1"/>
  <c r="E14" i="30"/>
  <c r="E14" i="24"/>
  <c r="E14" i="23"/>
  <c r="I14" i="22"/>
  <c r="I19" i="21"/>
  <c r="G10" i="35"/>
  <c r="I135" i="30"/>
  <c r="I137" i="30" s="1"/>
  <c r="H33" i="26"/>
  <c r="J33" i="26" s="1"/>
  <c r="D14" i="24"/>
  <c r="D14" i="23"/>
  <c r="G14" i="22"/>
  <c r="H31" i="20"/>
  <c r="J31" i="20" s="1"/>
  <c r="G14" i="31"/>
  <c r="I14" i="29"/>
  <c r="D14" i="28"/>
  <c r="D14" i="31"/>
  <c r="G5" i="29"/>
  <c r="I135" i="23"/>
  <c r="I137" i="23" s="1"/>
  <c r="H33" i="23"/>
  <c r="G10" i="21"/>
  <c r="G14" i="20"/>
  <c r="G10" i="19"/>
  <c r="G10" i="18"/>
  <c r="G10" i="17"/>
  <c r="G10" i="16"/>
  <c r="E14" i="31"/>
  <c r="G5" i="28"/>
  <c r="I61" i="27"/>
  <c r="J60" i="27" s="1"/>
  <c r="I19" i="20"/>
  <c r="I19" i="18"/>
  <c r="I135" i="17"/>
  <c r="I137" i="17" s="1"/>
  <c r="G5" i="17"/>
  <c r="D14" i="15"/>
  <c r="I20" i="30"/>
  <c r="I61" i="22"/>
  <c r="I21" i="22"/>
  <c r="I18" i="22" s="1"/>
  <c r="I156" i="22" s="1"/>
  <c r="I61" i="20"/>
  <c r="I14" i="20"/>
  <c r="I19" i="19"/>
  <c r="I14" i="18"/>
  <c r="I14" i="16"/>
  <c r="G10" i="15"/>
  <c r="D14" i="14"/>
  <c r="G10" i="13"/>
  <c r="I14" i="12"/>
  <c r="I14" i="11"/>
  <c r="I21" i="25"/>
  <c r="I18" i="25" s="1"/>
  <c r="I156" i="25" s="1"/>
  <c r="E14" i="22"/>
  <c r="E14" i="20"/>
  <c r="I14" i="19"/>
  <c r="G14" i="18"/>
  <c r="G14" i="16"/>
  <c r="G5" i="15"/>
  <c r="G10" i="14"/>
  <c r="I61" i="13"/>
  <c r="G5" i="13"/>
  <c r="G14" i="12"/>
  <c r="I19" i="29"/>
  <c r="H31" i="26"/>
  <c r="J31" i="26" s="1"/>
  <c r="I19" i="25"/>
  <c r="D14" i="22"/>
  <c r="I14" i="21"/>
  <c r="D14" i="20"/>
  <c r="G14" i="19"/>
  <c r="E14" i="18"/>
  <c r="E14" i="16"/>
  <c r="G5" i="14"/>
  <c r="E14" i="12"/>
  <c r="E14" i="29"/>
  <c r="I135" i="27"/>
  <c r="I137" i="27" s="1"/>
  <c r="I21" i="26"/>
  <c r="I18" i="26" s="1"/>
  <c r="I156" i="26" s="1"/>
  <c r="I14" i="25"/>
  <c r="G10" i="22"/>
  <c r="I61" i="21"/>
  <c r="G14" i="21"/>
  <c r="E14" i="19"/>
  <c r="I19" i="26"/>
  <c r="E14" i="33"/>
  <c r="I20" i="27"/>
  <c r="G5" i="23"/>
  <c r="I19" i="15"/>
  <c r="I135" i="13"/>
  <c r="I137" i="13" s="1"/>
  <c r="H31" i="13"/>
  <c r="I135" i="11"/>
  <c r="I137" i="11" s="1"/>
  <c r="G14" i="17"/>
  <c r="H33" i="16"/>
  <c r="I14" i="15"/>
  <c r="I135" i="14"/>
  <c r="I137" i="14" s="1"/>
  <c r="I20" i="13"/>
  <c r="I21" i="12"/>
  <c r="I18" i="12" s="1"/>
  <c r="I156" i="12" s="1"/>
  <c r="E14" i="21"/>
  <c r="I14" i="17"/>
  <c r="G14" i="15"/>
  <c r="I19" i="31"/>
  <c r="G10" i="24"/>
  <c r="D14" i="21"/>
  <c r="I66" i="20"/>
  <c r="J65" i="20" s="1"/>
  <c r="E14" i="17"/>
  <c r="E14" i="15"/>
  <c r="H31" i="12"/>
  <c r="J31" i="12" s="1"/>
  <c r="G10" i="11"/>
  <c r="I21" i="10"/>
  <c r="I18" i="10" s="1"/>
  <c r="I156" i="10" s="1"/>
  <c r="I135" i="9"/>
  <c r="I137" i="9" s="1"/>
  <c r="G5" i="24"/>
  <c r="D14" i="17"/>
  <c r="H33" i="14"/>
  <c r="I20" i="12"/>
  <c r="G5" i="11"/>
  <c r="I61" i="10"/>
  <c r="I20" i="10"/>
  <c r="G5" i="9"/>
  <c r="D14" i="8"/>
  <c r="I135" i="18"/>
  <c r="I137" i="18" s="1"/>
  <c r="I19" i="14"/>
  <c r="H33" i="13"/>
  <c r="I19" i="12"/>
  <c r="H33" i="11"/>
  <c r="J33" i="11" s="1"/>
  <c r="I19" i="10"/>
  <c r="I66" i="9"/>
  <c r="J65" i="9" s="1"/>
  <c r="G10" i="8"/>
  <c r="G14" i="7"/>
  <c r="G14" i="6"/>
  <c r="G14" i="5"/>
  <c r="G14" i="4"/>
  <c r="G14" i="3"/>
  <c r="I19" i="23"/>
  <c r="I135" i="20"/>
  <c r="I137" i="20" s="1"/>
  <c r="I14" i="14"/>
  <c r="I66" i="13"/>
  <c r="J65" i="13" s="1"/>
  <c r="G5" i="8"/>
  <c r="H33" i="7"/>
  <c r="E14" i="7"/>
  <c r="E14" i="6"/>
  <c r="E14" i="5"/>
  <c r="E14" i="4"/>
  <c r="E14" i="3"/>
  <c r="I21" i="20"/>
  <c r="I18" i="20" s="1"/>
  <c r="I156" i="20" s="1"/>
  <c r="G5" i="19"/>
  <c r="G5" i="12"/>
  <c r="I20" i="11"/>
  <c r="E14" i="10"/>
  <c r="I19" i="9"/>
  <c r="I66" i="8"/>
  <c r="J65" i="8" s="1"/>
  <c r="I21" i="8"/>
  <c r="I18" i="8" s="1"/>
  <c r="I156" i="8" s="1"/>
  <c r="G5" i="7"/>
  <c r="I20" i="20"/>
  <c r="H33" i="18"/>
  <c r="I135" i="16"/>
  <c r="I137" i="16" s="1"/>
  <c r="I14" i="13"/>
  <c r="I66" i="11"/>
  <c r="J65" i="11" s="1"/>
  <c r="I19" i="11"/>
  <c r="D14" i="10"/>
  <c r="I20" i="8"/>
  <c r="I61" i="7"/>
  <c r="I135" i="6"/>
  <c r="I137" i="6" s="1"/>
  <c r="H33" i="17"/>
  <c r="I19" i="16"/>
  <c r="I135" i="15"/>
  <c r="I137" i="15" s="1"/>
  <c r="H33" i="15"/>
  <c r="I61" i="11"/>
  <c r="J60" i="11" s="1"/>
  <c r="J73" i="11" s="1"/>
  <c r="J79" i="11" s="1"/>
  <c r="G10" i="10"/>
  <c r="I14" i="9"/>
  <c r="I61" i="8"/>
  <c r="I19" i="8"/>
  <c r="I66" i="6"/>
  <c r="J65" i="6" s="1"/>
  <c r="I21" i="27"/>
  <c r="I18" i="27" s="1"/>
  <c r="I156" i="27" s="1"/>
  <c r="D14" i="18"/>
  <c r="D14" i="16"/>
  <c r="I135" i="12"/>
  <c r="I137" i="12" s="1"/>
  <c r="I66" i="12"/>
  <c r="J65" i="12" s="1"/>
  <c r="G14" i="11"/>
  <c r="H33" i="10"/>
  <c r="G5" i="10"/>
  <c r="G14" i="9"/>
  <c r="I21" i="7"/>
  <c r="I18" i="7" s="1"/>
  <c r="I156" i="7" s="1"/>
  <c r="I14" i="3"/>
  <c r="I61" i="3"/>
  <c r="I20" i="4"/>
  <c r="G10" i="6"/>
  <c r="I61" i="6"/>
  <c r="I20" i="9"/>
  <c r="I14" i="10"/>
  <c r="I61" i="12"/>
  <c r="J60" i="12" s="1"/>
  <c r="J73" i="12" s="1"/>
  <c r="J79" i="12" s="1"/>
  <c r="I66" i="27"/>
  <c r="J65" i="27" s="1"/>
  <c r="J161" i="15"/>
  <c r="J162" i="15" s="1"/>
  <c r="J115" i="15" s="1"/>
  <c r="J161" i="14"/>
  <c r="J161" i="13"/>
  <c r="J161" i="19"/>
  <c r="J162" i="19" s="1"/>
  <c r="J115" i="19" s="1"/>
  <c r="J161" i="18"/>
  <c r="J162" i="18" s="1"/>
  <c r="J115" i="18" s="1"/>
  <c r="I21" i="4"/>
  <c r="I18" i="4" s="1"/>
  <c r="I156" i="4" s="1"/>
  <c r="H33" i="5"/>
  <c r="D14" i="6"/>
  <c r="I19" i="7"/>
  <c r="I135" i="8"/>
  <c r="I137" i="8" s="1"/>
  <c r="I21" i="9"/>
  <c r="I18" i="9" s="1"/>
  <c r="I156" i="9" s="1"/>
  <c r="I61" i="9"/>
  <c r="H31" i="10"/>
  <c r="J31" i="10" s="1"/>
  <c r="I19" i="17"/>
  <c r="J162" i="14"/>
  <c r="J115" i="14" s="1"/>
  <c r="I20" i="3"/>
  <c r="G5" i="5"/>
  <c r="I135" i="5"/>
  <c r="I137" i="5" s="1"/>
  <c r="H31" i="7"/>
  <c r="J31" i="7" s="1"/>
  <c r="I66" i="7"/>
  <c r="J65" i="7" s="1"/>
  <c r="J181" i="12"/>
  <c r="J182" i="12" s="1"/>
  <c r="J114" i="12" s="1"/>
  <c r="I19" i="13"/>
  <c r="J162" i="17"/>
  <c r="J115" i="17" s="1"/>
  <c r="H33" i="4"/>
  <c r="J33" i="4" s="1"/>
  <c r="G10" i="5"/>
  <c r="I19" i="6"/>
  <c r="G10" i="12"/>
  <c r="J218" i="12"/>
  <c r="J219" i="12" s="1"/>
  <c r="J116" i="12" s="1"/>
  <c r="I21" i="13"/>
  <c r="I18" i="13" s="1"/>
  <c r="I156" i="13" s="1"/>
  <c r="G5" i="18"/>
  <c r="J162" i="21"/>
  <c r="J115" i="21" s="1"/>
  <c r="H31" i="3"/>
  <c r="D14" i="5"/>
  <c r="I20" i="6"/>
  <c r="J169" i="8"/>
  <c r="J172" i="8" s="1"/>
  <c r="J115" i="8" s="1"/>
  <c r="D14" i="11"/>
  <c r="D14" i="12"/>
  <c r="J174" i="17"/>
  <c r="J175" i="17" s="1"/>
  <c r="J114" i="17" s="1"/>
  <c r="D14" i="19"/>
  <c r="J161" i="16"/>
  <c r="J161" i="17"/>
  <c r="G5" i="4"/>
  <c r="I135" i="4"/>
  <c r="I137" i="4" s="1"/>
  <c r="I14" i="5"/>
  <c r="I61" i="5"/>
  <c r="I21" i="6"/>
  <c r="I18" i="6" s="1"/>
  <c r="I156" i="6" s="1"/>
  <c r="J174" i="10"/>
  <c r="J175" i="10" s="1"/>
  <c r="J114" i="10" s="1"/>
  <c r="J118" i="10" s="1"/>
  <c r="J145" i="10" s="1"/>
  <c r="E14" i="11"/>
  <c r="H33" i="12"/>
  <c r="H33" i="19"/>
  <c r="J33" i="19" s="1"/>
  <c r="J168" i="9"/>
  <c r="J169" i="9" s="1"/>
  <c r="J172" i="9" s="1"/>
  <c r="J115" i="9" s="1"/>
  <c r="J118" i="9" s="1"/>
  <c r="J145" i="9" s="1"/>
  <c r="J161" i="7"/>
  <c r="H33" i="3"/>
  <c r="G10" i="4"/>
  <c r="H31" i="6"/>
  <c r="I135" i="7"/>
  <c r="I137" i="7" s="1"/>
  <c r="E14" i="8"/>
  <c r="I21" i="11"/>
  <c r="I18" i="11" s="1"/>
  <c r="I156" i="11" s="1"/>
  <c r="I19" i="5"/>
  <c r="I66" i="5"/>
  <c r="J65" i="5" s="1"/>
  <c r="H33" i="6"/>
  <c r="G14" i="8"/>
  <c r="J185" i="8"/>
  <c r="J186" i="8" s="1"/>
  <c r="J114" i="8" s="1"/>
  <c r="H31" i="11"/>
  <c r="J31" i="11" s="1"/>
  <c r="J174" i="11"/>
  <c r="J175" i="11" s="1"/>
  <c r="J114" i="11" s="1"/>
  <c r="J118" i="11" s="1"/>
  <c r="J145" i="11" s="1"/>
  <c r="J162" i="13"/>
  <c r="J115" i="13" s="1"/>
  <c r="J118" i="13" s="1"/>
  <c r="J145" i="13" s="1"/>
  <c r="J174" i="15"/>
  <c r="J175" i="15" s="1"/>
  <c r="J114" i="15" s="1"/>
  <c r="J162" i="26"/>
  <c r="J115" i="26" s="1"/>
  <c r="J118" i="26" s="1"/>
  <c r="J145" i="26" s="1"/>
  <c r="J162" i="24"/>
  <c r="J115" i="24" s="1"/>
  <c r="J162" i="22"/>
  <c r="J115" i="22" s="1"/>
  <c r="J118" i="22" s="1"/>
  <c r="J145" i="22" s="1"/>
  <c r="J118" i="28"/>
  <c r="J145" i="28" s="1"/>
  <c r="J218" i="20"/>
  <c r="J219" i="20" s="1"/>
  <c r="J116" i="20" s="1"/>
  <c r="J162" i="28"/>
  <c r="J115" i="28" s="1"/>
  <c r="J218" i="13"/>
  <c r="J219" i="13" s="1"/>
  <c r="J116" i="13" s="1"/>
  <c r="J162" i="16"/>
  <c r="J115" i="16" s="1"/>
  <c r="J162" i="20"/>
  <c r="J115" i="20" s="1"/>
  <c r="J174" i="18"/>
  <c r="J175" i="18" s="1"/>
  <c r="J114" i="18" s="1"/>
  <c r="J181" i="20"/>
  <c r="J182" i="20" s="1"/>
  <c r="J114" i="20" s="1"/>
  <c r="J174" i="24"/>
  <c r="J175" i="24" s="1"/>
  <c r="J114" i="24" s="1"/>
  <c r="J174" i="14"/>
  <c r="J175" i="14" s="1"/>
  <c r="J114" i="14" s="1"/>
  <c r="J118" i="14" s="1"/>
  <c r="J145" i="14" s="1"/>
  <c r="J174" i="21"/>
  <c r="J175" i="21" s="1"/>
  <c r="J114" i="21" s="1"/>
  <c r="J118" i="21" s="1"/>
  <c r="J145" i="21" s="1"/>
  <c r="J162" i="23"/>
  <c r="J115" i="23" s="1"/>
  <c r="J162" i="25"/>
  <c r="J115" i="25" s="1"/>
  <c r="J174" i="19"/>
  <c r="J175" i="19" s="1"/>
  <c r="J114" i="19" s="1"/>
  <c r="J174" i="25"/>
  <c r="J175" i="25" s="1"/>
  <c r="J114" i="25" s="1"/>
  <c r="J118" i="25" s="1"/>
  <c r="J145" i="25" s="1"/>
  <c r="J174" i="16"/>
  <c r="J175" i="16" s="1"/>
  <c r="J114" i="16" s="1"/>
  <c r="J118" i="16" s="1"/>
  <c r="J145" i="16" s="1"/>
  <c r="J162" i="29"/>
  <c r="J115" i="29" s="1"/>
  <c r="J118" i="29" s="1"/>
  <c r="J145" i="29" s="1"/>
  <c r="J174" i="34"/>
  <c r="J175" i="34" s="1"/>
  <c r="J114" i="34" s="1"/>
  <c r="J118" i="34" s="1"/>
  <c r="J145" i="34" s="1"/>
  <c r="J174" i="31"/>
  <c r="J175" i="31" s="1"/>
  <c r="J114" i="31" s="1"/>
  <c r="J118" i="31" s="1"/>
  <c r="J145" i="31" s="1"/>
  <c r="J174" i="23"/>
  <c r="J175" i="23" s="1"/>
  <c r="J114" i="23" s="1"/>
  <c r="J174" i="33"/>
  <c r="J175" i="33" s="1"/>
  <c r="J114" i="33" s="1"/>
  <c r="J118" i="33" s="1"/>
  <c r="J145" i="33" s="1"/>
  <c r="J174" i="32"/>
  <c r="J175" i="32" s="1"/>
  <c r="J114" i="32" s="1"/>
  <c r="J118" i="32" s="1"/>
  <c r="J145" i="32" s="1"/>
  <c r="L29" i="38"/>
  <c r="J174" i="36"/>
  <c r="J175" i="36" s="1"/>
  <c r="J114" i="36" s="1"/>
  <c r="J118" i="36" s="1"/>
  <c r="J145" i="36" s="1"/>
  <c r="J174" i="37"/>
  <c r="J175" i="37" s="1"/>
  <c r="J114" i="37" s="1"/>
  <c r="J118" i="37" s="1"/>
  <c r="J145" i="37" s="1"/>
  <c r="F49" i="38"/>
  <c r="L53" i="38"/>
  <c r="L30" i="38" s="1"/>
  <c r="F59" i="38"/>
  <c r="F64" i="38"/>
  <c r="F69" i="38"/>
  <c r="F74" i="38"/>
  <c r="L91" i="38"/>
  <c r="L96" i="38"/>
  <c r="F107" i="38"/>
  <c r="F112" i="38"/>
  <c r="F117" i="38"/>
  <c r="F122" i="38"/>
  <c r="F155" i="38"/>
  <c r="F160" i="38"/>
  <c r="F165" i="38"/>
  <c r="F172" i="38"/>
  <c r="F177" i="38"/>
  <c r="F182" i="38"/>
  <c r="F187" i="38"/>
  <c r="F192" i="38"/>
  <c r="F220" i="38"/>
  <c r="F225" i="38"/>
  <c r="F230" i="38"/>
  <c r="F235" i="38"/>
  <c r="F240" i="38"/>
  <c r="F260" i="38"/>
  <c r="F274" i="38"/>
  <c r="F277" i="38"/>
  <c r="F318" i="38"/>
  <c r="F341" i="38"/>
  <c r="F344" i="38"/>
  <c r="F355" i="38"/>
  <c r="F377" i="38"/>
  <c r="F389" i="38"/>
  <c r="L414" i="38"/>
  <c r="K414" i="38"/>
  <c r="F42" i="38"/>
  <c r="K27" i="38" s="1"/>
  <c r="F92" i="38"/>
  <c r="F97" i="38"/>
  <c r="F140" i="38"/>
  <c r="F145" i="38"/>
  <c r="F200" i="38"/>
  <c r="F205" i="38"/>
  <c r="F210" i="38"/>
  <c r="F215" i="38"/>
  <c r="F263" i="38"/>
  <c r="L268" i="38"/>
  <c r="K268" i="38"/>
  <c r="F291" i="38"/>
  <c r="F307" i="38"/>
  <c r="F310" i="38"/>
  <c r="F347" i="38"/>
  <c r="K349" i="38"/>
  <c r="K352" i="38"/>
  <c r="F361" i="38"/>
  <c r="F364" i="38"/>
  <c r="F371" i="38"/>
  <c r="F374" i="38"/>
  <c r="F380" i="38"/>
  <c r="F383" i="38"/>
  <c r="F386" i="38"/>
  <c r="F392" i="38"/>
  <c r="F47" i="38"/>
  <c r="F67" i="38"/>
  <c r="F72" i="38"/>
  <c r="F77" i="38"/>
  <c r="F82" i="38"/>
  <c r="F87" i="38"/>
  <c r="K94" i="38"/>
  <c r="L99" i="38"/>
  <c r="F115" i="38"/>
  <c r="F120" i="38"/>
  <c r="F125" i="38"/>
  <c r="F130" i="38"/>
  <c r="F135" i="38"/>
  <c r="K142" i="38"/>
  <c r="L147" i="38"/>
  <c r="F185" i="38"/>
  <c r="F233" i="38"/>
  <c r="F238" i="38"/>
  <c r="F255" i="38"/>
  <c r="F266" i="38"/>
  <c r="F269" i="38"/>
  <c r="F280" i="38"/>
  <c r="F297" i="38"/>
  <c r="L312" i="38"/>
  <c r="F330" i="38"/>
  <c r="K338" i="38"/>
  <c r="F350" i="38"/>
  <c r="L355" i="38"/>
  <c r="K355" i="38"/>
  <c r="L396" i="38"/>
  <c r="F403" i="38"/>
  <c r="L415" i="38"/>
  <c r="K415" i="38"/>
  <c r="F288" i="38"/>
  <c r="F243" i="38"/>
  <c r="F114" i="38"/>
  <c r="F295" i="38"/>
  <c r="F183" i="38"/>
  <c r="F138" i="38"/>
  <c r="F54" i="38"/>
  <c r="F315" i="38"/>
  <c r="F270" i="38"/>
  <c r="F405" i="38"/>
  <c r="F384" i="38"/>
  <c r="F372" i="38"/>
  <c r="F363" i="38"/>
  <c r="F351" i="38"/>
  <c r="F339" i="38"/>
  <c r="F399" i="38"/>
  <c r="F390" i="38"/>
  <c r="F378" i="38"/>
  <c r="F357" i="38"/>
  <c r="F345" i="38"/>
  <c r="F333" i="38"/>
  <c r="F52" i="38"/>
  <c r="F57" i="38"/>
  <c r="F62" i="38"/>
  <c r="F95" i="38"/>
  <c r="F100" i="38"/>
  <c r="F105" i="38"/>
  <c r="F110" i="38"/>
  <c r="F143" i="38"/>
  <c r="F148" i="38"/>
  <c r="F153" i="38"/>
  <c r="F158" i="38"/>
  <c r="F175" i="38"/>
  <c r="F180" i="38"/>
  <c r="F208" i="38"/>
  <c r="F213" i="38"/>
  <c r="F218" i="38"/>
  <c r="F223" i="38"/>
  <c r="F228" i="38"/>
  <c r="F272" i="38"/>
  <c r="F286" i="38"/>
  <c r="F289" i="38"/>
  <c r="F313" i="38"/>
  <c r="F336" i="38"/>
  <c r="F353" i="38"/>
  <c r="F356" i="38"/>
  <c r="K42" i="38"/>
  <c r="F45" i="38"/>
  <c r="F80" i="38"/>
  <c r="F85" i="38"/>
  <c r="K97" i="38"/>
  <c r="F128" i="38"/>
  <c r="F133" i="38"/>
  <c r="K145" i="38"/>
  <c r="F188" i="38"/>
  <c r="F193" i="38"/>
  <c r="K195" i="38"/>
  <c r="F198" i="38"/>
  <c r="K200" i="38"/>
  <c r="F203" i="38"/>
  <c r="K205" i="38"/>
  <c r="K210" i="38"/>
  <c r="K215" i="38"/>
  <c r="F236" i="38"/>
  <c r="F241" i="38"/>
  <c r="K243" i="38"/>
  <c r="F246" i="38"/>
  <c r="F253" i="38"/>
  <c r="K263" i="38"/>
  <c r="F275" i="38"/>
  <c r="L280" i="38"/>
  <c r="K280" i="38"/>
  <c r="K283" i="38"/>
  <c r="L291" i="38"/>
  <c r="F305" i="38"/>
  <c r="K307" i="38"/>
  <c r="K310" i="38"/>
  <c r="F319" i="38"/>
  <c r="F322" i="38"/>
  <c r="K333" i="38"/>
  <c r="F359" i="38"/>
  <c r="K361" i="38"/>
  <c r="K364" i="38"/>
  <c r="K371" i="38"/>
  <c r="K383" i="38"/>
  <c r="L397" i="38"/>
  <c r="K397" i="38"/>
  <c r="K400" i="38"/>
  <c r="F50" i="38"/>
  <c r="F55" i="38"/>
  <c r="F60" i="38"/>
  <c r="F65" i="38"/>
  <c r="F70" i="38"/>
  <c r="F75" i="38"/>
  <c r="K82" i="38"/>
  <c r="L87" i="38"/>
  <c r="F103" i="38"/>
  <c r="F108" i="38"/>
  <c r="F113" i="38"/>
  <c r="F118" i="38"/>
  <c r="F123" i="38"/>
  <c r="K130" i="38"/>
  <c r="L135" i="38"/>
  <c r="F151" i="38"/>
  <c r="F156" i="38"/>
  <c r="F161" i="38"/>
  <c r="F166" i="38"/>
  <c r="F173" i="38"/>
  <c r="F178" i="38"/>
  <c r="F221" i="38"/>
  <c r="F226" i="38"/>
  <c r="L255" i="38"/>
  <c r="F261" i="38"/>
  <c r="F278" i="38"/>
  <c r="F281" i="38"/>
  <c r="F292" i="38"/>
  <c r="F308" i="38"/>
  <c r="L313" i="38"/>
  <c r="K313" i="38"/>
  <c r="L330" i="38"/>
  <c r="F342" i="38"/>
  <c r="K350" i="38"/>
  <c r="F362" i="38"/>
  <c r="F369" i="38"/>
  <c r="F381" i="38"/>
  <c r="F398" i="38"/>
  <c r="K403" i="38"/>
  <c r="F407" i="38"/>
  <c r="F43" i="38"/>
  <c r="K16" i="38" s="1"/>
  <c r="F83" i="38"/>
  <c r="F88" i="38"/>
  <c r="F93" i="38"/>
  <c r="F98" i="38"/>
  <c r="F131" i="38"/>
  <c r="F136" i="38"/>
  <c r="F141" i="38"/>
  <c r="F196" i="38"/>
  <c r="F201" i="38"/>
  <c r="F211" i="38"/>
  <c r="F216" i="38"/>
  <c r="F256" i="38"/>
  <c r="F284" i="38"/>
  <c r="F298" i="38"/>
  <c r="F311" i="38"/>
  <c r="F314" i="38"/>
  <c r="F348" i="38"/>
  <c r="F365" i="38"/>
  <c r="F375" i="38"/>
  <c r="F387" i="38"/>
  <c r="F401" i="38"/>
  <c r="F171" i="38"/>
  <c r="F126" i="38"/>
  <c r="F303" i="38"/>
  <c r="F258" i="38"/>
  <c r="F195" i="38"/>
  <c r="F150" i="38"/>
  <c r="F66" i="38"/>
  <c r="F282" i="38"/>
  <c r="F309" i="38"/>
  <c r="F264" i="38"/>
  <c r="F219" i="38"/>
  <c r="F90" i="38"/>
  <c r="F316" i="38"/>
  <c r="F271" i="38"/>
  <c r="F397" i="38"/>
  <c r="F388" i="38"/>
  <c r="F376" i="38"/>
  <c r="F400" i="38"/>
  <c r="F391" i="38"/>
  <c r="F379" i="38"/>
  <c r="F358" i="38"/>
  <c r="F346" i="38"/>
  <c r="F334" i="38"/>
  <c r="K45" i="38"/>
  <c r="F48" i="38"/>
  <c r="F68" i="38"/>
  <c r="F73" i="38"/>
  <c r="K85" i="38"/>
  <c r="F116" i="38"/>
  <c r="F121" i="38"/>
  <c r="K133" i="38"/>
  <c r="F164" i="38"/>
  <c r="F176" i="38"/>
  <c r="F181" i="38"/>
  <c r="K183" i="38"/>
  <c r="F186" i="38"/>
  <c r="K188" i="38"/>
  <c r="F191" i="38"/>
  <c r="K193" i="38"/>
  <c r="K198" i="38"/>
  <c r="K203" i="38"/>
  <c r="F224" i="38"/>
  <c r="F229" i="38"/>
  <c r="K231" i="38"/>
  <c r="F234" i="38"/>
  <c r="K236" i="38"/>
  <c r="F239" i="38"/>
  <c r="K241" i="38"/>
  <c r="K246" i="38"/>
  <c r="F251" i="38"/>
  <c r="K253" i="38"/>
  <c r="F259" i="38"/>
  <c r="K264" i="38"/>
  <c r="F267" i="38"/>
  <c r="K275" i="38"/>
  <c r="F287" i="38"/>
  <c r="L292" i="38"/>
  <c r="K292" i="38"/>
  <c r="K295" i="38"/>
  <c r="F317" i="38"/>
  <c r="K319" i="38"/>
  <c r="K322" i="38"/>
  <c r="F337" i="38"/>
  <c r="F340" i="38"/>
  <c r="K345" i="38"/>
  <c r="K372" i="38"/>
  <c r="K384" i="38"/>
  <c r="F53" i="38"/>
  <c r="F58" i="38"/>
  <c r="F63" i="38"/>
  <c r="F91" i="38"/>
  <c r="F96" i="38"/>
  <c r="F101" i="38"/>
  <c r="F106" i="38"/>
  <c r="F111" i="38"/>
  <c r="F139" i="38"/>
  <c r="F144" i="38"/>
  <c r="F149" i="38"/>
  <c r="F154" i="38"/>
  <c r="F159" i="38"/>
  <c r="F209" i="38"/>
  <c r="F214" i="38"/>
  <c r="F273" i="38"/>
  <c r="F290" i="38"/>
  <c r="F293" i="38"/>
  <c r="F320" i="38"/>
  <c r="L331" i="38"/>
  <c r="K331" i="38"/>
  <c r="F354" i="38"/>
  <c r="F46" i="38"/>
  <c r="F71" i="38"/>
  <c r="F76" i="38"/>
  <c r="F81" i="38"/>
  <c r="F86" i="38"/>
  <c r="F119" i="38"/>
  <c r="F124" i="38"/>
  <c r="F129" i="38"/>
  <c r="F134" i="38"/>
  <c r="F167" i="38"/>
  <c r="F184" i="38"/>
  <c r="F189" i="38"/>
  <c r="F194" i="38"/>
  <c r="F199" i="38"/>
  <c r="F204" i="38"/>
  <c r="F232" i="38"/>
  <c r="F237" i="38"/>
  <c r="F242" i="38"/>
  <c r="F247" i="38"/>
  <c r="F254" i="38"/>
  <c r="F262" i="38"/>
  <c r="F265" i="38"/>
  <c r="F296" i="38"/>
  <c r="F306" i="38"/>
  <c r="F323" i="38"/>
  <c r="F332" i="38"/>
  <c r="F343" i="38"/>
  <c r="F360" i="38"/>
  <c r="F370" i="38"/>
  <c r="F373" i="38"/>
  <c r="F382" i="38"/>
  <c r="F385" i="38"/>
  <c r="K48" i="38"/>
  <c r="F51" i="38"/>
  <c r="F56" i="38"/>
  <c r="F61" i="38"/>
  <c r="K73" i="38"/>
  <c r="F104" i="38"/>
  <c r="F109" i="38"/>
  <c r="K121" i="38"/>
  <c r="F152" i="38"/>
  <c r="F157" i="38"/>
  <c r="K171" i="38"/>
  <c r="F174" i="38"/>
  <c r="K176" i="38"/>
  <c r="K181" i="38"/>
  <c r="K186" i="38"/>
  <c r="K191" i="38"/>
  <c r="F212" i="38"/>
  <c r="K219" i="38"/>
  <c r="F222" i="38"/>
  <c r="K224" i="38"/>
  <c r="F227" i="38"/>
  <c r="K229" i="38"/>
  <c r="K234" i="38"/>
  <c r="K239" i="38"/>
  <c r="K251" i="38"/>
  <c r="F257" i="38"/>
  <c r="K259" i="38"/>
  <c r="L267" i="38"/>
  <c r="K276" i="38"/>
  <c r="F279" i="38"/>
  <c r="K287" i="38"/>
  <c r="F299" i="38"/>
  <c r="K303" i="38"/>
  <c r="K337" i="38"/>
  <c r="K340" i="38"/>
  <c r="F349" i="38"/>
  <c r="F352" i="38"/>
  <c r="K357" i="38"/>
  <c r="F402" i="38"/>
  <c r="F252" i="38"/>
  <c r="F207" i="38"/>
  <c r="F162" i="38"/>
  <c r="F78" i="38"/>
  <c r="F304" i="38"/>
  <c r="F294" i="38"/>
  <c r="F321" i="38"/>
  <c r="F276" i="38"/>
  <c r="F231" i="38"/>
  <c r="F102" i="38"/>
  <c r="F283" i="38"/>
  <c r="F44" i="38"/>
  <c r="K58" i="38"/>
  <c r="F79" i="38"/>
  <c r="F84" i="38"/>
  <c r="F89" i="38"/>
  <c r="F94" i="38"/>
  <c r="F99" i="38"/>
  <c r="K106" i="38"/>
  <c r="F127" i="38"/>
  <c r="F132" i="38"/>
  <c r="F137" i="38"/>
  <c r="F142" i="38"/>
  <c r="F147" i="38"/>
  <c r="K154" i="38"/>
  <c r="L159" i="38"/>
  <c r="F197" i="38"/>
  <c r="F202" i="38"/>
  <c r="F245" i="38"/>
  <c r="F268" i="38"/>
  <c r="F285" i="38"/>
  <c r="F312" i="38"/>
  <c r="K320" i="38"/>
  <c r="F338" i="38"/>
  <c r="L343" i="38"/>
  <c r="K343" i="38"/>
  <c r="L354" i="38"/>
  <c r="L376" i="38"/>
  <c r="K376" i="38"/>
  <c r="L388" i="38"/>
  <c r="K388" i="38"/>
  <c r="K18" i="38" l="1"/>
  <c r="J33" i="10"/>
  <c r="J34" i="12"/>
  <c r="J73" i="27"/>
  <c r="J79" i="27" s="1"/>
  <c r="J33" i="21"/>
  <c r="J34" i="27"/>
  <c r="J31" i="28"/>
  <c r="J34" i="35"/>
  <c r="L8" i="38"/>
  <c r="J60" i="17"/>
  <c r="J73" i="17" s="1"/>
  <c r="J79" i="17" s="1"/>
  <c r="J34" i="14"/>
  <c r="J37" i="14" s="1"/>
  <c r="J34" i="24"/>
  <c r="J73" i="29"/>
  <c r="J79" i="29" s="1"/>
  <c r="J31" i="36"/>
  <c r="J33" i="36" s="1"/>
  <c r="I24" i="23"/>
  <c r="I25" i="23"/>
  <c r="J34" i="23" s="1"/>
  <c r="J35" i="23"/>
  <c r="J34" i="5"/>
  <c r="L19" i="38"/>
  <c r="L6" i="38"/>
  <c r="J118" i="15"/>
  <c r="J145" i="15" s="1"/>
  <c r="J60" i="5"/>
  <c r="J73" i="5" s="1"/>
  <c r="J79" i="5" s="1"/>
  <c r="L5" i="38"/>
  <c r="K11" i="38"/>
  <c r="L16" i="38"/>
  <c r="G16" i="38" s="1"/>
  <c r="L9" i="38"/>
  <c r="J118" i="24"/>
  <c r="J145" i="24" s="1"/>
  <c r="J31" i="6"/>
  <c r="J31" i="3"/>
  <c r="J118" i="12"/>
  <c r="J145" i="12" s="1"/>
  <c r="J33" i="16"/>
  <c r="J60" i="21"/>
  <c r="J73" i="21" s="1"/>
  <c r="J79" i="21" s="1"/>
  <c r="K214" i="20"/>
  <c r="K210" i="20"/>
  <c r="K206" i="20"/>
  <c r="K202" i="20"/>
  <c r="K198" i="20"/>
  <c r="K194" i="20"/>
  <c r="K190" i="20"/>
  <c r="K186" i="20"/>
  <c r="K207" i="20"/>
  <c r="K197" i="20"/>
  <c r="K188" i="20"/>
  <c r="K216" i="20"/>
  <c r="K192" i="20"/>
  <c r="K211" i="20"/>
  <c r="K201" i="20"/>
  <c r="K196" i="20"/>
  <c r="K187" i="20"/>
  <c r="K215" i="20"/>
  <c r="K205" i="20"/>
  <c r="K191" i="20"/>
  <c r="K208" i="20"/>
  <c r="K189" i="20"/>
  <c r="K195" i="20"/>
  <c r="K213" i="20"/>
  <c r="K212" i="20"/>
  <c r="K200" i="20"/>
  <c r="K217" i="20"/>
  <c r="K204" i="20"/>
  <c r="K199" i="20"/>
  <c r="K209" i="20"/>
  <c r="K193" i="20"/>
  <c r="K203" i="20"/>
  <c r="J33" i="22"/>
  <c r="J37" i="22" s="1"/>
  <c r="I25" i="34"/>
  <c r="J34" i="34" s="1"/>
  <c r="I24" i="34"/>
  <c r="J35" i="34"/>
  <c r="K22" i="38"/>
  <c r="L10" i="38"/>
  <c r="L27" i="38"/>
  <c r="G27" i="38" s="1"/>
  <c r="L11" i="38"/>
  <c r="K15" i="38"/>
  <c r="K8" i="38"/>
  <c r="G8" i="38" s="1"/>
  <c r="L13" i="38"/>
  <c r="I23" i="9"/>
  <c r="J31" i="9"/>
  <c r="J60" i="10"/>
  <c r="J73" i="10" s="1"/>
  <c r="J79" i="10" s="1"/>
  <c r="J60" i="20"/>
  <c r="J73" i="20" s="1"/>
  <c r="J79" i="20" s="1"/>
  <c r="J60" i="18"/>
  <c r="J73" i="18" s="1"/>
  <c r="J79" i="18" s="1"/>
  <c r="J31" i="15"/>
  <c r="J33" i="15" s="1"/>
  <c r="J34" i="29"/>
  <c r="J37" i="29"/>
  <c r="J33" i="24"/>
  <c r="J37" i="24" s="1"/>
  <c r="J34" i="25"/>
  <c r="J37" i="25"/>
  <c r="J33" i="37"/>
  <c r="K217" i="13"/>
  <c r="K213" i="13"/>
  <c r="K209" i="13"/>
  <c r="K205" i="13"/>
  <c r="K201" i="13"/>
  <c r="K197" i="13"/>
  <c r="K193" i="13"/>
  <c r="K189" i="13"/>
  <c r="K199" i="13"/>
  <c r="K208" i="13"/>
  <c r="K194" i="13"/>
  <c r="K203" i="13"/>
  <c r="K211" i="13"/>
  <c r="K187" i="13"/>
  <c r="K215" i="13"/>
  <c r="K191" i="13"/>
  <c r="K214" i="13"/>
  <c r="K202" i="13"/>
  <c r="K196" i="13"/>
  <c r="K190" i="13"/>
  <c r="K207" i="13"/>
  <c r="K195" i="13"/>
  <c r="K216" i="13"/>
  <c r="K210" i="13"/>
  <c r="K204" i="13"/>
  <c r="K198" i="13"/>
  <c r="K192" i="13"/>
  <c r="K186" i="13"/>
  <c r="K200" i="13"/>
  <c r="K206" i="13"/>
  <c r="K212" i="13"/>
  <c r="K188" i="13"/>
  <c r="J31" i="23"/>
  <c r="L7" i="38"/>
  <c r="L31" i="38"/>
  <c r="L20" i="38"/>
  <c r="J33" i="17"/>
  <c r="J34" i="30"/>
  <c r="J37" i="32"/>
  <c r="J34" i="32"/>
  <c r="K24" i="38"/>
  <c r="L28" i="38"/>
  <c r="J118" i="20"/>
  <c r="J145" i="20" s="1"/>
  <c r="J118" i="8"/>
  <c r="J145" i="8" s="1"/>
  <c r="J33" i="5"/>
  <c r="J37" i="5" s="1"/>
  <c r="J33" i="7"/>
  <c r="J37" i="7" s="1"/>
  <c r="J31" i="13"/>
  <c r="J37" i="26"/>
  <c r="J34" i="26"/>
  <c r="J60" i="22"/>
  <c r="J73" i="22" s="1"/>
  <c r="J79" i="22" s="1"/>
  <c r="J60" i="19"/>
  <c r="J73" i="19" s="1"/>
  <c r="J79" i="19" s="1"/>
  <c r="J31" i="16"/>
  <c r="J31" i="21"/>
  <c r="J60" i="23"/>
  <c r="J73" i="23" s="1"/>
  <c r="J79" i="23" s="1"/>
  <c r="J33" i="32"/>
  <c r="K14" i="38"/>
  <c r="G14" i="38" s="1"/>
  <c r="K19" i="38"/>
  <c r="G19" i="38" s="1"/>
  <c r="L15" i="38"/>
  <c r="L12" i="38"/>
  <c r="J34" i="10"/>
  <c r="J37" i="10"/>
  <c r="J60" i="16"/>
  <c r="J73" i="16" s="1"/>
  <c r="J79" i="16" s="1"/>
  <c r="J34" i="19"/>
  <c r="J37" i="19" s="1"/>
  <c r="L23" i="38"/>
  <c r="K5" i="38"/>
  <c r="K31" i="38"/>
  <c r="K12" i="38"/>
  <c r="K30" i="38"/>
  <c r="G30" i="38" s="1"/>
  <c r="K26" i="38"/>
  <c r="K25" i="38"/>
  <c r="K29" i="38"/>
  <c r="K21" i="38"/>
  <c r="K28" i="38"/>
  <c r="K20" i="38"/>
  <c r="K13" i="38"/>
  <c r="K9" i="38"/>
  <c r="K6" i="38"/>
  <c r="J118" i="19"/>
  <c r="J145" i="19" s="1"/>
  <c r="J34" i="11"/>
  <c r="J37" i="11"/>
  <c r="J60" i="6"/>
  <c r="J73" i="6" s="1"/>
  <c r="J79" i="6" s="1"/>
  <c r="J34" i="20"/>
  <c r="J31" i="31"/>
  <c r="J33" i="31" s="1"/>
  <c r="K17" i="38"/>
  <c r="K23" i="38"/>
  <c r="G23" i="38" s="1"/>
  <c r="L21" i="38"/>
  <c r="J118" i="23"/>
  <c r="J145" i="23" s="1"/>
  <c r="J118" i="18"/>
  <c r="J145" i="18" s="1"/>
  <c r="J60" i="7"/>
  <c r="J73" i="7" s="1"/>
  <c r="J79" i="7" s="1"/>
  <c r="J33" i="14"/>
  <c r="J33" i="20"/>
  <c r="J37" i="20" s="1"/>
  <c r="J33" i="27"/>
  <c r="J37" i="27" s="1"/>
  <c r="J31" i="33"/>
  <c r="J33" i="34"/>
  <c r="J37" i="34" s="1"/>
  <c r="L24" i="38"/>
  <c r="J33" i="29"/>
  <c r="J33" i="25"/>
  <c r="J60" i="35"/>
  <c r="J73" i="35" s="1"/>
  <c r="J79" i="35" s="1"/>
  <c r="J33" i="6"/>
  <c r="K215" i="12"/>
  <c r="K213" i="12"/>
  <c r="K209" i="12"/>
  <c r="K205" i="12"/>
  <c r="K201" i="12"/>
  <c r="K197" i="12"/>
  <c r="K193" i="12"/>
  <c r="K189" i="12"/>
  <c r="K211" i="12"/>
  <c r="K207" i="12"/>
  <c r="K203" i="12"/>
  <c r="K199" i="12"/>
  <c r="K195" i="12"/>
  <c r="K191" i="12"/>
  <c r="K187" i="12"/>
  <c r="K216" i="12"/>
  <c r="K210" i="12"/>
  <c r="K204" i="12"/>
  <c r="K198" i="12"/>
  <c r="K192" i="12"/>
  <c r="K186" i="12"/>
  <c r="K212" i="12"/>
  <c r="K206" i="12"/>
  <c r="K200" i="12"/>
  <c r="K194" i="12"/>
  <c r="K188" i="12"/>
  <c r="K217" i="12"/>
  <c r="K196" i="12"/>
  <c r="K202" i="12"/>
  <c r="K208" i="12"/>
  <c r="K214" i="12"/>
  <c r="K190" i="12"/>
  <c r="K10" i="38"/>
  <c r="G10" i="38" s="1"/>
  <c r="L25" i="38"/>
  <c r="L17" i="38"/>
  <c r="K7" i="38"/>
  <c r="G7" i="38" s="1"/>
  <c r="L26" i="38"/>
  <c r="J33" i="12"/>
  <c r="J37" i="12" s="1"/>
  <c r="J33" i="13"/>
  <c r="J60" i="13"/>
  <c r="J73" i="13" s="1"/>
  <c r="J79" i="13" s="1"/>
  <c r="J33" i="23"/>
  <c r="J60" i="15"/>
  <c r="J73" i="15" s="1"/>
  <c r="J79" i="15" s="1"/>
  <c r="J31" i="18"/>
  <c r="J33" i="18" s="1"/>
  <c r="J60" i="25"/>
  <c r="J73" i="25" s="1"/>
  <c r="J79" i="25" s="1"/>
  <c r="J33" i="33"/>
  <c r="J60" i="26"/>
  <c r="J73" i="26" s="1"/>
  <c r="J79" i="26" s="1"/>
  <c r="J33" i="28"/>
  <c r="J31" i="37"/>
  <c r="J60" i="3"/>
  <c r="J73" i="3" s="1"/>
  <c r="J79" i="3" s="1"/>
  <c r="J31" i="8"/>
  <c r="I23" i="8"/>
  <c r="J34" i="17"/>
  <c r="J37" i="17" s="1"/>
  <c r="J34" i="22"/>
  <c r="J34" i="4"/>
  <c r="J37" i="4" s="1"/>
  <c r="J118" i="17"/>
  <c r="J145" i="17" s="1"/>
  <c r="L22" i="38"/>
  <c r="L18" i="38"/>
  <c r="L14" i="38"/>
  <c r="J33" i="35"/>
  <c r="J37" i="35" s="1"/>
  <c r="J33" i="30"/>
  <c r="J37" i="30" s="1"/>
  <c r="C93" i="24" l="1"/>
  <c r="J87" i="24"/>
  <c r="J85" i="24"/>
  <c r="J86" i="24" s="1"/>
  <c r="J43" i="24"/>
  <c r="J42" i="24"/>
  <c r="J83" i="24" s="1"/>
  <c r="J141" i="24"/>
  <c r="J87" i="17"/>
  <c r="J42" i="17"/>
  <c r="J44" i="17" s="1"/>
  <c r="J77" i="17" s="1"/>
  <c r="J51" i="17"/>
  <c r="J55" i="17"/>
  <c r="J43" i="17"/>
  <c r="J141" i="17"/>
  <c r="C93" i="17"/>
  <c r="J85" i="17"/>
  <c r="J86" i="17" s="1"/>
  <c r="J87" i="14"/>
  <c r="J42" i="14"/>
  <c r="C93" i="14"/>
  <c r="J141" i="14"/>
  <c r="J85" i="14"/>
  <c r="J86" i="14" s="1"/>
  <c r="J83" i="14"/>
  <c r="J43" i="14"/>
  <c r="J141" i="12"/>
  <c r="J42" i="12"/>
  <c r="C93" i="12"/>
  <c r="J87" i="12"/>
  <c r="J85" i="12"/>
  <c r="J86" i="12" s="1"/>
  <c r="J43" i="12"/>
  <c r="J83" i="12" s="1"/>
  <c r="J141" i="4"/>
  <c r="J54" i="4"/>
  <c r="J87" i="4"/>
  <c r="J42" i="4"/>
  <c r="J44" i="4" s="1"/>
  <c r="J77" i="4" s="1"/>
  <c r="J85" i="4"/>
  <c r="J86" i="4" s="1"/>
  <c r="J53" i="4"/>
  <c r="C93" i="4"/>
  <c r="J43" i="4"/>
  <c r="J50" i="4"/>
  <c r="J141" i="5"/>
  <c r="C93" i="5"/>
  <c r="J43" i="5"/>
  <c r="J87" i="5"/>
  <c r="J42" i="5"/>
  <c r="J85" i="5"/>
  <c r="J86" i="5" s="1"/>
  <c r="J83" i="5"/>
  <c r="J85" i="27"/>
  <c r="J86" i="27" s="1"/>
  <c r="J42" i="27"/>
  <c r="J44" i="27" s="1"/>
  <c r="J77" i="27" s="1"/>
  <c r="J141" i="27"/>
  <c r="J50" i="27"/>
  <c r="J87" i="27"/>
  <c r="J51" i="27"/>
  <c r="J49" i="27"/>
  <c r="J43" i="27"/>
  <c r="C93" i="27"/>
  <c r="J43" i="20"/>
  <c r="J53" i="20"/>
  <c r="J141" i="20"/>
  <c r="J52" i="20"/>
  <c r="J51" i="20"/>
  <c r="J50" i="20"/>
  <c r="J42" i="20"/>
  <c r="J44" i="20" s="1"/>
  <c r="J77" i="20" s="1"/>
  <c r="J87" i="20"/>
  <c r="C93" i="20"/>
  <c r="J85" i="20"/>
  <c r="J86" i="20" s="1"/>
  <c r="J85" i="30"/>
  <c r="J86" i="30" s="1"/>
  <c r="J42" i="30"/>
  <c r="J44" i="30" s="1"/>
  <c r="J77" i="30" s="1"/>
  <c r="J83" i="30"/>
  <c r="J141" i="30"/>
  <c r="J43" i="30"/>
  <c r="J87" i="30"/>
  <c r="C93" i="30"/>
  <c r="J49" i="30"/>
  <c r="J87" i="19"/>
  <c r="J43" i="19"/>
  <c r="C93" i="19"/>
  <c r="J53" i="19"/>
  <c r="J85" i="19"/>
  <c r="J86" i="19" s="1"/>
  <c r="J51" i="19"/>
  <c r="J42" i="19"/>
  <c r="J44" i="19" s="1"/>
  <c r="J77" i="19" s="1"/>
  <c r="J141" i="19"/>
  <c r="J141" i="35"/>
  <c r="J43" i="35"/>
  <c r="J83" i="35"/>
  <c r="J42" i="35"/>
  <c r="J87" i="35"/>
  <c r="J85" i="35"/>
  <c r="J86" i="35" s="1"/>
  <c r="C93" i="35"/>
  <c r="C93" i="22"/>
  <c r="J141" i="22"/>
  <c r="J85" i="22"/>
  <c r="J86" i="22" s="1"/>
  <c r="J42" i="22"/>
  <c r="J87" i="22"/>
  <c r="J43" i="22"/>
  <c r="J83" i="22" s="1"/>
  <c r="J43" i="34"/>
  <c r="J85" i="34"/>
  <c r="J86" i="34" s="1"/>
  <c r="C93" i="34"/>
  <c r="J42" i="34"/>
  <c r="J44" i="34" s="1"/>
  <c r="J77" i="34" s="1"/>
  <c r="J55" i="34"/>
  <c r="J141" i="34"/>
  <c r="J87" i="34"/>
  <c r="J87" i="7"/>
  <c r="J85" i="7"/>
  <c r="J86" i="7" s="1"/>
  <c r="J43" i="7"/>
  <c r="J42" i="7"/>
  <c r="J44" i="7" s="1"/>
  <c r="J77" i="7" s="1"/>
  <c r="J141" i="7"/>
  <c r="C93" i="7"/>
  <c r="J85" i="32"/>
  <c r="J86" i="32" s="1"/>
  <c r="J43" i="32"/>
  <c r="J141" i="32"/>
  <c r="C93" i="32"/>
  <c r="J87" i="32"/>
  <c r="J42" i="32"/>
  <c r="J44" i="32" s="1"/>
  <c r="J77" i="32" s="1"/>
  <c r="J37" i="28"/>
  <c r="J34" i="28"/>
  <c r="J141" i="25"/>
  <c r="C93" i="25"/>
  <c r="J87" i="25"/>
  <c r="J43" i="25"/>
  <c r="J42" i="25"/>
  <c r="J44" i="25" s="1"/>
  <c r="J77" i="25" s="1"/>
  <c r="J52" i="25"/>
  <c r="J85" i="25"/>
  <c r="J86" i="25" s="1"/>
  <c r="J87" i="10"/>
  <c r="J85" i="10"/>
  <c r="J86" i="10" s="1"/>
  <c r="J43" i="10"/>
  <c r="J83" i="10" s="1"/>
  <c r="J141" i="10"/>
  <c r="J42" i="10"/>
  <c r="C93" i="10"/>
  <c r="J34" i="31"/>
  <c r="J37" i="31" s="1"/>
  <c r="J37" i="33"/>
  <c r="J34" i="33"/>
  <c r="C93" i="26"/>
  <c r="J87" i="26"/>
  <c r="J85" i="26"/>
  <c r="J86" i="26" s="1"/>
  <c r="J42" i="26"/>
  <c r="J44" i="26" s="1"/>
  <c r="J77" i="26" s="1"/>
  <c r="J83" i="26"/>
  <c r="J55" i="26"/>
  <c r="J50" i="26"/>
  <c r="J48" i="26"/>
  <c r="J43" i="26"/>
  <c r="J141" i="26"/>
  <c r="J33" i="9"/>
  <c r="J37" i="9" s="1"/>
  <c r="J37" i="3"/>
  <c r="J34" i="3"/>
  <c r="I25" i="8"/>
  <c r="I24" i="8"/>
  <c r="J70" i="8" s="1"/>
  <c r="J33" i="8"/>
  <c r="J37" i="8" s="1"/>
  <c r="J60" i="8"/>
  <c r="J33" i="3"/>
  <c r="J34" i="13"/>
  <c r="J37" i="13" s="1"/>
  <c r="I25" i="9"/>
  <c r="J34" i="9" s="1"/>
  <c r="I24" i="9"/>
  <c r="J70" i="9" s="1"/>
  <c r="J35" i="9"/>
  <c r="J34" i="6"/>
  <c r="J37" i="6" s="1"/>
  <c r="J60" i="28"/>
  <c r="J73" i="28" s="1"/>
  <c r="J79" i="28" s="1"/>
  <c r="G15" i="38"/>
  <c r="G6" i="38"/>
  <c r="G5" i="38"/>
  <c r="J60" i="31"/>
  <c r="J73" i="31" s="1"/>
  <c r="J79" i="31" s="1"/>
  <c r="J37" i="23"/>
  <c r="G11" i="38"/>
  <c r="J60" i="9"/>
  <c r="J34" i="37"/>
  <c r="J37" i="37" s="1"/>
  <c r="G9" i="38"/>
  <c r="J34" i="36"/>
  <c r="J37" i="36" s="1"/>
  <c r="G18" i="38"/>
  <c r="J42" i="11"/>
  <c r="J44" i="11" s="1"/>
  <c r="J77" i="11" s="1"/>
  <c r="J141" i="11"/>
  <c r="C93" i="11"/>
  <c r="J87" i="11"/>
  <c r="J53" i="11"/>
  <c r="J52" i="11"/>
  <c r="J51" i="11"/>
  <c r="J49" i="11"/>
  <c r="J43" i="11"/>
  <c r="J85" i="11"/>
  <c r="J86" i="11" s="1"/>
  <c r="J34" i="21"/>
  <c r="J37" i="21" s="1"/>
  <c r="G24" i="38"/>
  <c r="C93" i="29"/>
  <c r="J87" i="29"/>
  <c r="J85" i="29"/>
  <c r="J86" i="29" s="1"/>
  <c r="J42" i="29"/>
  <c r="J44" i="29" s="1"/>
  <c r="J77" i="29" s="1"/>
  <c r="J43" i="29"/>
  <c r="J141" i="29"/>
  <c r="J60" i="37"/>
  <c r="J73" i="37" s="1"/>
  <c r="J79" i="37" s="1"/>
  <c r="G17" i="38"/>
  <c r="J37" i="18"/>
  <c r="J34" i="18"/>
  <c r="J60" i="36"/>
  <c r="J73" i="36" s="1"/>
  <c r="J79" i="36" s="1"/>
  <c r="J34" i="16"/>
  <c r="J37" i="16"/>
  <c r="J34" i="15"/>
  <c r="J37" i="15" s="1"/>
  <c r="G22" i="38"/>
  <c r="J60" i="33"/>
  <c r="J73" i="33" s="1"/>
  <c r="J79" i="33" s="1"/>
  <c r="J87" i="15" l="1"/>
  <c r="J42" i="15"/>
  <c r="C93" i="15"/>
  <c r="J85" i="15"/>
  <c r="J86" i="15" s="1"/>
  <c r="J141" i="15"/>
  <c r="J43" i="15"/>
  <c r="C93" i="9"/>
  <c r="J87" i="9"/>
  <c r="J43" i="9"/>
  <c r="J83" i="9" s="1"/>
  <c r="J141" i="9"/>
  <c r="J42" i="9"/>
  <c r="J85" i="9"/>
  <c r="J86" i="9" s="1"/>
  <c r="J53" i="31"/>
  <c r="J141" i="31"/>
  <c r="J50" i="31"/>
  <c r="C93" i="31"/>
  <c r="J87" i="31"/>
  <c r="J43" i="31"/>
  <c r="J85" i="31"/>
  <c r="J86" i="31" s="1"/>
  <c r="J83" i="31"/>
  <c r="J42" i="31"/>
  <c r="J44" i="31" s="1"/>
  <c r="J77" i="31" s="1"/>
  <c r="J55" i="31"/>
  <c r="J54" i="31"/>
  <c r="J84" i="12"/>
  <c r="J88" i="12" s="1"/>
  <c r="J87" i="8"/>
  <c r="J85" i="8"/>
  <c r="J86" i="8" s="1"/>
  <c r="J141" i="8"/>
  <c r="C93" i="8"/>
  <c r="J42" i="8"/>
  <c r="J43" i="8"/>
  <c r="J141" i="6"/>
  <c r="C93" i="6"/>
  <c r="J50" i="6"/>
  <c r="J87" i="6"/>
  <c r="J85" i="6"/>
  <c r="J86" i="6" s="1"/>
  <c r="J43" i="6"/>
  <c r="J42" i="6"/>
  <c r="J44" i="6" s="1"/>
  <c r="J77" i="6" s="1"/>
  <c r="J84" i="22"/>
  <c r="J88" i="22" s="1"/>
  <c r="C93" i="21"/>
  <c r="J141" i="21"/>
  <c r="J85" i="21"/>
  <c r="J86" i="21" s="1"/>
  <c r="J42" i="21"/>
  <c r="J44" i="21" s="1"/>
  <c r="J77" i="21" s="1"/>
  <c r="J87" i="21"/>
  <c r="J43" i="21"/>
  <c r="J141" i="36"/>
  <c r="J43" i="36"/>
  <c r="J42" i="36"/>
  <c r="C93" i="36"/>
  <c r="J87" i="36"/>
  <c r="J85" i="36"/>
  <c r="J86" i="36" s="1"/>
  <c r="J84" i="24"/>
  <c r="J88" i="24" s="1"/>
  <c r="J141" i="37"/>
  <c r="J87" i="37"/>
  <c r="J85" i="37"/>
  <c r="J86" i="37" s="1"/>
  <c r="J43" i="37"/>
  <c r="J42" i="37"/>
  <c r="J44" i="37" s="1"/>
  <c r="J77" i="37" s="1"/>
  <c r="J50" i="37"/>
  <c r="C93" i="37"/>
  <c r="J43" i="13"/>
  <c r="C93" i="13"/>
  <c r="J42" i="13"/>
  <c r="J44" i="13" s="1"/>
  <c r="J77" i="13" s="1"/>
  <c r="J51" i="13"/>
  <c r="J85" i="13"/>
  <c r="J86" i="13" s="1"/>
  <c r="J83" i="13"/>
  <c r="J141" i="13"/>
  <c r="J87" i="13"/>
  <c r="J84" i="10"/>
  <c r="J88" i="10"/>
  <c r="J49" i="29"/>
  <c r="J50" i="32"/>
  <c r="J48" i="32"/>
  <c r="J56" i="32" s="1"/>
  <c r="J78" i="32" s="1"/>
  <c r="J80" i="32" s="1"/>
  <c r="J44" i="35"/>
  <c r="J83" i="17"/>
  <c r="J84" i="14"/>
  <c r="J88" i="14" s="1"/>
  <c r="J51" i="30"/>
  <c r="J83" i="32"/>
  <c r="J52" i="17"/>
  <c r="J53" i="29"/>
  <c r="J84" i="30"/>
  <c r="J88" i="30"/>
  <c r="J49" i="25"/>
  <c r="J48" i="30"/>
  <c r="J73" i="9"/>
  <c r="J79" i="9" s="1"/>
  <c r="J50" i="34"/>
  <c r="J54" i="19"/>
  <c r="J88" i="5"/>
  <c r="J84" i="5"/>
  <c r="J55" i="4"/>
  <c r="J48" i="17"/>
  <c r="J51" i="29"/>
  <c r="J52" i="29"/>
  <c r="J52" i="32"/>
  <c r="J48" i="25"/>
  <c r="J56" i="25" s="1"/>
  <c r="J78" i="25" s="1"/>
  <c r="J80" i="25" s="1"/>
  <c r="J49" i="34"/>
  <c r="J55" i="25"/>
  <c r="J53" i="7"/>
  <c r="J51" i="7"/>
  <c r="J51" i="34"/>
  <c r="J55" i="19"/>
  <c r="J48" i="20"/>
  <c r="J54" i="20"/>
  <c r="J53" i="27"/>
  <c r="J49" i="17"/>
  <c r="J141" i="3"/>
  <c r="J55" i="3"/>
  <c r="J54" i="3"/>
  <c r="C93" i="3"/>
  <c r="J43" i="3"/>
  <c r="J87" i="3"/>
  <c r="J42" i="3"/>
  <c r="J44" i="3" s="1"/>
  <c r="J77" i="3" s="1"/>
  <c r="J48" i="3"/>
  <c r="J53" i="3"/>
  <c r="J85" i="3"/>
  <c r="J86" i="3" s="1"/>
  <c r="J48" i="7"/>
  <c r="J52" i="30"/>
  <c r="J44" i="22"/>
  <c r="J50" i="29"/>
  <c r="J54" i="29"/>
  <c r="J50" i="11"/>
  <c r="J141" i="23"/>
  <c r="J43" i="23"/>
  <c r="J42" i="23"/>
  <c r="J44" i="23" s="1"/>
  <c r="J77" i="23" s="1"/>
  <c r="C93" i="23"/>
  <c r="J55" i="23"/>
  <c r="J87" i="23"/>
  <c r="J85" i="23"/>
  <c r="J86" i="23" s="1"/>
  <c r="J53" i="26"/>
  <c r="J49" i="26"/>
  <c r="J51" i="25"/>
  <c r="J53" i="32"/>
  <c r="J50" i="7"/>
  <c r="J52" i="7"/>
  <c r="J52" i="34"/>
  <c r="J52" i="19"/>
  <c r="J50" i="30"/>
  <c r="J49" i="20"/>
  <c r="J55" i="27"/>
  <c r="J44" i="5"/>
  <c r="J48" i="4"/>
  <c r="J48" i="29"/>
  <c r="J56" i="29" s="1"/>
  <c r="J78" i="29" s="1"/>
  <c r="J80" i="29" s="1"/>
  <c r="J54" i="11"/>
  <c r="J44" i="10"/>
  <c r="J51" i="32"/>
  <c r="J49" i="7"/>
  <c r="J87" i="16"/>
  <c r="J83" i="16"/>
  <c r="J141" i="16"/>
  <c r="C93" i="16"/>
  <c r="J43" i="16"/>
  <c r="J42" i="16"/>
  <c r="J85" i="16"/>
  <c r="J86" i="16" s="1"/>
  <c r="J54" i="26"/>
  <c r="J55" i="29"/>
  <c r="J55" i="11"/>
  <c r="J54" i="25"/>
  <c r="J54" i="7"/>
  <c r="J53" i="34"/>
  <c r="J83" i="20"/>
  <c r="J54" i="27"/>
  <c r="J83" i="27"/>
  <c r="J49" i="4"/>
  <c r="J44" i="12"/>
  <c r="J84" i="26"/>
  <c r="J88" i="26"/>
  <c r="J87" i="18"/>
  <c r="J43" i="18"/>
  <c r="J52" i="18"/>
  <c r="J54" i="18"/>
  <c r="C93" i="18"/>
  <c r="J85" i="18"/>
  <c r="J86" i="18" s="1"/>
  <c r="J141" i="18"/>
  <c r="J42" i="18"/>
  <c r="J44" i="18" s="1"/>
  <c r="J77" i="18" s="1"/>
  <c r="J73" i="8"/>
  <c r="J79" i="8" s="1"/>
  <c r="J51" i="26"/>
  <c r="J52" i="26"/>
  <c r="J56" i="26" s="1"/>
  <c r="J78" i="26" s="1"/>
  <c r="J80" i="26" s="1"/>
  <c r="J83" i="25"/>
  <c r="J53" i="25"/>
  <c r="J54" i="32"/>
  <c r="J55" i="7"/>
  <c r="J48" i="34"/>
  <c r="J48" i="19"/>
  <c r="J53" i="30"/>
  <c r="J51" i="4"/>
  <c r="J50" i="17"/>
  <c r="J83" i="11"/>
  <c r="J55" i="32"/>
  <c r="J83" i="34"/>
  <c r="J50" i="19"/>
  <c r="J49" i="19"/>
  <c r="J54" i="30"/>
  <c r="J55" i="20"/>
  <c r="J52" i="4"/>
  <c r="J53" i="17"/>
  <c r="J44" i="24"/>
  <c r="J49" i="32"/>
  <c r="J84" i="35"/>
  <c r="J88" i="35"/>
  <c r="J83" i="29"/>
  <c r="J48" i="11"/>
  <c r="C93" i="33"/>
  <c r="J85" i="33"/>
  <c r="J86" i="33" s="1"/>
  <c r="J43" i="33"/>
  <c r="J87" i="33"/>
  <c r="J42" i="33"/>
  <c r="J44" i="33" s="1"/>
  <c r="J77" i="33" s="1"/>
  <c r="J141" i="33"/>
  <c r="J50" i="25"/>
  <c r="J141" i="28"/>
  <c r="J50" i="28"/>
  <c r="C93" i="28"/>
  <c r="J87" i="28"/>
  <c r="J85" i="28"/>
  <c r="J86" i="28" s="1"/>
  <c r="J43" i="28"/>
  <c r="J42" i="28"/>
  <c r="J44" i="28" s="1"/>
  <c r="J77" i="28" s="1"/>
  <c r="J83" i="28"/>
  <c r="J83" i="7"/>
  <c r="J54" i="34"/>
  <c r="J83" i="19"/>
  <c r="J55" i="30"/>
  <c r="J48" i="27"/>
  <c r="J52" i="27"/>
  <c r="J83" i="4"/>
  <c r="J44" i="14"/>
  <c r="J54" i="17"/>
  <c r="I93" i="12" l="1"/>
  <c r="J143" i="12"/>
  <c r="J100" i="12"/>
  <c r="J84" i="9"/>
  <c r="J88" i="9" s="1"/>
  <c r="F93" i="29"/>
  <c r="J142" i="29"/>
  <c r="I93" i="22"/>
  <c r="J143" i="22"/>
  <c r="J100" i="22"/>
  <c r="F93" i="32"/>
  <c r="J142" i="32"/>
  <c r="J142" i="25"/>
  <c r="F93" i="25"/>
  <c r="J142" i="26"/>
  <c r="F93" i="26"/>
  <c r="J143" i="24"/>
  <c r="I93" i="24"/>
  <c r="J100" i="24"/>
  <c r="I93" i="14"/>
  <c r="J143" i="14"/>
  <c r="J100" i="14"/>
  <c r="J143" i="35"/>
  <c r="I93" i="35"/>
  <c r="J84" i="20"/>
  <c r="J88" i="20"/>
  <c r="J83" i="37"/>
  <c r="J84" i="4"/>
  <c r="J88" i="4"/>
  <c r="J77" i="24"/>
  <c r="J48" i="24"/>
  <c r="J52" i="24"/>
  <c r="J51" i="24"/>
  <c r="J50" i="24"/>
  <c r="J55" i="24"/>
  <c r="J54" i="24"/>
  <c r="J49" i="24"/>
  <c r="J53" i="24"/>
  <c r="J56" i="19"/>
  <c r="J78" i="19" s="1"/>
  <c r="J80" i="19" s="1"/>
  <c r="J55" i="18"/>
  <c r="J48" i="18"/>
  <c r="J84" i="16"/>
  <c r="J88" i="16" s="1"/>
  <c r="J56" i="30"/>
  <c r="J78" i="30" s="1"/>
  <c r="J80" i="30" s="1"/>
  <c r="J55" i="6"/>
  <c r="J52" i="31"/>
  <c r="J51" i="23"/>
  <c r="J100" i="35"/>
  <c r="J143" i="5"/>
  <c r="I93" i="5"/>
  <c r="I93" i="10"/>
  <c r="J143" i="10"/>
  <c r="J49" i="21"/>
  <c r="J48" i="6"/>
  <c r="J88" i="31"/>
  <c r="J84" i="31"/>
  <c r="J100" i="28"/>
  <c r="J77" i="14"/>
  <c r="J53" i="14"/>
  <c r="J52" i="14"/>
  <c r="J50" i="14"/>
  <c r="J55" i="14"/>
  <c r="J51" i="14"/>
  <c r="J48" i="14"/>
  <c r="J54" i="14"/>
  <c r="J49" i="14"/>
  <c r="J53" i="28"/>
  <c r="J51" i="28"/>
  <c r="J56" i="34"/>
  <c r="J78" i="34" s="1"/>
  <c r="J80" i="34" s="1"/>
  <c r="J50" i="18"/>
  <c r="J44" i="16"/>
  <c r="J83" i="23"/>
  <c r="J100" i="10"/>
  <c r="J49" i="37"/>
  <c r="J52" i="21"/>
  <c r="J49" i="6"/>
  <c r="J48" i="31"/>
  <c r="J50" i="33"/>
  <c r="J84" i="11"/>
  <c r="J88" i="11"/>
  <c r="J83" i="18"/>
  <c r="I93" i="26"/>
  <c r="J143" i="26"/>
  <c r="J56" i="4"/>
  <c r="J78" i="4" s="1"/>
  <c r="J80" i="4" s="1"/>
  <c r="J52" i="23"/>
  <c r="I93" i="30"/>
  <c r="J143" i="30"/>
  <c r="J88" i="17"/>
  <c r="J84" i="17"/>
  <c r="J48" i="13"/>
  <c r="J53" i="21"/>
  <c r="J83" i="6"/>
  <c r="J88" i="28"/>
  <c r="J84" i="28"/>
  <c r="J49" i="33"/>
  <c r="J48" i="28"/>
  <c r="J51" i="33"/>
  <c r="J48" i="33"/>
  <c r="J56" i="33" s="1"/>
  <c r="J78" i="33" s="1"/>
  <c r="J80" i="33" s="1"/>
  <c r="J51" i="18"/>
  <c r="J77" i="5"/>
  <c r="J48" i="5"/>
  <c r="J55" i="5"/>
  <c r="J49" i="5"/>
  <c r="J51" i="5"/>
  <c r="J52" i="5"/>
  <c r="J54" i="5"/>
  <c r="J50" i="5"/>
  <c r="J53" i="5"/>
  <c r="J77" i="22"/>
  <c r="J52" i="22"/>
  <c r="J49" i="22"/>
  <c r="J48" i="22"/>
  <c r="J50" i="22"/>
  <c r="J55" i="22"/>
  <c r="J54" i="22"/>
  <c r="J53" i="22"/>
  <c r="J51" i="22"/>
  <c r="J49" i="3"/>
  <c r="J49" i="13"/>
  <c r="J53" i="13"/>
  <c r="J51" i="37"/>
  <c r="J54" i="21"/>
  <c r="J51" i="6"/>
  <c r="J51" i="31"/>
  <c r="J84" i="13"/>
  <c r="J88" i="13" s="1"/>
  <c r="J83" i="33"/>
  <c r="J49" i="18"/>
  <c r="J56" i="27"/>
  <c r="J78" i="27" s="1"/>
  <c r="J80" i="27" s="1"/>
  <c r="J54" i="28"/>
  <c r="J53" i="23"/>
  <c r="J49" i="23"/>
  <c r="J50" i="3"/>
  <c r="J100" i="30"/>
  <c r="J54" i="13"/>
  <c r="J52" i="37"/>
  <c r="J83" i="21"/>
  <c r="J52" i="6"/>
  <c r="J44" i="8"/>
  <c r="J44" i="15"/>
  <c r="J88" i="19"/>
  <c r="J84" i="19"/>
  <c r="J53" i="33"/>
  <c r="J55" i="28"/>
  <c r="J54" i="33"/>
  <c r="J52" i="33"/>
  <c r="J100" i="5"/>
  <c r="J88" i="25"/>
  <c r="J84" i="25"/>
  <c r="J77" i="12"/>
  <c r="J51" i="12"/>
  <c r="J48" i="12"/>
  <c r="J55" i="12"/>
  <c r="J54" i="12"/>
  <c r="J53" i="12"/>
  <c r="J52" i="12"/>
  <c r="J50" i="12"/>
  <c r="J49" i="12"/>
  <c r="J54" i="23"/>
  <c r="J51" i="3"/>
  <c r="J56" i="3" s="1"/>
  <c r="J78" i="3" s="1"/>
  <c r="J80" i="3" s="1"/>
  <c r="J55" i="13"/>
  <c r="J53" i="37"/>
  <c r="J50" i="21"/>
  <c r="J83" i="8"/>
  <c r="J83" i="15"/>
  <c r="J84" i="34"/>
  <c r="J88" i="34"/>
  <c r="J54" i="6"/>
  <c r="J52" i="28"/>
  <c r="J53" i="18"/>
  <c r="J77" i="10"/>
  <c r="J54" i="10"/>
  <c r="J53" i="10"/>
  <c r="J52" i="10"/>
  <c r="J51" i="10"/>
  <c r="J55" i="10"/>
  <c r="J49" i="10"/>
  <c r="J48" i="10"/>
  <c r="J50" i="10"/>
  <c r="J50" i="23"/>
  <c r="J52" i="3"/>
  <c r="J77" i="35"/>
  <c r="J51" i="35"/>
  <c r="J50" i="35"/>
  <c r="J49" i="35"/>
  <c r="J48" i="35"/>
  <c r="J53" i="35"/>
  <c r="J55" i="35"/>
  <c r="J54" i="35"/>
  <c r="J52" i="35"/>
  <c r="J50" i="13"/>
  <c r="J48" i="37"/>
  <c r="J54" i="37"/>
  <c r="J44" i="36"/>
  <c r="J48" i="21"/>
  <c r="J53" i="6"/>
  <c r="J49" i="31"/>
  <c r="J56" i="20"/>
  <c r="J78" i="20" s="1"/>
  <c r="J80" i="20" s="1"/>
  <c r="J56" i="11"/>
  <c r="J78" i="11" s="1"/>
  <c r="J80" i="11" s="1"/>
  <c r="J84" i="7"/>
  <c r="J88" i="7" s="1"/>
  <c r="J49" i="28"/>
  <c r="J55" i="33"/>
  <c r="J88" i="29"/>
  <c r="J84" i="29"/>
  <c r="J84" i="27"/>
  <c r="J88" i="27" s="1"/>
  <c r="J100" i="26"/>
  <c r="J48" i="23"/>
  <c r="J56" i="23" s="1"/>
  <c r="J78" i="23" s="1"/>
  <c r="J80" i="23" s="1"/>
  <c r="J56" i="7"/>
  <c r="J78" i="7" s="1"/>
  <c r="J80" i="7" s="1"/>
  <c r="J83" i="3"/>
  <c r="J56" i="17"/>
  <c r="J78" i="17" s="1"/>
  <c r="J80" i="17" s="1"/>
  <c r="J88" i="32"/>
  <c r="J84" i="32"/>
  <c r="J52" i="13"/>
  <c r="J55" i="37"/>
  <c r="J83" i="36"/>
  <c r="J55" i="21"/>
  <c r="J51" i="21"/>
  <c r="J100" i="31"/>
  <c r="J44" i="9"/>
  <c r="I93" i="27" l="1"/>
  <c r="J143" i="27"/>
  <c r="J100" i="27"/>
  <c r="F93" i="33"/>
  <c r="J142" i="33"/>
  <c r="J142" i="23"/>
  <c r="F93" i="23"/>
  <c r="I93" i="16"/>
  <c r="J143" i="16"/>
  <c r="J100" i="16"/>
  <c r="I93" i="9"/>
  <c r="J143" i="9"/>
  <c r="J100" i="9"/>
  <c r="I93" i="7"/>
  <c r="J143" i="7"/>
  <c r="J100" i="7"/>
  <c r="J143" i="13"/>
  <c r="I93" i="13"/>
  <c r="J100" i="13"/>
  <c r="J142" i="3"/>
  <c r="F93" i="3"/>
  <c r="F93" i="7"/>
  <c r="J93" i="7" s="1"/>
  <c r="J142" i="7"/>
  <c r="I93" i="25"/>
  <c r="J143" i="25"/>
  <c r="J100" i="25"/>
  <c r="J84" i="21"/>
  <c r="J88" i="21" s="1"/>
  <c r="J84" i="36"/>
  <c r="J88" i="36" s="1"/>
  <c r="J56" i="10"/>
  <c r="J78" i="10" s="1"/>
  <c r="J84" i="33"/>
  <c r="J88" i="33" s="1"/>
  <c r="J56" i="28"/>
  <c r="J78" i="28" s="1"/>
  <c r="J80" i="28" s="1"/>
  <c r="J142" i="34"/>
  <c r="F93" i="34"/>
  <c r="J93" i="34" s="1"/>
  <c r="J80" i="24"/>
  <c r="J77" i="16"/>
  <c r="J55" i="16"/>
  <c r="J54" i="16"/>
  <c r="J53" i="16"/>
  <c r="J52" i="16"/>
  <c r="J49" i="16"/>
  <c r="J51" i="16"/>
  <c r="J48" i="16"/>
  <c r="J50" i="16"/>
  <c r="J142" i="20"/>
  <c r="F93" i="20"/>
  <c r="J93" i="20" s="1"/>
  <c r="J143" i="11"/>
  <c r="I93" i="11"/>
  <c r="J100" i="11"/>
  <c r="J84" i="23"/>
  <c r="J88" i="23" s="1"/>
  <c r="J142" i="11"/>
  <c r="F93" i="11"/>
  <c r="J143" i="34"/>
  <c r="I93" i="34"/>
  <c r="J100" i="34"/>
  <c r="I93" i="4"/>
  <c r="J143" i="4"/>
  <c r="J100" i="4"/>
  <c r="J93" i="26"/>
  <c r="J84" i="15"/>
  <c r="J88" i="15" s="1"/>
  <c r="J56" i="31"/>
  <c r="J78" i="31" s="1"/>
  <c r="J80" i="31" s="1"/>
  <c r="I93" i="31"/>
  <c r="J143" i="31"/>
  <c r="F93" i="19"/>
  <c r="J142" i="19"/>
  <c r="J84" i="37"/>
  <c r="J88" i="37" s="1"/>
  <c r="J84" i="6"/>
  <c r="J88" i="6" s="1"/>
  <c r="J84" i="18"/>
  <c r="J88" i="18" s="1"/>
  <c r="J56" i="35"/>
  <c r="J78" i="35" s="1"/>
  <c r="J84" i="8"/>
  <c r="J88" i="8"/>
  <c r="J56" i="6"/>
  <c r="J78" i="6" s="1"/>
  <c r="J80" i="6" s="1"/>
  <c r="J56" i="13"/>
  <c r="J78" i="13" s="1"/>
  <c r="J80" i="13" s="1"/>
  <c r="J56" i="18"/>
  <c r="J78" i="18" s="1"/>
  <c r="J80" i="18" s="1"/>
  <c r="I93" i="29"/>
  <c r="J93" i="29" s="1"/>
  <c r="J143" i="29"/>
  <c r="J100" i="29"/>
  <c r="J56" i="12"/>
  <c r="J78" i="12" s="1"/>
  <c r="J56" i="14"/>
  <c r="J78" i="14" s="1"/>
  <c r="J80" i="14" s="1"/>
  <c r="J93" i="25"/>
  <c r="J56" i="37"/>
  <c r="J78" i="37" s="1"/>
  <c r="J80" i="37" s="1"/>
  <c r="I93" i="17"/>
  <c r="J143" i="17"/>
  <c r="J100" i="17"/>
  <c r="J77" i="9"/>
  <c r="J55" i="9"/>
  <c r="J54" i="9"/>
  <c r="J51" i="9"/>
  <c r="J50" i="9"/>
  <c r="J48" i="9"/>
  <c r="J53" i="9"/>
  <c r="J49" i="9"/>
  <c r="J52" i="9"/>
  <c r="J143" i="19"/>
  <c r="I93" i="19"/>
  <c r="J100" i="19"/>
  <c r="J56" i="22"/>
  <c r="J78" i="22" s="1"/>
  <c r="J80" i="22" s="1"/>
  <c r="J56" i="5"/>
  <c r="J78" i="5" s="1"/>
  <c r="I93" i="28"/>
  <c r="J143" i="28"/>
  <c r="J143" i="20"/>
  <c r="I93" i="20"/>
  <c r="J100" i="20"/>
  <c r="J77" i="8"/>
  <c r="J54" i="8"/>
  <c r="J53" i="8"/>
  <c r="J52" i="8"/>
  <c r="J55" i="8"/>
  <c r="J49" i="8"/>
  <c r="J50" i="8"/>
  <c r="J48" i="8"/>
  <c r="J51" i="8"/>
  <c r="J80" i="10"/>
  <c r="J80" i="12"/>
  <c r="J80" i="5"/>
  <c r="F93" i="4"/>
  <c r="J93" i="4" s="1"/>
  <c r="J142" i="4"/>
  <c r="J142" i="27"/>
  <c r="F93" i="27"/>
  <c r="J93" i="27" s="1"/>
  <c r="J56" i="24"/>
  <c r="J78" i="24" s="1"/>
  <c r="I93" i="32"/>
  <c r="J93" i="32" s="1"/>
  <c r="J143" i="32"/>
  <c r="J100" i="32"/>
  <c r="F93" i="17"/>
  <c r="J142" i="17"/>
  <c r="J56" i="21"/>
  <c r="J78" i="21" s="1"/>
  <c r="J80" i="21" s="1"/>
  <c r="J84" i="3"/>
  <c r="J88" i="3" s="1"/>
  <c r="J77" i="36"/>
  <c r="J50" i="36"/>
  <c r="J49" i="36"/>
  <c r="J48" i="36"/>
  <c r="J55" i="36"/>
  <c r="J54" i="36"/>
  <c r="J53" i="36"/>
  <c r="J52" i="36"/>
  <c r="J51" i="36"/>
  <c r="J80" i="35"/>
  <c r="J77" i="15"/>
  <c r="J50" i="15"/>
  <c r="J49" i="15"/>
  <c r="J48" i="15"/>
  <c r="J54" i="15"/>
  <c r="J55" i="15"/>
  <c r="J52" i="15"/>
  <c r="J51" i="15"/>
  <c r="J53" i="15"/>
  <c r="F93" i="30"/>
  <c r="J93" i="30" s="1"/>
  <c r="J142" i="30"/>
  <c r="J142" i="22" l="1"/>
  <c r="F93" i="22"/>
  <c r="J93" i="22" s="1"/>
  <c r="I93" i="15"/>
  <c r="J143" i="15"/>
  <c r="J100" i="15"/>
  <c r="I93" i="6"/>
  <c r="J143" i="6"/>
  <c r="J100" i="6"/>
  <c r="I93" i="3"/>
  <c r="J143" i="3"/>
  <c r="J100" i="3"/>
  <c r="I93" i="33"/>
  <c r="J93" i="33" s="1"/>
  <c r="J143" i="33"/>
  <c r="J100" i="33"/>
  <c r="I93" i="36"/>
  <c r="J143" i="36"/>
  <c r="J100" i="36"/>
  <c r="J101" i="29"/>
  <c r="J99" i="29"/>
  <c r="J98" i="29"/>
  <c r="J97" i="29"/>
  <c r="J96" i="29"/>
  <c r="J101" i="32"/>
  <c r="J99" i="32"/>
  <c r="J98" i="32"/>
  <c r="J97" i="32"/>
  <c r="J96" i="32"/>
  <c r="J143" i="18"/>
  <c r="I93" i="18"/>
  <c r="J100" i="18"/>
  <c r="F93" i="14"/>
  <c r="J93" i="14" s="1"/>
  <c r="J142" i="14"/>
  <c r="I93" i="37"/>
  <c r="J143" i="37"/>
  <c r="J100" i="37"/>
  <c r="I93" i="21"/>
  <c r="J143" i="21"/>
  <c r="J100" i="21"/>
  <c r="J143" i="23"/>
  <c r="I93" i="23"/>
  <c r="J100" i="23"/>
  <c r="J80" i="9"/>
  <c r="J142" i="6"/>
  <c r="F93" i="6"/>
  <c r="J93" i="6" s="1"/>
  <c r="I93" i="8"/>
  <c r="J143" i="8"/>
  <c r="J100" i="8"/>
  <c r="F93" i="24"/>
  <c r="J93" i="24" s="1"/>
  <c r="J142" i="24"/>
  <c r="J97" i="4"/>
  <c r="J96" i="4"/>
  <c r="J102" i="4" s="1"/>
  <c r="J101" i="4"/>
  <c r="J99" i="4"/>
  <c r="J98" i="4"/>
  <c r="F93" i="37"/>
  <c r="J93" i="37" s="1"/>
  <c r="J142" i="37"/>
  <c r="F93" i="13"/>
  <c r="J93" i="13" s="1"/>
  <c r="J142" i="13"/>
  <c r="J101" i="30"/>
  <c r="J99" i="30"/>
  <c r="J98" i="30"/>
  <c r="J97" i="30"/>
  <c r="J96" i="30"/>
  <c r="J99" i="20"/>
  <c r="J98" i="20"/>
  <c r="J97" i="20"/>
  <c r="J96" i="20"/>
  <c r="J102" i="20" s="1"/>
  <c r="J101" i="20"/>
  <c r="J97" i="25"/>
  <c r="J101" i="25"/>
  <c r="J99" i="25"/>
  <c r="J98" i="25"/>
  <c r="J96" i="25"/>
  <c r="J56" i="9"/>
  <c r="J78" i="9" s="1"/>
  <c r="F93" i="31"/>
  <c r="J93" i="31" s="1"/>
  <c r="J142" i="31"/>
  <c r="J56" i="16"/>
  <c r="J78" i="16" s="1"/>
  <c r="J80" i="16" s="1"/>
  <c r="F93" i="28"/>
  <c r="J93" i="28" s="1"/>
  <c r="J142" i="28"/>
  <c r="J101" i="27"/>
  <c r="J99" i="27"/>
  <c r="J97" i="27"/>
  <c r="J98" i="27"/>
  <c r="J96" i="27"/>
  <c r="F93" i="5"/>
  <c r="J93" i="5" s="1"/>
  <c r="J142" i="5"/>
  <c r="J93" i="11"/>
  <c r="F93" i="21"/>
  <c r="J93" i="21" s="1"/>
  <c r="J142" i="21"/>
  <c r="J93" i="19"/>
  <c r="J93" i="23"/>
  <c r="F93" i="12"/>
  <c r="J93" i="12" s="1"/>
  <c r="J142" i="12"/>
  <c r="J101" i="7"/>
  <c r="J99" i="7"/>
  <c r="J98" i="7"/>
  <c r="J97" i="7"/>
  <c r="J96" i="7"/>
  <c r="F93" i="35"/>
  <c r="J93" i="35" s="1"/>
  <c r="J142" i="35"/>
  <c r="J99" i="34"/>
  <c r="J98" i="34"/>
  <c r="J101" i="34"/>
  <c r="J97" i="34"/>
  <c r="J96" i="34"/>
  <c r="J142" i="10"/>
  <c r="F93" i="10"/>
  <c r="J93" i="10" s="1"/>
  <c r="J56" i="8"/>
  <c r="J78" i="8" s="1"/>
  <c r="J56" i="15"/>
  <c r="J78" i="15" s="1"/>
  <c r="J80" i="15" s="1"/>
  <c r="J101" i="26"/>
  <c r="J99" i="26"/>
  <c r="J97" i="26"/>
  <c r="J96" i="26"/>
  <c r="J98" i="26"/>
  <c r="J80" i="8"/>
  <c r="J93" i="17"/>
  <c r="J56" i="36"/>
  <c r="J78" i="36" s="1"/>
  <c r="J80" i="36"/>
  <c r="F93" i="18"/>
  <c r="J142" i="18"/>
  <c r="J93" i="3"/>
  <c r="J96" i="33" l="1"/>
  <c r="J101" i="33"/>
  <c r="J99" i="33"/>
  <c r="J98" i="33"/>
  <c r="J97" i="33"/>
  <c r="J142" i="16"/>
  <c r="F93" i="16"/>
  <c r="J93" i="16" s="1"/>
  <c r="F93" i="15"/>
  <c r="J93" i="15" s="1"/>
  <c r="J142" i="15"/>
  <c r="J98" i="11"/>
  <c r="J97" i="11"/>
  <c r="J96" i="11"/>
  <c r="J101" i="11"/>
  <c r="J99" i="11"/>
  <c r="J97" i="3"/>
  <c r="J96" i="3"/>
  <c r="J99" i="3"/>
  <c r="J98" i="3"/>
  <c r="J101" i="3"/>
  <c r="J97" i="5"/>
  <c r="J96" i="5"/>
  <c r="J99" i="5"/>
  <c r="J98" i="5"/>
  <c r="J101" i="5"/>
  <c r="J97" i="28"/>
  <c r="J99" i="28"/>
  <c r="J98" i="28"/>
  <c r="J96" i="28"/>
  <c r="J101" i="28"/>
  <c r="J97" i="13"/>
  <c r="J96" i="13"/>
  <c r="J99" i="13"/>
  <c r="J98" i="13"/>
  <c r="J101" i="13"/>
  <c r="J101" i="24"/>
  <c r="J98" i="24"/>
  <c r="J97" i="24"/>
  <c r="J96" i="24"/>
  <c r="J102" i="24" s="1"/>
  <c r="J99" i="24"/>
  <c r="J101" i="14"/>
  <c r="J98" i="14"/>
  <c r="J99" i="14"/>
  <c r="J97" i="14"/>
  <c r="J96" i="14"/>
  <c r="J102" i="26"/>
  <c r="J98" i="12"/>
  <c r="J97" i="12"/>
  <c r="J96" i="12"/>
  <c r="J101" i="12"/>
  <c r="J99" i="12"/>
  <c r="J144" i="20"/>
  <c r="J146" i="20" s="1"/>
  <c r="J109" i="20"/>
  <c r="J111" i="20" s="1"/>
  <c r="J122" i="20"/>
  <c r="J142" i="9"/>
  <c r="F93" i="9"/>
  <c r="J93" i="9" s="1"/>
  <c r="J93" i="18"/>
  <c r="J101" i="23"/>
  <c r="J96" i="23"/>
  <c r="J99" i="23"/>
  <c r="J98" i="23"/>
  <c r="J97" i="23"/>
  <c r="J97" i="35"/>
  <c r="J99" i="35"/>
  <c r="J98" i="35"/>
  <c r="J96" i="35"/>
  <c r="J102" i="35" s="1"/>
  <c r="J101" i="35"/>
  <c r="J102" i="7"/>
  <c r="J102" i="27"/>
  <c r="J97" i="31"/>
  <c r="J101" i="31"/>
  <c r="J99" i="31"/>
  <c r="J98" i="31"/>
  <c r="J96" i="31"/>
  <c r="J97" i="37"/>
  <c r="J96" i="37"/>
  <c r="J101" i="37"/>
  <c r="J99" i="37"/>
  <c r="J98" i="37"/>
  <c r="J102" i="32"/>
  <c r="J101" i="19"/>
  <c r="J99" i="19"/>
  <c r="J98" i="19"/>
  <c r="J97" i="19"/>
  <c r="J96" i="19"/>
  <c r="J101" i="10"/>
  <c r="J99" i="10"/>
  <c r="J96" i="10"/>
  <c r="J98" i="10"/>
  <c r="J97" i="10"/>
  <c r="J102" i="30"/>
  <c r="J101" i="21"/>
  <c r="J99" i="21"/>
  <c r="J98" i="21"/>
  <c r="J97" i="21"/>
  <c r="J96" i="21"/>
  <c r="F93" i="36"/>
  <c r="J93" i="36" s="1"/>
  <c r="J142" i="36"/>
  <c r="J101" i="17"/>
  <c r="J97" i="17"/>
  <c r="J96" i="17"/>
  <c r="J99" i="17"/>
  <c r="J98" i="17"/>
  <c r="J102" i="34"/>
  <c r="J102" i="25"/>
  <c r="F93" i="8"/>
  <c r="J93" i="8" s="1"/>
  <c r="J142" i="8"/>
  <c r="J109" i="4"/>
  <c r="J111" i="4" s="1"/>
  <c r="J144" i="4"/>
  <c r="J146" i="4" s="1"/>
  <c r="J122" i="4"/>
  <c r="J97" i="6"/>
  <c r="J96" i="6"/>
  <c r="J101" i="6"/>
  <c r="J99" i="6"/>
  <c r="J98" i="6"/>
  <c r="J96" i="22"/>
  <c r="J101" i="22"/>
  <c r="J99" i="22"/>
  <c r="J98" i="22"/>
  <c r="J97" i="22"/>
  <c r="J102" i="29"/>
  <c r="J101" i="15" l="1"/>
  <c r="J98" i="15"/>
  <c r="J99" i="15"/>
  <c r="J97" i="15"/>
  <c r="J96" i="15"/>
  <c r="J102" i="15" s="1"/>
  <c r="J102" i="6"/>
  <c r="J102" i="17"/>
  <c r="J102" i="3"/>
  <c r="J124" i="4"/>
  <c r="J125" i="4" s="1"/>
  <c r="J126" i="4" s="1"/>
  <c r="J123" i="4"/>
  <c r="J144" i="7"/>
  <c r="J146" i="7" s="1"/>
  <c r="J109" i="7"/>
  <c r="J111" i="7" s="1"/>
  <c r="J122" i="7"/>
  <c r="J101" i="18"/>
  <c r="J99" i="18"/>
  <c r="J97" i="18"/>
  <c r="J98" i="18"/>
  <c r="J96" i="18"/>
  <c r="J102" i="18" s="1"/>
  <c r="J102" i="12"/>
  <c r="J101" i="16"/>
  <c r="J99" i="16"/>
  <c r="J98" i="16"/>
  <c r="J97" i="16"/>
  <c r="J96" i="16"/>
  <c r="J109" i="32"/>
  <c r="J111" i="32" s="1"/>
  <c r="J144" i="32"/>
  <c r="J146" i="32" s="1"/>
  <c r="J122" i="32"/>
  <c r="J109" i="35"/>
  <c r="J111" i="35" s="1"/>
  <c r="J144" i="35"/>
  <c r="J146" i="35" s="1"/>
  <c r="J122" i="35"/>
  <c r="J102" i="28"/>
  <c r="J97" i="36"/>
  <c r="J96" i="36"/>
  <c r="J99" i="36"/>
  <c r="J98" i="36"/>
  <c r="J101" i="36"/>
  <c r="J123" i="20"/>
  <c r="J124" i="20"/>
  <c r="J125" i="20" s="1"/>
  <c r="J126" i="20"/>
  <c r="J102" i="23"/>
  <c r="J144" i="27"/>
  <c r="J146" i="27" s="1"/>
  <c r="J109" i="27"/>
  <c r="J111" i="27" s="1"/>
  <c r="J122" i="27"/>
  <c r="J109" i="29"/>
  <c r="J111" i="29" s="1"/>
  <c r="J144" i="29"/>
  <c r="J146" i="29" s="1"/>
  <c r="J122" i="29"/>
  <c r="J102" i="10"/>
  <c r="J109" i="26"/>
  <c r="J111" i="26" s="1"/>
  <c r="J144" i="26"/>
  <c r="J146" i="26" s="1"/>
  <c r="J122" i="26"/>
  <c r="J102" i="5"/>
  <c r="J102" i="11"/>
  <c r="J144" i="30"/>
  <c r="J146" i="30" s="1"/>
  <c r="J109" i="30"/>
  <c r="J111" i="30" s="1"/>
  <c r="J122" i="30"/>
  <c r="J102" i="14"/>
  <c r="J102" i="37"/>
  <c r="J109" i="25"/>
  <c r="J111" i="25" s="1"/>
  <c r="J144" i="25"/>
  <c r="J146" i="25" s="1"/>
  <c r="J122" i="25"/>
  <c r="J102" i="31"/>
  <c r="J101" i="9"/>
  <c r="J98" i="9"/>
  <c r="J97" i="9"/>
  <c r="J96" i="9"/>
  <c r="J99" i="9"/>
  <c r="J102" i="13"/>
  <c r="J109" i="24"/>
  <c r="J111" i="24" s="1"/>
  <c r="J144" i="24"/>
  <c r="J146" i="24" s="1"/>
  <c r="J122" i="24"/>
  <c r="J101" i="8"/>
  <c r="J99" i="8"/>
  <c r="J98" i="8"/>
  <c r="J97" i="8"/>
  <c r="J96" i="8"/>
  <c r="J102" i="8" s="1"/>
  <c r="J102" i="22"/>
  <c r="J102" i="21"/>
  <c r="J109" i="34"/>
  <c r="J111" i="34" s="1"/>
  <c r="J144" i="34"/>
  <c r="J146" i="34" s="1"/>
  <c r="J122" i="34"/>
  <c r="J102" i="19"/>
  <c r="J102" i="33"/>
  <c r="J135" i="4" l="1"/>
  <c r="J130" i="4"/>
  <c r="J129" i="4"/>
  <c r="J109" i="23"/>
  <c r="J111" i="23" s="1"/>
  <c r="J144" i="23"/>
  <c r="J146" i="23" s="1"/>
  <c r="J122" i="23"/>
  <c r="J109" i="12"/>
  <c r="J111" i="12" s="1"/>
  <c r="J144" i="12"/>
  <c r="J146" i="12" s="1"/>
  <c r="J122" i="12"/>
  <c r="J124" i="32"/>
  <c r="J125" i="32" s="1"/>
  <c r="J126" i="32" s="1"/>
  <c r="J123" i="32"/>
  <c r="J109" i="17"/>
  <c r="J111" i="17" s="1"/>
  <c r="J144" i="17"/>
  <c r="J146" i="17" s="1"/>
  <c r="J122" i="17"/>
  <c r="J144" i="8"/>
  <c r="J146" i="8" s="1"/>
  <c r="J109" i="8"/>
  <c r="J111" i="8" s="1"/>
  <c r="J122" i="8"/>
  <c r="J109" i="6"/>
  <c r="J111" i="6" s="1"/>
  <c r="J144" i="6"/>
  <c r="J146" i="6" s="1"/>
  <c r="J122" i="6"/>
  <c r="J123" i="35"/>
  <c r="J124" i="35" s="1"/>
  <c r="J125" i="35" s="1"/>
  <c r="J144" i="11"/>
  <c r="J146" i="11" s="1"/>
  <c r="J109" i="11"/>
  <c r="J111" i="11" s="1"/>
  <c r="J122" i="11"/>
  <c r="J129" i="20"/>
  <c r="J137" i="20" s="1"/>
  <c r="J130" i="20"/>
  <c r="J135" i="20"/>
  <c r="J123" i="26"/>
  <c r="J124" i="26" s="1"/>
  <c r="J125" i="26" s="1"/>
  <c r="J109" i="15"/>
  <c r="J111" i="15" s="1"/>
  <c r="J144" i="15"/>
  <c r="J146" i="15" s="1"/>
  <c r="J122" i="15"/>
  <c r="J109" i="21"/>
  <c r="J111" i="21" s="1"/>
  <c r="J144" i="21"/>
  <c r="J146" i="21" s="1"/>
  <c r="J122" i="21"/>
  <c r="J144" i="3"/>
  <c r="J146" i="3" s="1"/>
  <c r="J109" i="3"/>
  <c r="J111" i="3" s="1"/>
  <c r="J122" i="3"/>
  <c r="J102" i="16"/>
  <c r="J123" i="7"/>
  <c r="J124" i="7" s="1"/>
  <c r="J125" i="7" s="1"/>
  <c r="J123" i="27"/>
  <c r="J126" i="27"/>
  <c r="J124" i="27"/>
  <c r="J125" i="27" s="1"/>
  <c r="J144" i="22"/>
  <c r="J146" i="22" s="1"/>
  <c r="J109" i="22"/>
  <c r="J111" i="22" s="1"/>
  <c r="J122" i="22"/>
  <c r="J109" i="5"/>
  <c r="J111" i="5" s="1"/>
  <c r="J144" i="5"/>
  <c r="J146" i="5" s="1"/>
  <c r="J122" i="5"/>
  <c r="J123" i="25"/>
  <c r="J124" i="34"/>
  <c r="J125" i="34" s="1"/>
  <c r="J123" i="34"/>
  <c r="J126" i="34" s="1"/>
  <c r="J124" i="30"/>
  <c r="J125" i="30" s="1"/>
  <c r="J123" i="30"/>
  <c r="J126" i="30" s="1"/>
  <c r="J109" i="28"/>
  <c r="J111" i="28" s="1"/>
  <c r="J144" i="28"/>
  <c r="J146" i="28" s="1"/>
  <c r="J122" i="28"/>
  <c r="J144" i="31"/>
  <c r="J146" i="31" s="1"/>
  <c r="J109" i="31"/>
  <c r="J111" i="31" s="1"/>
  <c r="J122" i="31"/>
  <c r="J109" i="19"/>
  <c r="J111" i="19" s="1"/>
  <c r="J144" i="19"/>
  <c r="J146" i="19" s="1"/>
  <c r="J122" i="19"/>
  <c r="J109" i="37"/>
  <c r="J111" i="37" s="1"/>
  <c r="J144" i="37"/>
  <c r="J146" i="37" s="1"/>
  <c r="J122" i="37"/>
  <c r="J109" i="14"/>
  <c r="J111" i="14" s="1"/>
  <c r="J144" i="14"/>
  <c r="J146" i="14" s="1"/>
  <c r="J122" i="14"/>
  <c r="J102" i="36"/>
  <c r="J102" i="9"/>
  <c r="J109" i="18"/>
  <c r="J111" i="18" s="1"/>
  <c r="J144" i="18"/>
  <c r="J146" i="18" s="1"/>
  <c r="J122" i="18"/>
  <c r="J109" i="33"/>
  <c r="J111" i="33" s="1"/>
  <c r="J144" i="33"/>
  <c r="J146" i="33" s="1"/>
  <c r="J122" i="33"/>
  <c r="J124" i="24"/>
  <c r="J125" i="24" s="1"/>
  <c r="J126" i="24" s="1"/>
  <c r="J123" i="24"/>
  <c r="J109" i="10"/>
  <c r="J111" i="10" s="1"/>
  <c r="J144" i="10"/>
  <c r="J146" i="10" s="1"/>
  <c r="J122" i="10"/>
  <c r="J123" i="29"/>
  <c r="J144" i="13"/>
  <c r="J146" i="13" s="1"/>
  <c r="J109" i="13"/>
  <c r="J111" i="13" s="1"/>
  <c r="J122" i="13"/>
  <c r="J136" i="4"/>
  <c r="J147" i="4" s="1"/>
  <c r="J148" i="4" s="1"/>
  <c r="J129" i="30" l="1"/>
  <c r="J135" i="30"/>
  <c r="J130" i="30"/>
  <c r="J130" i="32"/>
  <c r="J135" i="32"/>
  <c r="J129" i="32"/>
  <c r="J137" i="32" s="1"/>
  <c r="J130" i="24"/>
  <c r="J135" i="24"/>
  <c r="J136" i="24" s="1"/>
  <c r="J147" i="24" s="1"/>
  <c r="J148" i="24" s="1"/>
  <c r="J129" i="24"/>
  <c r="J126" i="29"/>
  <c r="J135" i="34"/>
  <c r="J130" i="34"/>
  <c r="J136" i="34" s="1"/>
  <c r="J147" i="34" s="1"/>
  <c r="J148" i="34" s="1"/>
  <c r="J129" i="34"/>
  <c r="J123" i="18"/>
  <c r="J126" i="26"/>
  <c r="J123" i="28"/>
  <c r="J123" i="37"/>
  <c r="J123" i="12"/>
  <c r="J123" i="10"/>
  <c r="J126" i="10" s="1"/>
  <c r="J124" i="10"/>
  <c r="J125" i="10" s="1"/>
  <c r="J123" i="3"/>
  <c r="J124" i="8"/>
  <c r="J125" i="8" s="1"/>
  <c r="J123" i="8"/>
  <c r="J126" i="7"/>
  <c r="J123" i="19"/>
  <c r="J136" i="30"/>
  <c r="J147" i="30" s="1"/>
  <c r="J148" i="30" s="1"/>
  <c r="J123" i="22"/>
  <c r="J126" i="22"/>
  <c r="J124" i="22"/>
  <c r="J125" i="22" s="1"/>
  <c r="J123" i="23"/>
  <c r="J124" i="23"/>
  <c r="J125" i="23" s="1"/>
  <c r="J126" i="23" s="1"/>
  <c r="J123" i="33"/>
  <c r="J123" i="6"/>
  <c r="J124" i="6" s="1"/>
  <c r="J125" i="6" s="1"/>
  <c r="J124" i="29"/>
  <c r="J125" i="29" s="1"/>
  <c r="J124" i="21"/>
  <c r="J125" i="21" s="1"/>
  <c r="J126" i="21" s="1"/>
  <c r="J123" i="21"/>
  <c r="J123" i="11"/>
  <c r="J124" i="11"/>
  <c r="J125" i="11" s="1"/>
  <c r="J126" i="11" s="1"/>
  <c r="J123" i="17"/>
  <c r="J123" i="5"/>
  <c r="J124" i="5" s="1"/>
  <c r="J125" i="5" s="1"/>
  <c r="J109" i="36"/>
  <c r="J111" i="36" s="1"/>
  <c r="J144" i="36"/>
  <c r="J146" i="36" s="1"/>
  <c r="J122" i="36"/>
  <c r="J136" i="20"/>
  <c r="J147" i="20" s="1"/>
  <c r="J148" i="20" s="1"/>
  <c r="J137" i="4"/>
  <c r="J109" i="16"/>
  <c r="J111" i="16" s="1"/>
  <c r="J144" i="16"/>
  <c r="J146" i="16" s="1"/>
  <c r="J122" i="16"/>
  <c r="J109" i="9"/>
  <c r="J111" i="9" s="1"/>
  <c r="J144" i="9"/>
  <c r="J146" i="9" s="1"/>
  <c r="J122" i="9"/>
  <c r="H150" i="4"/>
  <c r="H152" i="4" s="1"/>
  <c r="H6" i="2"/>
  <c r="I6" i="2" s="1"/>
  <c r="J6" i="2" s="1"/>
  <c r="J123" i="13"/>
  <c r="J126" i="13" s="1"/>
  <c r="J124" i="13"/>
  <c r="J125" i="13" s="1"/>
  <c r="J123" i="31"/>
  <c r="J124" i="31"/>
  <c r="J125" i="31" s="1"/>
  <c r="J126" i="31" s="1"/>
  <c r="J129" i="27"/>
  <c r="J137" i="27" s="1"/>
  <c r="J135" i="27"/>
  <c r="J130" i="27"/>
  <c r="J123" i="14"/>
  <c r="J124" i="25"/>
  <c r="J125" i="25" s="1"/>
  <c r="J126" i="25" s="1"/>
  <c r="J136" i="27"/>
  <c r="J147" i="27" s="1"/>
  <c r="J148" i="27" s="1"/>
  <c r="J123" i="15"/>
  <c r="J126" i="35"/>
  <c r="J136" i="32"/>
  <c r="J147" i="32" s="1"/>
  <c r="J148" i="32" s="1"/>
  <c r="J135" i="21" l="1"/>
  <c r="J130" i="21"/>
  <c r="J129" i="21"/>
  <c r="J137" i="21" s="1"/>
  <c r="H150" i="34"/>
  <c r="H152" i="34" s="1"/>
  <c r="H45" i="2"/>
  <c r="I45" i="2" s="1"/>
  <c r="J45" i="2" s="1"/>
  <c r="J135" i="31"/>
  <c r="J130" i="31"/>
  <c r="J129" i="31"/>
  <c r="H150" i="24"/>
  <c r="H152" i="24" s="1"/>
  <c r="H33" i="2"/>
  <c r="J130" i="23"/>
  <c r="J136" i="23" s="1"/>
  <c r="J147" i="23" s="1"/>
  <c r="J148" i="23" s="1"/>
  <c r="J129" i="23"/>
  <c r="J135" i="23"/>
  <c r="J130" i="10"/>
  <c r="J129" i="10"/>
  <c r="J135" i="10"/>
  <c r="J129" i="13"/>
  <c r="J137" i="13" s="1"/>
  <c r="J135" i="13"/>
  <c r="J130" i="13"/>
  <c r="J129" i="11"/>
  <c r="J136" i="11" s="1"/>
  <c r="J147" i="11" s="1"/>
  <c r="J148" i="11" s="1"/>
  <c r="J130" i="11"/>
  <c r="J135" i="11"/>
  <c r="H150" i="27"/>
  <c r="H152" i="27" s="1"/>
  <c r="H36" i="2"/>
  <c r="I36" i="2" s="1"/>
  <c r="J36" i="2" s="1"/>
  <c r="J135" i="25"/>
  <c r="J130" i="25"/>
  <c r="J129" i="25"/>
  <c r="J124" i="33"/>
  <c r="J125" i="33" s="1"/>
  <c r="J126" i="33" s="1"/>
  <c r="J124" i="19"/>
  <c r="J125" i="19" s="1"/>
  <c r="J126" i="19" s="1"/>
  <c r="J137" i="24"/>
  <c r="J126" i="9"/>
  <c r="J123" i="9"/>
  <c r="J124" i="9"/>
  <c r="J125" i="9" s="1"/>
  <c r="J135" i="7"/>
  <c r="J129" i="7"/>
  <c r="J130" i="7"/>
  <c r="J130" i="29"/>
  <c r="J129" i="29"/>
  <c r="J135" i="29"/>
  <c r="J124" i="14"/>
  <c r="J125" i="14" s="1"/>
  <c r="J126" i="14" s="1"/>
  <c r="J124" i="17"/>
  <c r="J125" i="17" s="1"/>
  <c r="J124" i="12"/>
  <c r="J125" i="12" s="1"/>
  <c r="J126" i="5"/>
  <c r="J126" i="17"/>
  <c r="J126" i="12"/>
  <c r="J124" i="18"/>
  <c r="J125" i="18" s="1"/>
  <c r="J126" i="18" s="1"/>
  <c r="H150" i="20"/>
  <c r="H152" i="20" s="1"/>
  <c r="H28" i="2"/>
  <c r="J129" i="26"/>
  <c r="J135" i="26"/>
  <c r="J130" i="26"/>
  <c r="J123" i="36"/>
  <c r="J124" i="36" s="1"/>
  <c r="J125" i="36" s="1"/>
  <c r="J126" i="36" s="1"/>
  <c r="J126" i="8"/>
  <c r="J124" i="37"/>
  <c r="J125" i="37" s="1"/>
  <c r="H150" i="30"/>
  <c r="H152" i="30" s="1"/>
  <c r="H40" i="2"/>
  <c r="I40" i="2" s="1"/>
  <c r="J40" i="2" s="1"/>
  <c r="J135" i="22"/>
  <c r="J130" i="22"/>
  <c r="J129" i="22"/>
  <c r="J137" i="22" s="1"/>
  <c r="J136" i="10"/>
  <c r="J147" i="10" s="1"/>
  <c r="J148" i="10" s="1"/>
  <c r="H150" i="32"/>
  <c r="H152" i="32" s="1"/>
  <c r="H43" i="2"/>
  <c r="I43" i="2" s="1"/>
  <c r="J43" i="2" s="1"/>
  <c r="J124" i="16"/>
  <c r="J125" i="16" s="1"/>
  <c r="J126" i="16" s="1"/>
  <c r="J123" i="16"/>
  <c r="J135" i="35"/>
  <c r="J130" i="35"/>
  <c r="J129" i="35"/>
  <c r="J124" i="15"/>
  <c r="J125" i="15" s="1"/>
  <c r="J126" i="15" s="1"/>
  <c r="J136" i="31"/>
  <c r="J147" i="31" s="1"/>
  <c r="J148" i="31" s="1"/>
  <c r="J136" i="21"/>
  <c r="J147" i="21" s="1"/>
  <c r="J148" i="21" s="1"/>
  <c r="J126" i="6"/>
  <c r="J124" i="3"/>
  <c r="J125" i="3" s="1"/>
  <c r="J126" i="3" s="1"/>
  <c r="J124" i="28"/>
  <c r="J125" i="28" s="1"/>
  <c r="J126" i="28" s="1"/>
  <c r="J137" i="34"/>
  <c r="J137" i="30"/>
  <c r="H15" i="2" l="1"/>
  <c r="I15" i="2" s="1"/>
  <c r="J15" i="2" s="1"/>
  <c r="H150" i="11"/>
  <c r="H152" i="11" s="1"/>
  <c r="J130" i="18"/>
  <c r="J129" i="18"/>
  <c r="J135" i="18"/>
  <c r="J130" i="14"/>
  <c r="J129" i="14"/>
  <c r="J137" i="14" s="1"/>
  <c r="J135" i="14"/>
  <c r="H150" i="23"/>
  <c r="H152" i="23" s="1"/>
  <c r="H31" i="2"/>
  <c r="I31" i="2" s="1"/>
  <c r="J31" i="2" s="1"/>
  <c r="J135" i="36"/>
  <c r="J130" i="36"/>
  <c r="J129" i="36"/>
  <c r="J137" i="36" s="1"/>
  <c r="J135" i="33"/>
  <c r="J130" i="33"/>
  <c r="J129" i="33"/>
  <c r="J137" i="33" s="1"/>
  <c r="J130" i="16"/>
  <c r="J129" i="16"/>
  <c r="J137" i="16" s="1"/>
  <c r="J135" i="16"/>
  <c r="J130" i="9"/>
  <c r="J129" i="9"/>
  <c r="J135" i="9"/>
  <c r="J126" i="37"/>
  <c r="J137" i="29"/>
  <c r="J136" i="29"/>
  <c r="J147" i="29" s="1"/>
  <c r="J148" i="29" s="1"/>
  <c r="J130" i="19"/>
  <c r="J129" i="19"/>
  <c r="J135" i="19"/>
  <c r="J135" i="8"/>
  <c r="J129" i="8"/>
  <c r="J130" i="8"/>
  <c r="J136" i="13"/>
  <c r="J147" i="13" s="1"/>
  <c r="J148" i="13" s="1"/>
  <c r="J137" i="31"/>
  <c r="J130" i="12"/>
  <c r="J135" i="12"/>
  <c r="J129" i="12"/>
  <c r="J137" i="25"/>
  <c r="J137" i="26"/>
  <c r="J136" i="26"/>
  <c r="J147" i="26" s="1"/>
  <c r="J148" i="26" s="1"/>
  <c r="J135" i="5"/>
  <c r="J129" i="5"/>
  <c r="J130" i="5"/>
  <c r="J137" i="7"/>
  <c r="J136" i="7"/>
  <c r="J147" i="7" s="1"/>
  <c r="J148" i="7" s="1"/>
  <c r="J130" i="15"/>
  <c r="J129" i="15"/>
  <c r="J137" i="15" s="1"/>
  <c r="J135" i="15"/>
  <c r="J130" i="17"/>
  <c r="J129" i="17"/>
  <c r="J136" i="17" s="1"/>
  <c r="J147" i="17" s="1"/>
  <c r="J148" i="17" s="1"/>
  <c r="J135" i="17"/>
  <c r="J130" i="28"/>
  <c r="J135" i="28"/>
  <c r="J129" i="28"/>
  <c r="J137" i="35"/>
  <c r="J136" i="35"/>
  <c r="J147" i="35" s="1"/>
  <c r="J148" i="35" s="1"/>
  <c r="J136" i="25"/>
  <c r="J147" i="25" s="1"/>
  <c r="J148" i="25" s="1"/>
  <c r="J136" i="18"/>
  <c r="J147" i="18" s="1"/>
  <c r="J148" i="18" s="1"/>
  <c r="J136" i="28"/>
  <c r="J147" i="28" s="1"/>
  <c r="J148" i="28" s="1"/>
  <c r="J137" i="10"/>
  <c r="I28" i="2"/>
  <c r="J137" i="11"/>
  <c r="J129" i="3"/>
  <c r="J130" i="3"/>
  <c r="J135" i="3"/>
  <c r="J136" i="22"/>
  <c r="J147" i="22" s="1"/>
  <c r="J148" i="22" s="1"/>
  <c r="J136" i="14"/>
  <c r="J147" i="14" s="1"/>
  <c r="J148" i="14" s="1"/>
  <c r="J136" i="33"/>
  <c r="J147" i="33" s="1"/>
  <c r="J148" i="33" s="1"/>
  <c r="J136" i="19"/>
  <c r="J147" i="19" s="1"/>
  <c r="J148" i="19" s="1"/>
  <c r="H150" i="31"/>
  <c r="H152" i="31" s="1"/>
  <c r="H42" i="2"/>
  <c r="I42" i="2" s="1"/>
  <c r="J42" i="2" s="1"/>
  <c r="H14" i="2"/>
  <c r="H150" i="10"/>
  <c r="H152" i="10" s="1"/>
  <c r="I33" i="2"/>
  <c r="J136" i="36"/>
  <c r="J147" i="36" s="1"/>
  <c r="J148" i="36" s="1"/>
  <c r="J135" i="6"/>
  <c r="J130" i="6"/>
  <c r="J129" i="6"/>
  <c r="H150" i="21"/>
  <c r="H152" i="21" s="1"/>
  <c r="H29" i="2"/>
  <c r="I29" i="2" s="1"/>
  <c r="J29" i="2" s="1"/>
  <c r="J137" i="23"/>
  <c r="H150" i="17" l="1"/>
  <c r="H152" i="17" s="1"/>
  <c r="H23" i="2"/>
  <c r="I23" i="2" s="1"/>
  <c r="J23" i="2" s="1"/>
  <c r="J137" i="6"/>
  <c r="J136" i="6"/>
  <c r="J147" i="6" s="1"/>
  <c r="J148" i="6" s="1"/>
  <c r="H150" i="35"/>
  <c r="H152" i="35" s="1"/>
  <c r="H46" i="2"/>
  <c r="I46" i="2" s="1"/>
  <c r="J46" i="2" s="1"/>
  <c r="H150" i="36"/>
  <c r="H152" i="36" s="1"/>
  <c r="H47" i="2"/>
  <c r="I47" i="2" s="1"/>
  <c r="J47" i="2" s="1"/>
  <c r="J137" i="28"/>
  <c r="J137" i="5"/>
  <c r="J136" i="5"/>
  <c r="J147" i="5" s="1"/>
  <c r="J148" i="5" s="1"/>
  <c r="H150" i="28"/>
  <c r="H152" i="28" s="1"/>
  <c r="H37" i="2"/>
  <c r="I37" i="2" s="1"/>
  <c r="J37" i="2" s="1"/>
  <c r="H150" i="19"/>
  <c r="H152" i="19" s="1"/>
  <c r="H26" i="2"/>
  <c r="I26" i="2" s="1"/>
  <c r="J26" i="2" s="1"/>
  <c r="H150" i="7"/>
  <c r="H152" i="7" s="1"/>
  <c r="H10" i="2"/>
  <c r="I10" i="2" s="1"/>
  <c r="J10" i="2" s="1"/>
  <c r="H150" i="22"/>
  <c r="H152" i="22" s="1"/>
  <c r="H30" i="2"/>
  <c r="I30" i="2" s="1"/>
  <c r="J30" i="2" s="1"/>
  <c r="H150" i="13"/>
  <c r="H152" i="13" s="1"/>
  <c r="H18" i="2"/>
  <c r="H150" i="26"/>
  <c r="H152" i="26" s="1"/>
  <c r="H35" i="2"/>
  <c r="I35" i="2" s="1"/>
  <c r="J35" i="2" s="1"/>
  <c r="J137" i="19"/>
  <c r="J137" i="9"/>
  <c r="H150" i="14"/>
  <c r="H152" i="14" s="1"/>
  <c r="H19" i="2"/>
  <c r="I19" i="2" s="1"/>
  <c r="J19" i="2" s="1"/>
  <c r="J137" i="8"/>
  <c r="J136" i="8"/>
  <c r="J147" i="8" s="1"/>
  <c r="J148" i="8" s="1"/>
  <c r="J137" i="18"/>
  <c r="H150" i="18"/>
  <c r="H152" i="18" s="1"/>
  <c r="H25" i="2"/>
  <c r="H32" i="2"/>
  <c r="J137" i="17"/>
  <c r="H150" i="29"/>
  <c r="H152" i="29" s="1"/>
  <c r="H39" i="2"/>
  <c r="H150" i="33"/>
  <c r="H152" i="33" s="1"/>
  <c r="H44" i="2"/>
  <c r="I44" i="2" s="1"/>
  <c r="J44" i="2" s="1"/>
  <c r="J137" i="3"/>
  <c r="J136" i="3"/>
  <c r="J147" i="3" s="1"/>
  <c r="J148" i="3" s="1"/>
  <c r="J136" i="9"/>
  <c r="J147" i="9" s="1"/>
  <c r="J148" i="9" s="1"/>
  <c r="I14" i="2"/>
  <c r="I32" i="2"/>
  <c r="J28" i="2"/>
  <c r="J32" i="2" s="1"/>
  <c r="J137" i="12"/>
  <c r="J136" i="12"/>
  <c r="J147" i="12" s="1"/>
  <c r="J148" i="12" s="1"/>
  <c r="H150" i="25"/>
  <c r="H152" i="25" s="1"/>
  <c r="H34" i="2"/>
  <c r="J33" i="2"/>
  <c r="J136" i="15"/>
  <c r="J147" i="15" s="1"/>
  <c r="J148" i="15" s="1"/>
  <c r="J136" i="16"/>
  <c r="J147" i="16" s="1"/>
  <c r="J148" i="16" s="1"/>
  <c r="J135" i="37"/>
  <c r="J130" i="37"/>
  <c r="J129" i="37"/>
  <c r="I18" i="2" l="1"/>
  <c r="H150" i="12"/>
  <c r="H152" i="12" s="1"/>
  <c r="H16" i="2"/>
  <c r="I25" i="2"/>
  <c r="H27" i="2"/>
  <c r="H7" i="2"/>
  <c r="I7" i="2" s="1"/>
  <c r="J7" i="2" s="1"/>
  <c r="H150" i="5"/>
  <c r="H152" i="5" s="1"/>
  <c r="J137" i="37"/>
  <c r="J136" i="37"/>
  <c r="J147" i="37" s="1"/>
  <c r="J148" i="37" s="1"/>
  <c r="H150" i="16"/>
  <c r="H152" i="16" s="1"/>
  <c r="H22" i="2"/>
  <c r="H150" i="8"/>
  <c r="H152" i="8" s="1"/>
  <c r="H11" i="2"/>
  <c r="I11" i="2" s="1"/>
  <c r="J11" i="2" s="1"/>
  <c r="H5" i="2"/>
  <c r="H150" i="3"/>
  <c r="H152" i="3" s="1"/>
  <c r="H150" i="6"/>
  <c r="H152" i="6" s="1"/>
  <c r="H9" i="2"/>
  <c r="H41" i="2"/>
  <c r="I39" i="2"/>
  <c r="J14" i="2"/>
  <c r="H150" i="9"/>
  <c r="H152" i="9" s="1"/>
  <c r="H12" i="2"/>
  <c r="I12" i="2" s="1"/>
  <c r="J12" i="2" s="1"/>
  <c r="H150" i="15"/>
  <c r="H152" i="15" s="1"/>
  <c r="H20" i="2"/>
  <c r="I20" i="2" s="1"/>
  <c r="J20" i="2" s="1"/>
  <c r="I34" i="2"/>
  <c r="H38" i="2"/>
  <c r="H150" i="37" l="1"/>
  <c r="H152" i="37" s="1"/>
  <c r="H48" i="2"/>
  <c r="I48" i="2" s="1"/>
  <c r="J48" i="2" s="1"/>
  <c r="I27" i="2"/>
  <c r="J25" i="2"/>
  <c r="J27" i="2" s="1"/>
  <c r="I16" i="2"/>
  <c r="H17" i="2"/>
  <c r="I41" i="2"/>
  <c r="J39" i="2"/>
  <c r="J41" i="2" s="1"/>
  <c r="H8" i="2"/>
  <c r="H51" i="2" s="1"/>
  <c r="I5" i="2"/>
  <c r="H24" i="2"/>
  <c r="I22" i="2"/>
  <c r="I9" i="2"/>
  <c r="H13" i="2"/>
  <c r="J34" i="2"/>
  <c r="J38" i="2" s="1"/>
  <c r="I38" i="2"/>
  <c r="H21" i="2"/>
  <c r="J18" i="2"/>
  <c r="J21" i="2" s="1"/>
  <c r="I21" i="2"/>
  <c r="J5" i="2" l="1"/>
  <c r="J8" i="2" s="1"/>
  <c r="I8" i="2"/>
  <c r="J16" i="2"/>
  <c r="J17" i="2" s="1"/>
  <c r="I17" i="2"/>
  <c r="J9" i="2"/>
  <c r="J13" i="2" s="1"/>
  <c r="I13" i="2"/>
  <c r="J22" i="2"/>
  <c r="J24" i="2" s="1"/>
  <c r="J51" i="2" s="1"/>
  <c r="L51" i="2" s="1"/>
  <c r="I24" i="2"/>
  <c r="I51" i="2" s="1"/>
</calcChain>
</file>

<file path=xl/sharedStrings.xml><?xml version="1.0" encoding="utf-8"?>
<sst xmlns="http://schemas.openxmlformats.org/spreadsheetml/2006/main" count="10680" uniqueCount="2141">
  <si>
    <t>CBO</t>
  </si>
  <si>
    <t>FUNÇÃO</t>
  </si>
  <si>
    <t>SALARIO</t>
  </si>
  <si>
    <t>INSALUBRIDADE</t>
  </si>
  <si>
    <t>Auxiliar de manutenção predial, servente de conservação predial</t>
  </si>
  <si>
    <t>Auxiliar nos serviços de alimentação, auxiliar de cozinha, saladeira</t>
  </si>
  <si>
    <t>Copeiro</t>
  </si>
  <si>
    <t>Cozinheiro geral, cozinheiro açougueiro, merendeiro de escola/creche</t>
  </si>
  <si>
    <t>Monitor/Cuidador de alunos PcD</t>
  </si>
  <si>
    <t>Jardineiro</t>
  </si>
  <si>
    <t>5174-10</t>
  </si>
  <si>
    <t>Porteiro</t>
  </si>
  <si>
    <t>Recepcionista em geral, recepcionista</t>
  </si>
  <si>
    <t>Telefonista terceirizada 180hs</t>
  </si>
  <si>
    <t>5174-20</t>
  </si>
  <si>
    <t>Vigia, Guarda Patrimonial</t>
  </si>
  <si>
    <t>Zelador</t>
  </si>
  <si>
    <t>3341-10</t>
  </si>
  <si>
    <t>Monitor/atendente de creche ou albergue infantil</t>
  </si>
  <si>
    <t>Pregão Eletrônico Nº 90027/2025 - Serviços terceirizados diversos</t>
  </si>
  <si>
    <t>ITEM</t>
  </si>
  <si>
    <t>Grupo</t>
  </si>
  <si>
    <t>Serviço</t>
  </si>
  <si>
    <t>Campus</t>
  </si>
  <si>
    <t>Nº de postos</t>
  </si>
  <si>
    <t>Mensal 
POR POSTO 
 (valor unitário)</t>
  </si>
  <si>
    <t>Anual POR POSTO
 (valor unitário x 12)</t>
  </si>
  <si>
    <t>Valor TOTAL ANUAL
 (valor anual por posto x nº postos)</t>
  </si>
  <si>
    <t>CATSER</t>
  </si>
  <si>
    <t>VT</t>
  </si>
  <si>
    <t>Município</t>
  </si>
  <si>
    <t>ISS</t>
  </si>
  <si>
    <t>SALÁRIO</t>
  </si>
  <si>
    <t>VA</t>
  </si>
  <si>
    <t>C. H. Sem.</t>
  </si>
  <si>
    <t>Insalub.</t>
  </si>
  <si>
    <t>Auxiliar de manutenção predial - 40h/sem</t>
  </si>
  <si>
    <t>Caxias do Sul</t>
  </si>
  <si>
    <t>CAXIAS DO SUL/RS</t>
  </si>
  <si>
    <t>Cuidador de alunos PcD - 40h/sem</t>
  </si>
  <si>
    <t>Cuidador de alunos PcD - 20h/sem</t>
  </si>
  <si>
    <t>-</t>
  </si>
  <si>
    <t>TOTAL GRUPO (G1)</t>
  </si>
  <si>
    <t>Recepcionista - 40h/sem (das 07h as 15h)</t>
  </si>
  <si>
    <t>Erechim</t>
  </si>
  <si>
    <t>ERECHIM/RS</t>
  </si>
  <si>
    <t>Recepcionista - 40h/sem (das 15h as 23h)</t>
  </si>
  <si>
    <t>Vigia - 12x36h - Dia (das 07h as 19h)</t>
  </si>
  <si>
    <t>Vigia - 12x36h - Noite (das 19h as 07h)</t>
  </si>
  <si>
    <t>TOTAL GRUPO (G2)</t>
  </si>
  <si>
    <t>Osório</t>
  </si>
  <si>
    <t>OSÓRIO/RS</t>
  </si>
  <si>
    <t>Jardineiro - 40h/sem</t>
  </si>
  <si>
    <t>TOTAL GRUPO (G3)</t>
  </si>
  <si>
    <t>Parque Tec. (Viamão)</t>
  </si>
  <si>
    <t>VIAMÃO/RS</t>
  </si>
  <si>
    <t>Recepcionista - 40h/sem</t>
  </si>
  <si>
    <t>Zelador - 40h/sem</t>
  </si>
  <si>
    <t>TOTAL GRUPO (G4)</t>
  </si>
  <si>
    <t>Auxiliar de manutenção predial - 44h/sem</t>
  </si>
  <si>
    <t>Porto Alegre</t>
  </si>
  <si>
    <t>PORTO ALEGRE/RS</t>
  </si>
  <si>
    <t>Zelador - 20h/sem</t>
  </si>
  <si>
    <t>TOTAL GRUPO (G5)</t>
  </si>
  <si>
    <t>Recepcionista - 30h/sem</t>
  </si>
  <si>
    <t>Reitoria</t>
  </si>
  <si>
    <t>BENTO GONÇALVES/RS</t>
  </si>
  <si>
    <t>TOTAL GRUPO (G6)</t>
  </si>
  <si>
    <t>Rio Grande</t>
  </si>
  <si>
    <t>RIO GRANDE/RS</t>
  </si>
  <si>
    <t>Porteiro - 44h/sem (seg. a sab.)</t>
  </si>
  <si>
    <t>Porteiro - 30h/sem</t>
  </si>
  <si>
    <t>Porteiro - 40h/sem (das 15h as 23h)</t>
  </si>
  <si>
    <t>TOTAL GRUPO (G7)</t>
  </si>
  <si>
    <t>Auxiliar de cozinha - 20h/sem</t>
  </si>
  <si>
    <t>Rolante</t>
  </si>
  <si>
    <t>ROLANTE/RS</t>
  </si>
  <si>
    <t>Porteiro - 44h/sem</t>
  </si>
  <si>
    <t>TOTAL GRUPO (G8)</t>
  </si>
  <si>
    <t>Vacaria</t>
  </si>
  <si>
    <t>VACARIA/RS</t>
  </si>
  <si>
    <t>Auxiliar de cozinha - 40h/sem</t>
  </si>
  <si>
    <t>TOTAL GRUPO (G9)</t>
  </si>
  <si>
    <t>Alvorada</t>
  </si>
  <si>
    <t>ALVORADA/RS</t>
  </si>
  <si>
    <t>Canoas</t>
  </si>
  <si>
    <t>CANOAS/RS</t>
  </si>
  <si>
    <t>Farroupilha</t>
  </si>
  <si>
    <t>FARROUPILHA/RS</t>
  </si>
  <si>
    <t>Monitor de Alunos - 44h/sem (de seg. a qui. - 14:12h a 00h e sex. - 11:12h as 21h)</t>
  </si>
  <si>
    <t>Sertão</t>
  </si>
  <si>
    <t>SERTÃO/RS</t>
  </si>
  <si>
    <t>Veranópolis</t>
  </si>
  <si>
    <t>VERANÓPOLIS/RS</t>
  </si>
  <si>
    <t>Viamão</t>
  </si>
  <si>
    <t>Zona Norte (POA)</t>
  </si>
  <si>
    <t>TOTAL</t>
  </si>
  <si>
    <t>ANEXO III do Pregão Eletrônico Nº 90027/2025</t>
  </si>
  <si>
    <t xml:space="preserve">PLANILHA DE CUSTOS E FORMAÇÃO DE PREÇOS  </t>
  </si>
  <si>
    <t xml:space="preserve">Planilha elaborada pela Administração para os serviços de: </t>
  </si>
  <si>
    <t>Regime de tributação: Lucro Real</t>
  </si>
  <si>
    <t>Opção pela conta vinculada e férias nos módulos 2.1 e 4.1</t>
  </si>
  <si>
    <t xml:space="preserve">DISCRIMINAÇÃO DOS SERVIÇOS (DADOS REFERENTES À CONTRATAÇÃO) </t>
  </si>
  <si>
    <t>A</t>
  </si>
  <si>
    <t>Data de apresentação da proposta (dia/mês/ano)</t>
  </si>
  <si>
    <t>xx/xx/2025</t>
  </si>
  <si>
    <t>B</t>
  </si>
  <si>
    <t>Município/UF</t>
  </si>
  <si>
    <t>C</t>
  </si>
  <si>
    <t>Ano do Acordo, Convenção ou Dissídio Coletivo</t>
  </si>
  <si>
    <t>RS000040/2025 (SINDASSEIO x SEEAC) e 
RS000022/2025 (SINDASSEIO x SEEAC-CXS)</t>
  </si>
  <si>
    <t>D</t>
  </si>
  <si>
    <t>Número de meses de execução contratual</t>
  </si>
  <si>
    <t>1. MÓDULOS 
Mão de obra vinculada à execução contratual</t>
  </si>
  <si>
    <t>Dados para composição dos custos referente à mão de obra</t>
  </si>
  <si>
    <t>Tipo de Serviço (mesmo serviço com características distintas)</t>
  </si>
  <si>
    <t>Classificação Brasileira de Ocupações (CBO)</t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</si>
  <si>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</si>
  <si>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t>Categoria Profissional (vinculada à execução contratual)</t>
  </si>
  <si>
    <t>Data-Base da Categoria (dia/mês/ano)</t>
  </si>
  <si>
    <t>1º de janeiro</t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</si>
  <si>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</si>
  <si>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</si>
  <si>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</si>
  <si>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t>Adicional de troca de uniforme sem periculosidade</t>
  </si>
  <si>
    <t>Quantidade de empregados por posto de serviço</t>
  </si>
  <si>
    <t>Nota 1:  Deverá ser elaborado um quadro para cada tipo de serviço.
Nota 2: A planilha será calculada considerando o valor mensal do empregado.</t>
  </si>
  <si>
    <t>Módulo 1: Composição da Remuneração</t>
  </si>
  <si>
    <t xml:space="preserve">Composição da Remuneração </t>
  </si>
  <si>
    <t xml:space="preserve">Valor
(R$) </t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</si>
  <si>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</si>
  <si>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t>horas semanais</t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</si>
  <si>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</si>
  <si>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</si>
  <si>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t>%</t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</si>
  <si>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</si>
  <si>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t>E</t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</si>
  <si>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</si>
  <si>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t>F</t>
  </si>
  <si>
    <t xml:space="preserve">Outros (especificar)                                          </t>
  </si>
  <si>
    <t xml:space="preserve">Total </t>
  </si>
  <si>
    <t>Nota1:  O Módulo 1 refere-se ao valor mensal devido ao empregado pela prestação do serviço no período de 12 meses.</t>
  </si>
  <si>
    <t>Módulo 2 – Encargos e Benefícios Anuais, Mensais e Diários</t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</si>
  <si>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</si>
  <si>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t>2.1</t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</si>
  <si>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</si>
  <si>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t>Valor (R$)</t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</si>
  <si>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</si>
  <si>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</si>
  <si>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t>Total</t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</si>
  <si>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</si>
  <si>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</si>
  <si>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t>2.2</t>
  </si>
  <si>
    <t>GPS, FGTS e outras contribuições</t>
  </si>
  <si>
    <t>Percentual (%)</t>
  </si>
  <si>
    <t>Valor
 (R$)</t>
  </si>
  <si>
    <t>INSS</t>
  </si>
  <si>
    <t>Salário Educação</t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</si>
  <si>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</si>
  <si>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t>RAT =</t>
  </si>
  <si>
    <t xml:space="preserve"> FAP =</t>
  </si>
  <si>
    <t>SESC ou SESI</t>
  </si>
  <si>
    <t>SENAC ou SENAI</t>
  </si>
  <si>
    <t>SEBRAE</t>
  </si>
  <si>
    <t>G</t>
  </si>
  <si>
    <t>INCRA</t>
  </si>
  <si>
    <t>H</t>
  </si>
  <si>
    <t>FGTS</t>
  </si>
  <si>
    <t>Nota 1: Os percentuais dos encargos previdenciários, do FGTS e demais contribuições são aqueles estabelecidos pela legislação vigente.
Nota 2: O SAT a depender do grau de risco do serviço irá variar entre 1%, para risco leve, de 2% para risco médio, e de 3% para risco grave.
Nota 3: Esses percentuais incidem sobre o Módulo 1, o Submódulo 2.1.</t>
  </si>
  <si>
    <t>Submódulo 2.3 – Benefícios Mensais e Diários</t>
  </si>
  <si>
    <t>2.3</t>
  </si>
  <si>
    <t>Benefícios Mensais e Diários</t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</si>
  <si>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</si>
  <si>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</si>
  <si>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</si>
  <si>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</si>
  <si>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</si>
  <si>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</si>
  <si>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</si>
  <si>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</si>
  <si>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t xml:space="preserve">      B.3) Participação do empregado em percentual sobre o auxílio-alimentação</t>
  </si>
  <si>
    <t>Plano Benefício Familiar</t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</si>
  <si>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</si>
  <si>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</si>
  <si>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t xml:space="preserve">Outros (especificar)                                            </t>
  </si>
  <si>
    <t>Nota 1: o valor informado deverá ser o custo real do insumo (descontado o valor eventualmente pago pelo empregado).
Nota 2: Observar a previsão dos benefícios contidos em Acordos, Convenções e Dissídios Coletivos de Trabalho.</t>
  </si>
  <si>
    <t>Quadro-Resumo do Módulo 2 – Encargos e Benefícios Anuais, Mensais e Diários</t>
  </si>
  <si>
    <t>Encargos e Benefícios Anuais, Mensais e Diários</t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</si>
  <si>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</si>
  <si>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t>Módulo 3 - Provisão para Rescisão</t>
  </si>
  <si>
    <t>Provisão para Rescisão</t>
  </si>
  <si>
    <t>Valor  (R$)</t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</si>
  <si>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</si>
  <si>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t>Incidência do FGTS sobre o Aviso Prévio Indenizado</t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</si>
  <si>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</si>
  <si>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t xml:space="preserve">Incidência de GPS, FGTS e outras contribuições sobre o Aviso Prévio Trabalhado         </t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</si>
  <si>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</si>
  <si>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t>Nota 1: de acordo com o entendimento do TCU no Acórdão nº 1.186/2017 - Plenário, a Administração "deve estabelecer na minuta do contrato que a parcela mensal a título de aviso prévio trabalhado será no percentual máximo de 1,94% no primeiro ano, e, em caso de prorrogação do contrato, o percentual máximo dessa parcela será de 0,194% a cada ano de prorrogação, a ser incluído por ocasião da formulação do aditivo da prorrogação do contrato, conforme a Lei 12.506/2011" (Enunciado do Boletim de Jurisprudência nº 176/2017).</t>
  </si>
  <si>
    <t>Módulo 4 - Custo de Reposição do Profissional Ausente</t>
  </si>
  <si>
    <t xml:space="preserve">Nota 1: Os itens que contemplam o módulo 4 se referem ao custo dos dias trabalhados pelo repositor/substituto quando o empregado alocado na prestação do serviço estiver ausente, conforme as previsões estabelecidas na legislação. </t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</si>
  <si>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</si>
  <si>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t>MÓD 1 =</t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</si>
  <si>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</si>
  <si>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t>MÓD 3 =</t>
  </si>
  <si>
    <t xml:space="preserve">Submódulo 4.1 – Substituto nas Ausências Legais </t>
  </si>
  <si>
    <t>4.1</t>
  </si>
  <si>
    <t>Substituto nas Ausências Legais</t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</si>
  <si>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</si>
  <si>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</si>
  <si>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</si>
  <si>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</si>
  <si>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</si>
  <si>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</si>
  <si>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t xml:space="preserve">Submódulo 4.2 – Substituto na Intrajornada     </t>
  </si>
  <si>
    <t xml:space="preserve">4.2 </t>
  </si>
  <si>
    <t>Substituto na Intrajornada</t>
  </si>
  <si>
    <t>Substituto na cobertura de Intervalo para repouso ou alimentação</t>
  </si>
  <si>
    <t>Quadro-Resumo do Módulo 4 – Custo de Reposição do Profissional Ausente</t>
  </si>
  <si>
    <t>Custo de Reposição do Profissional Ausente</t>
  </si>
  <si>
    <t>4.2</t>
  </si>
  <si>
    <t>Módulo 5 – Insumos Diversos</t>
  </si>
  <si>
    <t>Insumos diversos</t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</si>
  <si>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</si>
  <si>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</si>
  <si>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</si>
  <si>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t xml:space="preserve">Outros (especificar) </t>
  </si>
  <si>
    <t>Nota: Valores mensais por empregado.</t>
  </si>
  <si>
    <t>Módulo 6 -  Custos Indiretos, Lucro e Tributos</t>
  </si>
  <si>
    <t xml:space="preserve">Custos Indiretos, Lucro e Tributos </t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</si>
  <si>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</si>
  <si>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t>Custos Indiretos</t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</si>
  <si>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</si>
  <si>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t>Lucro</t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</si>
  <si>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</si>
  <si>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t>Tributos</t>
  </si>
  <si>
    <t xml:space="preserve">C.1    Tributos Federais </t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</si>
  <si>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</si>
  <si>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</si>
  <si>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</si>
  <si>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</si>
  <si>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t>C.2   Tributos Estaduais (especificar)</t>
  </si>
  <si>
    <t>C.3   Tributos Municipais</t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</si>
  <si>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</si>
  <si>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t xml:space="preserve">Percentual Total e Valor Total de Tributos  </t>
  </si>
  <si>
    <t>Nota 1: Custos Indiretos, Lucro e Tributos por empregado.
Nota 2: O valor referente a tributos é obtido aplicando-se o percentual sobre o valor do faturamento.</t>
  </si>
  <si>
    <t>2. QUADRO-RESUMO DO CUSTO POR POSTO DE TRABALHO</t>
  </si>
  <si>
    <t xml:space="preserve">                          Mão de obra vinculada à execução contratual (valor por empregado)</t>
  </si>
  <si>
    <t>Módulo 1 - Composição da Remuneração</t>
  </si>
  <si>
    <t>Módulo 3 – Provisão para Rescisão</t>
  </si>
  <si>
    <t>Módulo 4 – Custo de Reposição do Profissional Ausente</t>
  </si>
  <si>
    <t xml:space="preserve">Módulo 5 - Insumos Diversos </t>
  </si>
  <si>
    <t>Subtotal (A + B + C + D + E)</t>
  </si>
  <si>
    <t>Módulo 6 - Custos Indiretos, Lucro e Tributos</t>
  </si>
  <si>
    <t>Valor Total por Posto</t>
  </si>
  <si>
    <t>Valor mensal do serviço  (Total por empregado x nº de postos)</t>
  </si>
  <si>
    <t>Número de meses do contrato</t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</si>
  <si>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</si>
  <si>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t xml:space="preserve">EQUIPAMENTOS, UNIFORMES E EPIs ALOCADOS NA EXECUÇÃO CONTRATUAL PARA O CARGO DE: </t>
  </si>
  <si>
    <t>Especificação dos Materiais/Equipamentos</t>
  </si>
  <si>
    <t>Item</t>
  </si>
  <si>
    <t>Descrição</t>
  </si>
  <si>
    <t>Unidade</t>
  </si>
  <si>
    <t>Quantidade 
 Disponibilizar</t>
  </si>
  <si>
    <t>Vida Útil
 (Meses)</t>
  </si>
  <si>
    <t>Quantidade
 Total
 Anual</t>
  </si>
  <si>
    <t>Valor
 Unitário</t>
  </si>
  <si>
    <t>Custo Anual *</t>
  </si>
  <si>
    <t>Relógio Ponto Eletrônico Digital e Biométrico com software homologado pelo MTE *</t>
  </si>
  <si>
    <t>Un</t>
  </si>
  <si>
    <t>NÚMERO DE POSTOS NO CONTRATO</t>
  </si>
  <si>
    <t>TOTAL MENSAL</t>
  </si>
  <si>
    <t>* O relógio ponto será utilizado por todos os postos que compõe o grupo (campus). Assim o valor é dividido pelo número total de postos do contrato.</t>
  </si>
  <si>
    <t>Especificação do Uniforme</t>
  </si>
  <si>
    <t>Quantidade a disponibilizar inicialmente para cada funcionário</t>
  </si>
  <si>
    <t>Quantidade anual POR POSTO</t>
  </si>
  <si>
    <t>Custo Anual 
 Anual</t>
  </si>
  <si>
    <t>Calça. Uniforme profissional adequado à função</t>
  </si>
  <si>
    <t>Pç</t>
  </si>
  <si>
    <t>Camisa manga curta. Uniforme profissional adequado à função</t>
  </si>
  <si>
    <t>Camisa manga longa. Uniforme profissional adequado à função</t>
  </si>
  <si>
    <t>Crachá Funcional</t>
  </si>
  <si>
    <t>Jaqueta/Japona</t>
  </si>
  <si>
    <t>Blusão para o frio</t>
  </si>
  <si>
    <t>Sapato/botina profissional, fechado, solado antiderrapante, leve, confortável</t>
  </si>
  <si>
    <t>Par</t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</si>
  <si>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</si>
  <si>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</si>
  <si>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</si>
  <si>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</si>
  <si>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</si>
  <si>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</si>
  <si>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</si>
  <si>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</si>
  <si>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</si>
  <si>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</si>
  <si>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</si>
  <si>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</si>
  <si>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</si>
  <si>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</si>
  <si>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</si>
  <si>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</si>
  <si>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</si>
  <si>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</si>
  <si>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</si>
  <si>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</si>
  <si>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</si>
  <si>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</si>
  <si>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</si>
  <si>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</si>
  <si>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</si>
  <si>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</si>
  <si>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</si>
  <si>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</si>
  <si>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</si>
  <si>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</si>
  <si>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</si>
  <si>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</si>
  <si>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</si>
  <si>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</si>
  <si>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</si>
  <si>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</si>
  <si>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</si>
  <si>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</si>
  <si>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</si>
  <si>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</si>
  <si>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</si>
  <si>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</si>
  <si>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</si>
  <si>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</si>
  <si>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</si>
  <si>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</si>
  <si>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</si>
  <si>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</si>
  <si>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</si>
  <si>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</si>
  <si>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</si>
  <si>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</si>
  <si>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</si>
  <si>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</si>
  <si>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</si>
  <si>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</si>
  <si>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</si>
  <si>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</si>
  <si>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</si>
  <si>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</si>
  <si>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</si>
  <si>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</si>
  <si>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</si>
  <si>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</si>
  <si>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</si>
  <si>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</si>
  <si>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</si>
  <si>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</si>
  <si>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</si>
  <si>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</si>
  <si>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</si>
  <si>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</si>
  <si>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</si>
  <si>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</si>
  <si>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</si>
  <si>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</si>
  <si>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</si>
  <si>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</si>
  <si>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</si>
  <si>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</si>
  <si>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</si>
  <si>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</si>
  <si>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</si>
  <si>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</si>
  <si>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</si>
  <si>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</si>
  <si>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</si>
  <si>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</si>
  <si>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</si>
  <si>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</si>
  <si>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</si>
  <si>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</si>
  <si>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</si>
  <si>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</si>
  <si>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</si>
  <si>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</si>
  <si>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</si>
  <si>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</si>
  <si>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</si>
  <si>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</si>
  <si>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</si>
  <si>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</si>
  <si>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</si>
  <si>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</si>
  <si>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</t>
    </r>
    <r>
      <rPr>
        <sz val="8"/>
        <color rgb="FFFF0000"/>
        <rFont val="Open Sans"/>
      </rPr>
      <t>200</t>
    </r>
    <r>
      <rPr>
        <sz val="8"/>
        <color rgb="FF0000FF"/>
        <rFont val="Open Sans"/>
      </rPr>
      <t xml:space="preserve">)). 
</t>
    </r>
    <r>
      <rPr>
        <sz val="8"/>
        <color rgb="FFFF0000"/>
        <rFont val="Open Sans"/>
      </rPr>
      <t>Em atenção ao Decreto n. 12.174/2024 e a IN SEGES 190/2024, que tratam da redução da jornada para o cargo de recepcionista, o SB será ajustado para 200h/sem.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</si>
  <si>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</si>
  <si>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</si>
  <si>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</si>
  <si>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</si>
  <si>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</si>
  <si>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</si>
  <si>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</si>
  <si>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</si>
  <si>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</si>
  <si>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</si>
  <si>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</si>
  <si>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</si>
  <si>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</si>
  <si>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</si>
  <si>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</si>
  <si>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</si>
  <si>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</si>
  <si>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</si>
  <si>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</si>
  <si>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</si>
  <si>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</si>
  <si>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</si>
  <si>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</si>
  <si>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</si>
  <si>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</si>
  <si>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</si>
  <si>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</si>
  <si>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</si>
  <si>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</si>
  <si>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</si>
  <si>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</si>
  <si>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</si>
  <si>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</si>
  <si>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</si>
  <si>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</si>
  <si>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</si>
  <si>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</si>
  <si>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</si>
  <si>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</si>
  <si>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</si>
  <si>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</si>
  <si>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</si>
  <si>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</si>
  <si>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</si>
  <si>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</si>
  <si>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</si>
  <si>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</si>
  <si>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</si>
  <si>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</si>
  <si>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</t>
    </r>
    <r>
      <rPr>
        <sz val="8"/>
        <color rgb="FFFF0000"/>
        <rFont val="Open Sans"/>
      </rPr>
      <t>200</t>
    </r>
    <r>
      <rPr>
        <sz val="8"/>
        <color rgb="FF0000FF"/>
        <rFont val="Open Sans"/>
      </rPr>
      <t xml:space="preserve">)). 
</t>
    </r>
    <r>
      <rPr>
        <sz val="8"/>
        <color rgb="FFFF0000"/>
        <rFont val="Open Sans"/>
      </rPr>
      <t>Em atenção ao Decreto n. 12.174/2024 e a IN SEGES 190/2024, que tratam da redução da jornada para o cargo de recepcionista, o SB será ajustado para 200h/sem.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</si>
  <si>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</si>
  <si>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</si>
  <si>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Arial"/>
      </rPr>
      <t xml:space="preserve">Adicional Noturno  </t>
    </r>
    <r>
      <rPr>
        <b/>
        <sz val="8"/>
        <color theme="1"/>
        <rFont val="Arial"/>
      </rPr>
      <t xml:space="preserve"> </t>
    </r>
    <r>
      <rPr>
        <sz val="8"/>
        <color rgb="FF0000FF"/>
        <rFont val="Arial"/>
      </rPr>
      <t>Cálculo do valor: AN x 1h not. x 25d.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</si>
  <si>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Cálculo do valor: (VSH x 1h x (60/52,50) x 25d) - (VSH x 1h. x 25d)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</si>
  <si>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</si>
  <si>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</si>
  <si>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</si>
  <si>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</si>
  <si>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</si>
  <si>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</si>
  <si>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</si>
  <si>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</si>
  <si>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</si>
  <si>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</si>
  <si>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</si>
  <si>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</si>
  <si>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</si>
  <si>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</si>
  <si>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</si>
  <si>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</si>
  <si>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</si>
  <si>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</si>
  <si>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</si>
  <si>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</si>
  <si>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</si>
  <si>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</si>
  <si>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</si>
  <si>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</si>
  <si>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</si>
  <si>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</si>
  <si>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</si>
  <si>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</si>
  <si>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</si>
  <si>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</si>
  <si>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</si>
  <si>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</si>
  <si>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</si>
  <si>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</si>
  <si>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</si>
  <si>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</si>
  <si>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</si>
  <si>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</si>
  <si>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</si>
  <si>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</si>
  <si>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</si>
  <si>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</si>
  <si>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= (Valor do salário normativo / 220 h)</t>
    </r>
  </si>
  <si>
    <r>
      <rPr>
        <b/>
        <sz val="10"/>
        <color rgb="FF000000"/>
        <rFont val="Open Sans"/>
      </rPr>
      <t>Valor da hora extra com 50% 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= valor da hora + 50%</t>
    </r>
  </si>
  <si>
    <r>
      <rPr>
        <b/>
        <sz val="10"/>
        <color rgb="FF000000"/>
        <rFont val="Open Sans"/>
      </rPr>
      <t xml:space="preserve">Valor do adicional noturno AN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 = valor da hora x 20%</t>
    </r>
  </si>
  <si>
    <t>Adicional de troca de uniforme</t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</si>
  <si>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</si>
  <si>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t>JORNADA 12X36 - valor por posto</t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</si>
  <si>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</si>
  <si>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(20% ou 40% do SB proporcionalizado conforme CCT)</t>
    </r>
  </si>
  <si>
    <r>
      <rPr>
        <b/>
        <sz val="10"/>
        <color theme="1"/>
        <rFont val="Arial"/>
      </rPr>
      <t xml:space="preserve">Adicional Noturno  </t>
    </r>
    <r>
      <rPr>
        <b/>
        <sz val="8"/>
        <color theme="1"/>
        <rFont val="Arial"/>
      </rPr>
      <t xml:space="preserve"> </t>
    </r>
    <r>
      <rPr>
        <sz val="8"/>
        <color rgb="FF0000FF"/>
        <rFont val="Arial"/>
      </rPr>
      <t>Cálculo do valor: AN x 7h not. x 30d.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</si>
  <si>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Cálculo do valor: (VSH x 7h x (60/52,50) x 30d) - (VSH x 7h. x 30d)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</si>
  <si>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</si>
  <si>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</si>
  <si>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</si>
  <si>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</si>
  <si>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</si>
  <si>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</si>
  <si>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</si>
  <si>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</si>
  <si>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</si>
  <si>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</si>
  <si>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</si>
  <si>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</si>
  <si>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[(diasxVA)x(1-%paticip.)]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</si>
  <si>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</si>
  <si>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</si>
  <si>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Plano Benefício Familiar    </t>
    </r>
    <r>
      <rPr>
        <sz val="8"/>
        <color rgb="FF3333FF"/>
        <rFont val="Open Sans"/>
      </rPr>
      <t>R$ 24,10 por empregado</t>
    </r>
  </si>
  <si>
    <r>
      <rPr>
        <b/>
        <sz val="10"/>
        <color theme="1"/>
        <rFont val="Open Sans"/>
      </rPr>
      <t xml:space="preserve">Intervalo Intrajornada (adicional de intervalo) </t>
    </r>
    <r>
      <rPr>
        <sz val="9"/>
        <color rgb="FFFF0000"/>
        <rFont val="Open Sans"/>
      </rPr>
      <t>Natureza Indenizatória. Pagamento de 30min de intervalo por dia.</t>
    </r>
    <r>
      <rPr>
        <b/>
        <sz val="10"/>
        <color theme="1"/>
        <rFont val="Open Sans"/>
      </rPr>
      <t xml:space="preserve">  
</t>
    </r>
    <r>
      <rPr>
        <sz val="8"/>
        <color rgb="FF0000FF"/>
        <rFont val="Open Sans"/>
      </rPr>
      <t>Cálculo do Valor: HE x 0,5 x 15d x 2 porteiros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</si>
  <si>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</si>
  <si>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</si>
  <si>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</si>
  <si>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</si>
  <si>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</si>
  <si>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</si>
  <si>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</si>
  <si>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</si>
  <si>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</si>
  <si>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</si>
  <si>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</si>
  <si>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</si>
  <si>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</si>
  <si>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</si>
  <si>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</si>
  <si>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</si>
  <si>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</si>
  <si>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</si>
  <si>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</si>
  <si>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</si>
  <si>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</si>
  <si>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</si>
  <si>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</si>
  <si>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t>Quantidade 
 Disponibilizar
POR POSTO</t>
  </si>
  <si>
    <t>Capa de chuva</t>
  </si>
  <si>
    <t>Lanterna Recarregável</t>
  </si>
  <si>
    <t>Livro de Ocorrências</t>
  </si>
  <si>
    <t>Rádio portatil recarregavel digital com capacidade de até 4km, entrada e saída de audio</t>
  </si>
  <si>
    <t>SUB-TOTAL 1</t>
  </si>
  <si>
    <t>SUB-TOTAL 1 MENSAL</t>
  </si>
  <si>
    <r>
      <rPr>
        <b/>
        <sz val="10"/>
        <color theme="1"/>
        <rFont val="Open Sans"/>
      </rPr>
      <t>TOTAL MENSAL</t>
    </r>
    <r>
      <rPr>
        <sz val="10"/>
        <color theme="1"/>
        <rFont val="Open Sans"/>
      </rPr>
      <t xml:space="preserve"> [considerando que os mesmos materiais/equipamentos serão utilizados pelos empregados diurnos e noturnos]  </t>
    </r>
  </si>
  <si>
    <t>TOTAL dos Materiais/Equipamentos a considerar por posto na planilha</t>
  </si>
  <si>
    <t>Boné</t>
  </si>
  <si>
    <t>Apito com cordão</t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</si>
  <si>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</si>
  <si>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= (Valor do salário normativo / 220 h)</t>
    </r>
  </si>
  <si>
    <r>
      <rPr>
        <b/>
        <sz val="10"/>
        <color rgb="FF000000"/>
        <rFont val="Open Sans"/>
      </rPr>
      <t>Valor da hora extra com 50% 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= valor da hora + 50%</t>
    </r>
  </si>
  <si>
    <r>
      <rPr>
        <b/>
        <sz val="10"/>
        <color rgb="FF000000"/>
        <rFont val="Open Sans"/>
      </rPr>
      <t xml:space="preserve">Valor do adicional noturno AN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</si>
  <si>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</si>
  <si>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</si>
  <si>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(20% ou 40% do SB proporcionalizado conforme CCT)</t>
    </r>
  </si>
  <si>
    <r>
      <rPr>
        <b/>
        <sz val="10"/>
        <color theme="1"/>
        <rFont val="Arial"/>
      </rPr>
      <t xml:space="preserve">Adicional Noturno  </t>
    </r>
    <r>
      <rPr>
        <b/>
        <sz val="8"/>
        <color theme="1"/>
        <rFont val="Arial"/>
      </rPr>
      <t xml:space="preserve"> </t>
    </r>
    <r>
      <rPr>
        <sz val="8"/>
        <color rgb="FF0000FF"/>
        <rFont val="Arial"/>
      </rPr>
      <t>Cálculo do valor: AN x 7h not. x 30d.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</si>
  <si>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Cálculo do valor: (VSH x 7h x (60/52,50) x 30d) - (VSH x 7h. x 30d)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</si>
  <si>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</si>
  <si>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</si>
  <si>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</si>
  <si>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</si>
  <si>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</si>
  <si>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</si>
  <si>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</si>
  <si>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</si>
  <si>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</si>
  <si>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</si>
  <si>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</si>
  <si>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</si>
  <si>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[(diasxVA)x(1-%paticip.)]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</si>
  <si>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</si>
  <si>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</si>
  <si>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Plano Benefício Familiar    </t>
    </r>
    <r>
      <rPr>
        <sz val="8"/>
        <color rgb="FF3333FF"/>
        <rFont val="Open Sans"/>
      </rPr>
      <t>R$ 24,10 por empregado</t>
    </r>
  </si>
  <si>
    <r>
      <rPr>
        <b/>
        <sz val="10"/>
        <color theme="1"/>
        <rFont val="Open Sans"/>
      </rPr>
      <t xml:space="preserve">Intervalo Intrajornada (adicional de intervalo) </t>
    </r>
    <r>
      <rPr>
        <sz val="9"/>
        <color rgb="FFFF0000"/>
        <rFont val="Open Sans"/>
      </rPr>
      <t>Natureza Indenizatória. Pagamento de 30min de intervalo por dia.</t>
    </r>
    <r>
      <rPr>
        <b/>
        <sz val="10"/>
        <color theme="1"/>
        <rFont val="Open Sans"/>
      </rPr>
      <t xml:space="preserve">  
</t>
    </r>
    <r>
      <rPr>
        <sz val="8"/>
        <color rgb="FF0000FF"/>
        <rFont val="Open Sans"/>
      </rPr>
      <t>Cálculo do Valor: HE x 0,5 x 15d x 2 porteiros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</si>
  <si>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</si>
  <si>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</si>
  <si>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</si>
  <si>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</si>
  <si>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</si>
  <si>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</si>
  <si>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</si>
  <si>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</si>
  <si>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</si>
  <si>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</si>
  <si>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</si>
  <si>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</si>
  <si>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</si>
  <si>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</si>
  <si>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</si>
  <si>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</si>
  <si>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</si>
  <si>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</si>
  <si>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</si>
  <si>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</si>
  <si>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</si>
  <si>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</si>
  <si>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</si>
  <si>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>TOTAL MENSAL</t>
    </r>
    <r>
      <rPr>
        <sz val="10"/>
        <color theme="1"/>
        <rFont val="Open Sans"/>
      </rPr>
      <t xml:space="preserve"> [considerando que os mesmos materiais/equipamentos serão utilizados pelos empregados diurnos e noturnos]  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</si>
  <si>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</si>
  <si>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</si>
  <si>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</si>
  <si>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</si>
  <si>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</si>
  <si>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</si>
  <si>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</si>
  <si>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</si>
  <si>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</si>
  <si>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</si>
  <si>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</si>
  <si>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</si>
  <si>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</si>
  <si>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</si>
  <si>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</si>
  <si>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</si>
  <si>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</si>
  <si>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</si>
  <si>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</si>
  <si>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</si>
  <si>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</si>
  <si>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</si>
  <si>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</si>
  <si>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</si>
  <si>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</si>
  <si>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</si>
  <si>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</si>
  <si>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</si>
  <si>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</si>
  <si>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</si>
  <si>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</si>
  <si>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</si>
  <si>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</si>
  <si>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</si>
  <si>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</si>
  <si>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</si>
  <si>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</si>
  <si>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</si>
  <si>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</si>
  <si>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</si>
  <si>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</si>
  <si>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</si>
  <si>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</si>
  <si>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</si>
  <si>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</si>
  <si>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</si>
  <si>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</si>
  <si>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</si>
  <si>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</si>
  <si>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</si>
  <si>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</si>
  <si>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</si>
  <si>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</si>
  <si>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</si>
  <si>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</si>
  <si>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</si>
  <si>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</si>
  <si>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</si>
  <si>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</si>
  <si>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</si>
  <si>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</si>
  <si>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</si>
  <si>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</si>
  <si>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</si>
  <si>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</si>
  <si>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</si>
  <si>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</si>
  <si>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</si>
  <si>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</si>
  <si>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</si>
  <si>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</si>
  <si>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</si>
  <si>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</si>
  <si>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</si>
  <si>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</si>
  <si>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</si>
  <si>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</si>
  <si>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</si>
  <si>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</si>
  <si>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</si>
  <si>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</si>
  <si>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</si>
  <si>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</si>
  <si>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</si>
  <si>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</si>
  <si>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</si>
  <si>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</si>
  <si>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</si>
  <si>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</si>
  <si>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</si>
  <si>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</si>
  <si>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</si>
  <si>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</si>
  <si>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</si>
  <si>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</si>
  <si>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</si>
  <si>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</si>
  <si>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</si>
  <si>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</si>
  <si>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</si>
  <si>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</si>
  <si>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</si>
  <si>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</si>
  <si>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</si>
  <si>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</t>
    </r>
    <r>
      <rPr>
        <sz val="8"/>
        <color rgb="FFFF0000"/>
        <rFont val="Open Sans"/>
      </rPr>
      <t>200</t>
    </r>
    <r>
      <rPr>
        <sz val="8"/>
        <color rgb="FF0000FF"/>
        <rFont val="Open Sans"/>
      </rPr>
      <t xml:space="preserve">)). 
</t>
    </r>
    <r>
      <rPr>
        <sz val="8"/>
        <color rgb="FFFF0000"/>
        <rFont val="Open Sans"/>
      </rPr>
      <t>Em atenção ao Decreto n. 12.174/2024 e a IN SEGES 190/2024, que tratam da redução da jornada para o cargo de jardineiro, o SB será ajustado para 200h/sem.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</si>
  <si>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</si>
  <si>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</si>
  <si>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</si>
  <si>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</si>
  <si>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</si>
  <si>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</si>
  <si>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</si>
  <si>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</si>
  <si>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</si>
  <si>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</si>
  <si>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</si>
  <si>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</si>
  <si>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</si>
  <si>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</si>
  <si>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</si>
  <si>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</si>
  <si>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</si>
  <si>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</si>
  <si>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</si>
  <si>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</si>
  <si>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</si>
  <si>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</si>
  <si>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</si>
  <si>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</si>
  <si>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</si>
  <si>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</si>
  <si>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</si>
  <si>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</si>
  <si>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</si>
  <si>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</si>
  <si>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</si>
  <si>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</si>
  <si>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</si>
  <si>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</si>
  <si>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</si>
  <si>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theme="1"/>
        <rFont val="Open Sans"/>
      </rPr>
      <t>Materiais, equipamentos e utensílios adicionais para o cargo de JARDINEIRO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</si>
  <si>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</si>
  <si>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</si>
  <si>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</si>
  <si>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</si>
  <si>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</si>
  <si>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</si>
  <si>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</si>
  <si>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</si>
  <si>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</si>
  <si>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t>Botina segurança: de uso profissional de couro hidrofugado com fechamento em elástico, solado confeccionado em poliuretano, forro interno em TNT com tratamento antibacteriano, antifúngico e dessorção de suor, palmilha de montagem em EVA costurada, sobre palmilha em EVA. Numeração conforme a necessidade.</t>
  </si>
  <si>
    <t>par</t>
  </si>
  <si>
    <t xml:space="preserve">Bota de borracha cano médio: impermeável, com forro, confeccionada em PVC, solado de alta durabilidade antiderrapante, cor preta, numeração a ser definida. </t>
  </si>
  <si>
    <t>Capa de Chuva: em PVC com capuz, mangas compridas, com fechamento frontal através de botão de pressão, 100% impermeável, com forro de poliéster, resistente, cor amarela</t>
  </si>
  <si>
    <t>unidade</t>
  </si>
  <si>
    <t>Máscara com respirador descartável;com válvula.</t>
  </si>
  <si>
    <t>Luva para jardinagem – tipo Pegasus</t>
  </si>
  <si>
    <t>Protetor Solar em bisnaga de 120ml</t>
  </si>
  <si>
    <t>Repelente para mosquito, em spray de 200ml</t>
  </si>
  <si>
    <t>Kit EPI para roçadeira, contendo 01 Boné Roçador laranja com protetor de nuca de 20cm e protetor facial em tela de nylon; 01 Protetor auricular laranja concha de 14DB; 01 Avental de Bagum branco medindo 1,10 cm de altura x 0,70cm de largura; 01 Luva de Couro Vaqueta e Nylon modelo Florestal; 01 Perneira em Couro sintético MFA na cor preta</t>
  </si>
  <si>
    <t>conjunto</t>
  </si>
  <si>
    <t>Especificação dos materiais, equipamentos e utensílios adicionais para o cargo de JARDINEIRO</t>
  </si>
  <si>
    <t>Quantidade 
 Disponibilizar por Posto</t>
  </si>
  <si>
    <t>Quantidade
 Total Anual 
POR POSTO</t>
  </si>
  <si>
    <t>Custo Anual</t>
  </si>
  <si>
    <t>Qtd. Anual a disp.
 considerando o total de postos de Jardineiro</t>
  </si>
  <si>
    <t>Saco para lixo : capacidade: 200L; resistente. Cor : preto ou de outra cor, quando solicitado. Pacote com 100 unidades</t>
  </si>
  <si>
    <t>rolo</t>
  </si>
  <si>
    <t>Fita Para Isolamento De Área Zebrada 70mm X 200 Metros Amarelo E Preto</t>
  </si>
  <si>
    <t xml:space="preserve">Carretel de Fio de nylon p/ roçadeira </t>
  </si>
  <si>
    <t>peça</t>
  </si>
  <si>
    <t>Fio de nylon quadrado 3.0mm - bobina 300m - p/ roçadeira</t>
  </si>
  <si>
    <t>bobina</t>
  </si>
  <si>
    <t>Herbicida veneno mata mato - 1 litro</t>
  </si>
  <si>
    <t>litro</t>
  </si>
  <si>
    <t>Gasolina para Roçadeira</t>
  </si>
  <si>
    <t>Óleo dois tempos para roçadeira</t>
  </si>
  <si>
    <t>500ml</t>
  </si>
  <si>
    <t>Balde plástico 20 litros, reforçado</t>
  </si>
  <si>
    <t>Esguicho com engate rosqueado; para mangueira de jardim ½”, reforçado</t>
  </si>
  <si>
    <t>Mangueira flexível de ½” com 50m e adaptadores</t>
  </si>
  <si>
    <t>Pá de recolhimento de lixo de metal, com cabo longo de 150 cm</t>
  </si>
  <si>
    <t>Vassoura de jardim metálica, regulável, 22 dentes/palhetas em aço, com cabo de 150 cm</t>
  </si>
  <si>
    <t>Vassoura de piaçava sintética, com cabo longo de 150 cm, qualidade BETANIN</t>
  </si>
  <si>
    <t>Vassoura tipo gari, com 60cm, e cabo longo de 120 cm</t>
  </si>
  <si>
    <t>Enxada</t>
  </si>
  <si>
    <t>Rastelo de metal</t>
  </si>
  <si>
    <t>Ancinho</t>
  </si>
  <si>
    <t>Pá quadrada ajuntadeira de uso geral</t>
  </si>
  <si>
    <t>Escova de aço para roçadeira profissional</t>
  </si>
  <si>
    <t>Tesoura para Grama 12 Pol. - TRAPP-TS-1107</t>
  </si>
  <si>
    <t>Tesoura de Poda Forjada 26 Pol. - CORNETA-2124000</t>
  </si>
  <si>
    <t>Serrote de Poda 12 Pol. - BEL FIX-248500</t>
  </si>
  <si>
    <t>Cone Sinalizador Branco e Laranja com 750 mm de Altura</t>
  </si>
  <si>
    <t>Escada 7 degraus; em alumínio</t>
  </si>
  <si>
    <t>Roçadeira manual, tipo motor: gasolina, potência: 3,12CV/3,07HP, cortador: lâmina aço/fio nylon, 12.500RPM</t>
  </si>
  <si>
    <t>Cortador de grama a gasolina tipo carrinho c/4 rodas</t>
  </si>
  <si>
    <t>Protetor de roçagem com tela e rodízios</t>
  </si>
  <si>
    <t>Container de lixo com tampa e com rodas, capacidade de 1000 litros</t>
  </si>
  <si>
    <t>Carrinho de lixo para uso externo</t>
  </si>
  <si>
    <t>Carrinho plataforma 4 rodas (zorra)</t>
  </si>
  <si>
    <t>Carrinho de mão reforçado para uso geral</t>
  </si>
  <si>
    <t>Pulverizador agrícola capacidade de 20l</t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</si>
  <si>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</si>
  <si>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</si>
  <si>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</si>
  <si>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</si>
  <si>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</t>
    </r>
    <r>
      <rPr>
        <sz val="8"/>
        <color rgb="FFFF0000"/>
        <rFont val="Open Sans"/>
      </rPr>
      <t>200</t>
    </r>
    <r>
      <rPr>
        <sz val="8"/>
        <color rgb="FF0000FF"/>
        <rFont val="Open Sans"/>
      </rPr>
      <t xml:space="preserve">)). 
</t>
    </r>
    <r>
      <rPr>
        <sz val="8"/>
        <color rgb="FFFF0000"/>
        <rFont val="Open Sans"/>
      </rPr>
      <t>Em atenção ao Decreto n. 12.174/2024 e a IN SEGES 190/2024, que tratam da redução da jornada para o cargo de jardineiro, o SB será ajustado para 200h/sem.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</si>
  <si>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</si>
  <si>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</si>
  <si>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</si>
  <si>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</si>
  <si>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</si>
  <si>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</si>
  <si>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</si>
  <si>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</si>
  <si>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</si>
  <si>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</si>
  <si>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</si>
  <si>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</si>
  <si>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</si>
  <si>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</si>
  <si>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</si>
  <si>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</si>
  <si>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</si>
  <si>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</si>
  <si>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</si>
  <si>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</si>
  <si>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</si>
  <si>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</si>
  <si>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</si>
  <si>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</si>
  <si>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</si>
  <si>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</si>
  <si>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</si>
  <si>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</si>
  <si>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</si>
  <si>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</si>
  <si>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</si>
  <si>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</si>
  <si>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</si>
  <si>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</si>
  <si>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</si>
  <si>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theme="1"/>
        <rFont val="Open Sans"/>
      </rPr>
      <t>Materiais, equipamentos e utensílios adicionais para o cargo de JARDINEIRO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</si>
  <si>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</si>
  <si>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</si>
  <si>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</si>
  <si>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</si>
  <si>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</si>
  <si>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</si>
  <si>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</si>
  <si>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</si>
  <si>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</si>
  <si>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</si>
  <si>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</si>
  <si>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</si>
  <si>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</si>
  <si>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</t>
    </r>
    <r>
      <rPr>
        <sz val="8"/>
        <color rgb="FFFF0000"/>
        <rFont val="Open Sans"/>
      </rPr>
      <t>200</t>
    </r>
    <r>
      <rPr>
        <sz val="8"/>
        <color rgb="FF0000FF"/>
        <rFont val="Open Sans"/>
      </rPr>
      <t xml:space="preserve">)). 
</t>
    </r>
    <r>
      <rPr>
        <sz val="8"/>
        <color rgb="FFFF0000"/>
        <rFont val="Open Sans"/>
      </rPr>
      <t>Em atenção ao Decreto n. 12.174/2024 e a IN SEGES 190/2024, que tratam da redução da jornada para o cargo de recepcionista, o SB será ajustado para 200h/sem.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</si>
  <si>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</si>
  <si>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</si>
  <si>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</si>
  <si>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</si>
  <si>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</si>
  <si>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</si>
  <si>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</si>
  <si>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</si>
  <si>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</si>
  <si>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</si>
  <si>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</si>
  <si>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</si>
  <si>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</si>
  <si>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</si>
  <si>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</si>
  <si>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</si>
  <si>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</si>
  <si>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</si>
  <si>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</si>
  <si>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</si>
  <si>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</si>
  <si>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</si>
  <si>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</si>
  <si>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</si>
  <si>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</si>
  <si>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</si>
  <si>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</si>
  <si>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</si>
  <si>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</si>
  <si>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</si>
  <si>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</si>
  <si>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</si>
  <si>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</si>
  <si>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</si>
  <si>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</si>
  <si>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</si>
  <si>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</si>
  <si>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</si>
  <si>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</si>
  <si>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</si>
  <si>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</si>
  <si>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</si>
  <si>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</si>
  <si>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</si>
  <si>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</si>
  <si>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</si>
  <si>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</si>
  <si>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</si>
  <si>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</si>
  <si>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</si>
  <si>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</si>
  <si>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</si>
  <si>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</si>
  <si>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</si>
  <si>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</si>
  <si>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</si>
  <si>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</si>
  <si>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</si>
  <si>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</si>
  <si>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</si>
  <si>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</si>
  <si>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</si>
  <si>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</si>
  <si>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</si>
  <si>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</si>
  <si>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</si>
  <si>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</si>
  <si>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</si>
  <si>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</si>
  <si>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</si>
  <si>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</si>
  <si>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</si>
  <si>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</si>
  <si>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</si>
  <si>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</si>
  <si>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</si>
  <si>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</si>
  <si>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</si>
  <si>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</si>
  <si>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</si>
  <si>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</si>
  <si>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</si>
  <si>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</si>
  <si>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</si>
  <si>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</si>
  <si>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</si>
  <si>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</si>
  <si>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</si>
  <si>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</si>
  <si>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</si>
  <si>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</si>
  <si>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</si>
  <si>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</si>
  <si>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</si>
  <si>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</si>
  <si>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</si>
  <si>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</si>
  <si>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</si>
  <si>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</si>
  <si>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</si>
  <si>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</si>
  <si>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</si>
  <si>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</si>
  <si>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</si>
  <si>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</si>
  <si>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</si>
  <si>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</si>
  <si>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</si>
  <si>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</si>
  <si>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</si>
  <si>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</si>
  <si>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</si>
  <si>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</si>
  <si>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</si>
  <si>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</si>
  <si>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</si>
  <si>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</si>
  <si>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</si>
  <si>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</si>
  <si>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</si>
  <si>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</si>
  <si>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</si>
  <si>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</si>
  <si>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</si>
  <si>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</si>
  <si>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</si>
  <si>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</si>
  <si>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</si>
  <si>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</si>
  <si>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</si>
  <si>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</si>
  <si>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</si>
  <si>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</si>
  <si>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</si>
  <si>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</si>
  <si>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</si>
  <si>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</si>
  <si>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</si>
  <si>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</si>
  <si>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</si>
  <si>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</si>
  <si>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</si>
  <si>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</si>
  <si>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</si>
  <si>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</si>
  <si>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</si>
  <si>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</si>
  <si>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</si>
  <si>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</si>
  <si>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</si>
  <si>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</si>
  <si>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</si>
  <si>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</si>
  <si>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</si>
  <si>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</si>
  <si>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</si>
  <si>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</si>
  <si>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</si>
  <si>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</si>
  <si>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</si>
  <si>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</si>
  <si>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</si>
  <si>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</si>
  <si>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</si>
  <si>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</si>
  <si>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</si>
  <si>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</si>
  <si>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</si>
  <si>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</si>
  <si>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</si>
  <si>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</si>
  <si>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</si>
  <si>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</si>
  <si>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</si>
  <si>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</si>
  <si>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</si>
  <si>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</si>
  <si>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</si>
  <si>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</si>
  <si>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</si>
  <si>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</si>
  <si>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</si>
  <si>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</si>
  <si>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</si>
  <si>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</si>
  <si>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</si>
  <si>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</si>
  <si>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</si>
  <si>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</si>
  <si>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</si>
  <si>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</si>
  <si>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</si>
  <si>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</si>
  <si>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</si>
  <si>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</si>
  <si>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</si>
  <si>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</si>
  <si>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</si>
  <si>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</si>
  <si>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</t>
    </r>
    <r>
      <rPr>
        <sz val="8"/>
        <color rgb="FFFF0000"/>
        <rFont val="Open Sans"/>
      </rPr>
      <t>200</t>
    </r>
    <r>
      <rPr>
        <sz val="8"/>
        <color rgb="FF0000FF"/>
        <rFont val="Open Sans"/>
      </rPr>
      <t xml:space="preserve">)). 
</t>
    </r>
    <r>
      <rPr>
        <sz val="8"/>
        <color rgb="FFFF0000"/>
        <rFont val="Open Sans"/>
      </rPr>
      <t>Em atenção ao Decreto n. 12.174/2024 e a IN SEGES 190/2024, que tratam da redução da jornada para o cargo de recepcionista, o SB será ajustado para 200h/sem.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</si>
  <si>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</si>
  <si>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</si>
  <si>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</si>
  <si>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</si>
  <si>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</si>
  <si>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</si>
  <si>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</si>
  <si>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</si>
  <si>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</si>
  <si>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</si>
  <si>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</si>
  <si>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</si>
  <si>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</si>
  <si>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</si>
  <si>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</si>
  <si>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</si>
  <si>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</si>
  <si>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</si>
  <si>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</si>
  <si>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</si>
  <si>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</si>
  <si>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</si>
  <si>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</si>
  <si>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</si>
  <si>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</si>
  <si>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</si>
  <si>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</si>
  <si>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</si>
  <si>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</si>
  <si>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</si>
  <si>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</si>
  <si>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</si>
  <si>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</si>
  <si>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</si>
  <si>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</si>
  <si>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</si>
  <si>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</si>
  <si>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</si>
  <si>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</si>
  <si>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</si>
  <si>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</si>
  <si>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</si>
  <si>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</si>
  <si>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</si>
  <si>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</si>
  <si>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</si>
  <si>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</si>
  <si>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</si>
  <si>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</si>
  <si>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</si>
  <si>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</si>
  <si>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</si>
  <si>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</si>
  <si>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</si>
  <si>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</si>
  <si>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</si>
  <si>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</si>
  <si>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</si>
  <si>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</si>
  <si>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</si>
  <si>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</si>
  <si>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</si>
  <si>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</si>
  <si>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</si>
  <si>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</si>
  <si>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</si>
  <si>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</si>
  <si>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</si>
  <si>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</si>
  <si>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</si>
  <si>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</si>
  <si>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</si>
  <si>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</si>
  <si>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</si>
  <si>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</si>
  <si>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</si>
  <si>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</si>
  <si>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</si>
  <si>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</si>
  <si>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</si>
  <si>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</si>
  <si>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</si>
  <si>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</si>
  <si>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</si>
  <si>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</si>
  <si>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</si>
  <si>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</si>
  <si>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</si>
  <si>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</si>
  <si>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</si>
  <si>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</si>
  <si>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</si>
  <si>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</si>
  <si>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</si>
  <si>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</si>
  <si>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</si>
  <si>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</si>
  <si>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</si>
  <si>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</si>
  <si>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</t>
    </r>
    <r>
      <rPr>
        <sz val="8"/>
        <color rgb="FFFF0000"/>
        <rFont val="Open Sans"/>
      </rPr>
      <t>200</t>
    </r>
    <r>
      <rPr>
        <sz val="8"/>
        <color rgb="FF0000FF"/>
        <rFont val="Open Sans"/>
      </rPr>
      <t xml:space="preserve">)). 
</t>
    </r>
    <r>
      <rPr>
        <sz val="8"/>
        <color rgb="FFFF0000"/>
        <rFont val="Open Sans"/>
      </rPr>
      <t>Em atenção ao Decreto n. 12.174/2024 e a IN SEGES 190/2024, que tratam da redução da jornada para o cargo de jardineiro, o SB será ajustado para 200h/sem.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</si>
  <si>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</si>
  <si>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</si>
  <si>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</si>
  <si>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</si>
  <si>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</si>
  <si>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</si>
  <si>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</si>
  <si>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</si>
  <si>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</si>
  <si>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</si>
  <si>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</si>
  <si>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</si>
  <si>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</si>
  <si>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</si>
  <si>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</si>
  <si>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</si>
  <si>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</si>
  <si>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</si>
  <si>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</si>
  <si>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</si>
  <si>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</si>
  <si>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</si>
  <si>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</si>
  <si>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</si>
  <si>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</si>
  <si>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</si>
  <si>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</si>
  <si>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</si>
  <si>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</si>
  <si>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</si>
  <si>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</si>
  <si>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</si>
  <si>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</si>
  <si>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</si>
  <si>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</si>
  <si>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theme="1"/>
        <rFont val="Open Sans"/>
      </rPr>
      <t>Materiais, equipamentos e utensílios adicionais para o cargo de JARDINEIRO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</si>
  <si>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</si>
  <si>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</si>
  <si>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</si>
  <si>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</si>
  <si>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</si>
  <si>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</si>
  <si>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</si>
  <si>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</si>
  <si>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</si>
  <si>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t xml:space="preserve">Custo Anual </t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</si>
  <si>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</si>
  <si>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</si>
  <si>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</si>
  <si>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</si>
  <si>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</si>
  <si>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</si>
  <si>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</si>
  <si>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</si>
  <si>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</si>
  <si>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</si>
  <si>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</si>
  <si>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</si>
  <si>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</si>
  <si>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</si>
  <si>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</si>
  <si>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</si>
  <si>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</si>
  <si>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</si>
  <si>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</si>
  <si>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</si>
  <si>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</si>
  <si>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</si>
  <si>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</si>
  <si>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</si>
  <si>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</si>
  <si>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</si>
  <si>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</si>
  <si>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</si>
  <si>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</si>
  <si>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</si>
  <si>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</si>
  <si>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</si>
  <si>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</si>
  <si>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</si>
  <si>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</si>
  <si>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</si>
  <si>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</si>
  <si>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</si>
  <si>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</si>
  <si>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</si>
  <si>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</si>
  <si>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</si>
  <si>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</si>
  <si>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</si>
  <si>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</si>
  <si>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</si>
  <si>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</si>
  <si>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</si>
  <si>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</si>
  <si>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</si>
  <si>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</si>
  <si>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</si>
  <si>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</si>
  <si>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</si>
  <si>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</si>
  <si>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</si>
  <si>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</si>
  <si>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</si>
  <si>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</si>
  <si>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</si>
  <si>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</si>
  <si>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</si>
  <si>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</si>
  <si>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</si>
  <si>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</si>
  <si>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</si>
  <si>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</si>
  <si>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</si>
  <si>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</si>
  <si>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</si>
  <si>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</si>
  <si>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</si>
  <si>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</si>
  <si>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</si>
  <si>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</si>
  <si>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</si>
  <si>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</si>
  <si>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</si>
  <si>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</si>
  <si>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</si>
  <si>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</si>
  <si>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</si>
  <si>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</si>
  <si>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</si>
  <si>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</si>
  <si>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</si>
  <si>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</si>
  <si>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</si>
  <si>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</si>
  <si>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</si>
  <si>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</si>
  <si>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</si>
  <si>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</si>
  <si>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</si>
  <si>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</si>
  <si>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</si>
  <si>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</si>
  <si>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</si>
  <si>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</si>
  <si>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</si>
  <si>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</si>
  <si>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</si>
  <si>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</si>
  <si>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</si>
  <si>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</si>
  <si>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</si>
  <si>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</si>
  <si>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Arial"/>
      </rPr>
      <t xml:space="preserve">Adicional Noturno  </t>
    </r>
    <r>
      <rPr>
        <b/>
        <sz val="8"/>
        <color theme="1"/>
        <rFont val="Arial"/>
      </rPr>
      <t xml:space="preserve"> </t>
    </r>
    <r>
      <rPr>
        <sz val="8"/>
        <color rgb="FF0000FF"/>
        <rFont val="Arial"/>
      </rPr>
      <t>Cálculo do valor: AN x 1h not. x 25d.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</si>
  <si>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Cálculo do valor: (VSH x 1h x (60/52,50) x 25d) - (VSH x 1h. x 25d)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</si>
  <si>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</si>
  <si>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</si>
  <si>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</si>
  <si>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</si>
  <si>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</si>
  <si>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</si>
  <si>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</si>
  <si>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</si>
  <si>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</si>
  <si>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</si>
  <si>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</si>
  <si>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</si>
  <si>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</si>
  <si>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</si>
  <si>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</si>
  <si>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</si>
  <si>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</si>
  <si>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</si>
  <si>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</si>
  <si>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</si>
  <si>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</si>
  <si>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</si>
  <si>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</si>
  <si>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</si>
  <si>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</si>
  <si>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</si>
  <si>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</si>
  <si>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</si>
  <si>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</si>
  <si>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</si>
  <si>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</si>
  <si>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</si>
  <si>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</si>
  <si>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</si>
  <si>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</si>
  <si>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</si>
  <si>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</si>
  <si>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</si>
  <si>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</si>
  <si>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</si>
  <si>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</si>
  <si>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</si>
  <si>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</si>
  <si>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</si>
  <si>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</si>
  <si>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</si>
  <si>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</si>
  <si>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</si>
  <si>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</si>
  <si>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</si>
  <si>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</si>
  <si>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</si>
  <si>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</si>
  <si>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</si>
  <si>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</si>
  <si>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</si>
  <si>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</si>
  <si>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</si>
  <si>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</si>
  <si>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</si>
  <si>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</si>
  <si>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</si>
  <si>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</si>
  <si>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</si>
  <si>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</si>
  <si>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</si>
  <si>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</si>
  <si>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</si>
  <si>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</si>
  <si>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</si>
  <si>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</si>
  <si>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</si>
  <si>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</si>
  <si>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</si>
  <si>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</si>
  <si>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</si>
  <si>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</si>
  <si>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</si>
  <si>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</si>
  <si>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</si>
  <si>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</si>
  <si>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</si>
  <si>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</si>
  <si>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</si>
  <si>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</si>
  <si>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</si>
  <si>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</si>
  <si>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</si>
  <si>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</si>
  <si>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</si>
  <si>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</si>
  <si>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</si>
  <si>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</si>
  <si>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</si>
  <si>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</si>
  <si>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</si>
  <si>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</si>
  <si>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</si>
  <si>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</si>
  <si>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</si>
  <si>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</si>
  <si>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</si>
  <si>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</si>
  <si>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</si>
  <si>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</si>
  <si>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</si>
  <si>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</si>
  <si>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</si>
  <si>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</si>
  <si>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</si>
  <si>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</si>
  <si>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</si>
  <si>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</si>
  <si>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</si>
  <si>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</si>
  <si>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</si>
  <si>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</si>
  <si>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</si>
  <si>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</si>
  <si>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</si>
  <si>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</si>
  <si>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</si>
  <si>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</si>
  <si>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</si>
  <si>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</si>
  <si>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</si>
  <si>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</si>
  <si>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</si>
  <si>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</si>
  <si>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</si>
  <si>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</si>
  <si>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</si>
  <si>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</si>
  <si>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</si>
  <si>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</si>
  <si>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</si>
  <si>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</si>
  <si>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</si>
  <si>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</si>
  <si>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</si>
  <si>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</si>
  <si>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</si>
  <si>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</si>
  <si>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</si>
  <si>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</si>
  <si>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</si>
  <si>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</si>
  <si>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</si>
  <si>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</si>
  <si>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</si>
  <si>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</si>
  <si>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</si>
  <si>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</si>
  <si>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</si>
  <si>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</si>
  <si>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</si>
  <si>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</si>
  <si>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</si>
  <si>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</si>
  <si>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</si>
  <si>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</si>
  <si>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</si>
  <si>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</si>
  <si>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</si>
  <si>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</si>
  <si>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</si>
  <si>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</si>
  <si>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</si>
  <si>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</si>
  <si>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</si>
  <si>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</si>
  <si>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</si>
  <si>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</si>
  <si>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</si>
  <si>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</si>
  <si>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</si>
  <si>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</si>
  <si>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</si>
  <si>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</si>
  <si>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</si>
  <si>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</si>
  <si>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</si>
  <si>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</si>
  <si>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</si>
  <si>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</si>
  <si>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</si>
  <si>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</si>
  <si>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</si>
  <si>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</si>
  <si>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</si>
  <si>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</si>
  <si>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</si>
  <si>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</si>
  <si>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</si>
  <si>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</si>
  <si>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</t>
    </r>
    <r>
      <rPr>
        <sz val="8"/>
        <color rgb="FFFF0000"/>
        <rFont val="Open Sans"/>
      </rPr>
      <t>200</t>
    </r>
    <r>
      <rPr>
        <sz val="8"/>
        <color rgb="FF0000FF"/>
        <rFont val="Open Sans"/>
      </rPr>
      <t xml:space="preserve">)). 
</t>
    </r>
    <r>
      <rPr>
        <sz val="8"/>
        <color rgb="FFFF0000"/>
        <rFont val="Open Sans"/>
      </rPr>
      <t>Em atenção ao Decreto n. 12.174/2024 e a IN SEGES 190/2024, que tratam da redução da jornada para o cargo de recepcionista, o SB será ajustado para 200h/sem.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</si>
  <si>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</si>
  <si>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</si>
  <si>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</si>
  <si>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</si>
  <si>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</si>
  <si>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</si>
  <si>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</si>
  <si>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</si>
  <si>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</si>
  <si>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</si>
  <si>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</si>
  <si>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</si>
  <si>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</si>
  <si>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</si>
  <si>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</si>
  <si>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</si>
  <si>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</si>
  <si>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</si>
  <si>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</si>
  <si>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</si>
  <si>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</si>
  <si>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</si>
  <si>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</si>
  <si>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</si>
  <si>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</si>
  <si>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</si>
  <si>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</si>
  <si>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</si>
  <si>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</si>
  <si>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</si>
  <si>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</si>
  <si>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</si>
  <si>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</si>
  <si>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</si>
  <si>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</si>
  <si>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</si>
  <si>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</si>
  <si>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</si>
  <si>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</si>
  <si>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</si>
  <si>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</si>
  <si>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</si>
  <si>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</si>
  <si>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</si>
  <si>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</si>
  <si>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</si>
  <si>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</si>
  <si>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</si>
  <si>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</si>
  <si>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</si>
  <si>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</si>
  <si>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</si>
  <si>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</si>
  <si>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</si>
  <si>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</si>
  <si>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</si>
  <si>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</si>
  <si>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</si>
  <si>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</si>
  <si>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</si>
  <si>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</si>
  <si>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</si>
  <si>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</si>
  <si>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</si>
  <si>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</si>
  <si>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</si>
  <si>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</si>
  <si>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</si>
  <si>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</si>
  <si>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</si>
  <si>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</si>
  <si>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</si>
  <si>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</si>
  <si>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</si>
  <si>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</si>
  <si>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</si>
  <si>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</si>
  <si>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</si>
  <si>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</si>
  <si>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</si>
  <si>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</si>
  <si>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</si>
  <si>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</si>
  <si>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</si>
  <si>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</si>
  <si>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</si>
  <si>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</si>
  <si>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</si>
  <si>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</si>
  <si>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</si>
  <si>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</si>
  <si>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</si>
  <si>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</si>
  <si>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</si>
  <si>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</si>
  <si>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</si>
  <si>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</si>
  <si>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</si>
  <si>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</si>
  <si>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</si>
  <si>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</si>
  <si>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</si>
  <si>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</si>
  <si>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</si>
  <si>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</si>
  <si>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</si>
  <si>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</si>
  <si>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</si>
  <si>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</si>
  <si>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</si>
  <si>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</si>
  <si>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</si>
  <si>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</si>
  <si>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</si>
  <si>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</si>
  <si>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</si>
  <si>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</si>
  <si>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</si>
  <si>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</si>
  <si>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</si>
  <si>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</si>
  <si>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</si>
  <si>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</si>
  <si>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</si>
  <si>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</si>
  <si>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</si>
  <si>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</si>
  <si>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</si>
  <si>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</si>
  <si>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</si>
  <si>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</si>
  <si>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</si>
  <si>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</si>
  <si>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</si>
  <si>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</si>
  <si>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</si>
  <si>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</si>
  <si>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</si>
  <si>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</si>
  <si>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</si>
  <si>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</si>
  <si>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</si>
  <si>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</si>
  <si>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</si>
  <si>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</si>
  <si>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</si>
  <si>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</si>
  <si>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</si>
  <si>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</si>
  <si>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</si>
  <si>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</si>
  <si>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</si>
  <si>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</si>
  <si>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</si>
  <si>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</si>
  <si>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</si>
  <si>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</si>
  <si>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</si>
  <si>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</si>
  <si>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</si>
  <si>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</si>
  <si>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</si>
  <si>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</si>
  <si>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</si>
  <si>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</si>
  <si>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</si>
  <si>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</si>
  <si>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</si>
  <si>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</si>
  <si>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</si>
  <si>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</si>
  <si>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</si>
  <si>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</si>
  <si>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</si>
  <si>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</si>
  <si>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</si>
  <si>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</si>
  <si>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</si>
  <si>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</si>
  <si>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</si>
  <si>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</si>
  <si>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</si>
  <si>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</si>
  <si>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</si>
  <si>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</si>
  <si>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</si>
  <si>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</si>
  <si>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</si>
  <si>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</si>
  <si>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</si>
  <si>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</si>
  <si>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</si>
  <si>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</si>
  <si>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</si>
  <si>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</si>
  <si>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</si>
  <si>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</si>
  <si>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</si>
  <si>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</si>
  <si>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</si>
  <si>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</si>
  <si>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</si>
  <si>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</si>
  <si>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</si>
  <si>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</si>
  <si>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</si>
  <si>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</si>
  <si>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</si>
  <si>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</si>
  <si>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</si>
  <si>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</si>
  <si>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</si>
  <si>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</si>
  <si>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</si>
  <si>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</si>
  <si>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</si>
  <si>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</si>
  <si>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</si>
  <si>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</si>
  <si>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</si>
  <si>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</si>
  <si>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</si>
  <si>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</si>
  <si>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</si>
  <si>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</si>
  <si>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</si>
  <si>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</si>
  <si>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</si>
  <si>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</si>
  <si>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</si>
  <si>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</si>
  <si>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</si>
  <si>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</si>
  <si>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</si>
  <si>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</si>
  <si>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</si>
  <si>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</si>
  <si>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</si>
  <si>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</si>
  <si>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</si>
  <si>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</si>
  <si>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</si>
  <si>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</si>
  <si>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</si>
  <si>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</si>
  <si>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</si>
  <si>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</si>
  <si>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</si>
  <si>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</si>
  <si>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</si>
  <si>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</si>
  <si>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</si>
  <si>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</si>
  <si>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</si>
  <si>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</si>
  <si>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</si>
  <si>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</si>
  <si>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</si>
  <si>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</si>
  <si>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</si>
  <si>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</si>
  <si>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</si>
  <si>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</si>
  <si>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</si>
  <si>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</si>
  <si>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</si>
  <si>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</si>
  <si>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</si>
  <si>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</si>
  <si>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</si>
  <si>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</si>
  <si>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</si>
  <si>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</si>
  <si>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</si>
  <si>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</si>
  <si>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</si>
  <si>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</si>
  <si>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</si>
  <si>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</si>
  <si>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</si>
  <si>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</si>
  <si>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</si>
  <si>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</si>
  <si>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</si>
  <si>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</si>
  <si>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</si>
  <si>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</si>
  <si>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</si>
  <si>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</si>
  <si>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</si>
  <si>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</si>
  <si>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</si>
  <si>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</si>
  <si>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</si>
  <si>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</si>
  <si>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</si>
  <si>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</si>
  <si>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</si>
  <si>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</si>
  <si>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</si>
  <si>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</si>
  <si>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</si>
  <si>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</si>
  <si>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</si>
  <si>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</si>
  <si>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</si>
  <si>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</si>
  <si>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</si>
  <si>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</si>
  <si>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</si>
  <si>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</si>
  <si>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</si>
  <si>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</si>
  <si>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</si>
  <si>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</si>
  <si>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</si>
  <si>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</si>
  <si>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</si>
  <si>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</si>
  <si>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</si>
  <si>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</si>
  <si>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</si>
  <si>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</si>
  <si>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</si>
  <si>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</si>
  <si>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</si>
  <si>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</si>
  <si>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</si>
  <si>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</si>
  <si>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</si>
  <si>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</si>
  <si>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</si>
  <si>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</si>
  <si>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</si>
  <si>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</si>
  <si>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</si>
  <si>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</si>
  <si>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</si>
  <si>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</si>
  <si>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</si>
  <si>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</si>
  <si>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</si>
  <si>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</si>
  <si>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</si>
  <si>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</si>
  <si>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</si>
  <si>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</si>
  <si>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</si>
  <si>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</si>
  <si>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</si>
  <si>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</si>
  <si>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</si>
  <si>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Arial"/>
      </rPr>
      <t xml:space="preserve">Adicional Noturno  </t>
    </r>
    <r>
      <rPr>
        <b/>
        <sz val="8"/>
        <color theme="1"/>
        <rFont val="Arial"/>
      </rPr>
      <t xml:space="preserve"> </t>
    </r>
    <r>
      <rPr>
        <sz val="8"/>
        <color rgb="FF0000FF"/>
        <rFont val="Arial"/>
      </rPr>
      <t>Cálculo do valor: AN x 2h not. x 20d.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</si>
  <si>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Cálculo do valor: (VSH x 2h x (60/52,50) x 20d) - (VSH x 2h. x 20d)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</si>
  <si>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</si>
  <si>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</si>
  <si>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</si>
  <si>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</si>
  <si>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</si>
  <si>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</si>
  <si>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</si>
  <si>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</si>
  <si>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</si>
  <si>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</si>
  <si>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</si>
  <si>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</si>
  <si>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</si>
  <si>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</si>
  <si>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</si>
  <si>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</si>
  <si>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</si>
  <si>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</si>
  <si>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</si>
  <si>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</si>
  <si>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</si>
  <si>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</si>
  <si>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</si>
  <si>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</si>
  <si>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</si>
  <si>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</si>
  <si>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</si>
  <si>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</si>
  <si>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</si>
  <si>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</si>
  <si>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</si>
  <si>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</si>
  <si>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</si>
  <si>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</si>
  <si>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</si>
  <si>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</si>
  <si>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</si>
  <si>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</si>
  <si>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</si>
  <si>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</si>
  <si>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</si>
  <si>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</si>
  <si>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</si>
  <si>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</si>
  <si>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</si>
  <si>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</si>
  <si>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</si>
  <si>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</si>
  <si>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</si>
  <si>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</si>
  <si>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</si>
  <si>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</si>
  <si>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</si>
  <si>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</si>
  <si>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</si>
  <si>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</si>
  <si>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</si>
  <si>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</si>
  <si>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</si>
  <si>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</si>
  <si>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</si>
  <si>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</si>
  <si>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</si>
  <si>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</si>
  <si>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</si>
  <si>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</si>
  <si>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</si>
  <si>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</si>
  <si>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</si>
  <si>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</si>
  <si>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</si>
  <si>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</si>
  <si>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</si>
  <si>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</si>
  <si>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</si>
  <si>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</si>
  <si>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</si>
  <si>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</si>
  <si>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</si>
  <si>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</si>
  <si>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</si>
  <si>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</si>
  <si>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</si>
  <si>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</si>
  <si>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</si>
  <si>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</si>
  <si>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</si>
  <si>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</si>
  <si>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</si>
  <si>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</si>
  <si>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</si>
  <si>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</si>
  <si>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</si>
  <si>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</si>
  <si>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</si>
  <si>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(SB/220))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</si>
  <si>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</si>
  <si>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</si>
  <si>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</si>
  <si>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</si>
  <si>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</si>
  <si>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</si>
  <si>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</si>
  <si>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</si>
  <si>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</si>
  <si>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</si>
  <si>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</si>
  <si>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</si>
  <si>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</si>
  <si>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</si>
  <si>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</si>
  <si>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</si>
  <si>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</si>
  <si>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</si>
  <si>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</si>
  <si>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</si>
  <si>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</si>
  <si>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</si>
  <si>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</si>
  <si>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</si>
  <si>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</si>
  <si>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</si>
  <si>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</si>
  <si>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</si>
  <si>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</si>
  <si>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</si>
  <si>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</si>
  <si>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</si>
  <si>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</si>
  <si>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</si>
  <si>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</si>
  <si>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</si>
  <si>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</si>
  <si>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</si>
  <si>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</si>
  <si>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</si>
  <si>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</si>
  <si>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</si>
  <si>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</si>
  <si>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</si>
  <si>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</si>
  <si>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r>
      <rPr>
        <b/>
        <sz val="10"/>
        <color theme="1"/>
        <rFont val="Open Sans"/>
      </rPr>
      <t xml:space="preserve">SB - Salário Normativo da Categoria Profissional - </t>
    </r>
    <r>
      <rPr>
        <sz val="10"/>
        <color rgb="FF0000FF"/>
        <rFont val="Open Sans"/>
      </rPr>
      <t xml:space="preserve">para a jornada de </t>
    </r>
    <r>
      <rPr>
        <sz val="12"/>
        <color rgb="FF0000FF"/>
        <rFont val="Open Sans"/>
      </rPr>
      <t>220</t>
    </r>
    <r>
      <rPr>
        <sz val="10"/>
        <color rgb="FF0000FF"/>
        <rFont val="Open Sans"/>
      </rPr>
      <t xml:space="preserve"> h/mês</t>
    </r>
  </si>
  <si>
    <r>
      <rPr>
        <b/>
        <sz val="10"/>
        <color rgb="FF000000"/>
        <rFont val="Open Sans"/>
      </rPr>
      <t>Valor do salárioxhora sem periculosidade -</t>
    </r>
    <r>
      <rPr>
        <b/>
        <sz val="8"/>
        <color rgb="FF000000"/>
        <rFont val="Open Sans"/>
      </rPr>
      <t xml:space="preserve"> </t>
    </r>
    <r>
      <rPr>
        <sz val="8"/>
        <color rgb="FF0000FF"/>
        <rFont val="Open Sans"/>
      </rPr>
      <t>VSH (s/peri) = (Valor do salário normativo / 220 h)</t>
    </r>
  </si>
  <si>
    <r>
      <rPr>
        <b/>
        <sz val="10"/>
        <color rgb="FF000000"/>
        <rFont val="Open Sans"/>
      </rPr>
      <t>Valor da hora extra sem periculosidade com 50% -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HE (s/peri) = valor da hora + 50%</t>
    </r>
  </si>
  <si>
    <r>
      <rPr>
        <b/>
        <sz val="10"/>
        <color rgb="FF000000"/>
        <rFont val="Open Sans"/>
      </rPr>
      <t xml:space="preserve">Valor da hora do adicional noturno sem periculosidade - </t>
    </r>
    <r>
      <rPr>
        <b/>
        <sz val="10"/>
        <color rgb="FFFF0000"/>
        <rFont val="Open Sans"/>
      </rPr>
      <t xml:space="preserve"> </t>
    </r>
    <r>
      <rPr>
        <sz val="8"/>
        <color rgb="FF0000FF"/>
        <rFont val="Open Sans"/>
      </rPr>
      <t>AN (s/peri) = valor da hora x 20%</t>
    </r>
  </si>
  <si>
    <r>
      <rPr>
        <b/>
        <sz val="10"/>
        <color theme="1"/>
        <rFont val="Open Sans"/>
      </rPr>
      <t xml:space="preserve">Salário-Base  </t>
    </r>
    <r>
      <rPr>
        <b/>
        <sz val="8"/>
        <color theme="1"/>
        <rFont val="Open Sans"/>
      </rPr>
      <t xml:space="preserve"> </t>
    </r>
    <r>
      <rPr>
        <sz val="8"/>
        <color rgb="FF0000FF"/>
        <rFont val="Open Sans"/>
      </rPr>
      <t>conforme jornada: xx horas semanais. 
Cálculo do valor: (horas semanais x 5 x (SB/</t>
    </r>
    <r>
      <rPr>
        <sz val="8"/>
        <color rgb="FFFF0000"/>
        <rFont val="Open Sans"/>
      </rPr>
      <t>200</t>
    </r>
    <r>
      <rPr>
        <sz val="8"/>
        <color rgb="FF0000FF"/>
        <rFont val="Open Sans"/>
      </rPr>
      <t xml:space="preserve">)). 
</t>
    </r>
    <r>
      <rPr>
        <sz val="8"/>
        <color rgb="FFFF0000"/>
        <rFont val="Open Sans"/>
      </rPr>
      <t>Em atenção ao Decreto n. 12.174/2024 e a IN SEGES 190/2024, que tratam da redução da jornada para o cargo de recepcionista, o SB será ajustado para 200h/sem.</t>
    </r>
  </si>
  <si>
    <r>
      <rPr>
        <b/>
        <sz val="10"/>
        <color theme="1"/>
        <rFont val="Open Sans"/>
      </rPr>
      <t>Adicional de Periculosidade</t>
    </r>
    <r>
      <rPr>
        <sz val="8"/>
        <color theme="1"/>
        <rFont val="Open Sans"/>
      </rPr>
      <t xml:space="preserve"> </t>
    </r>
    <r>
      <rPr>
        <sz val="8"/>
        <color rgb="FF0000FF"/>
        <rFont val="Open Sans"/>
      </rPr>
      <t>(excluir esta linha, como regra)</t>
    </r>
  </si>
  <si>
    <r>
      <rPr>
        <b/>
        <sz val="10"/>
        <color theme="1"/>
        <rFont val="Open Sans"/>
      </rPr>
      <t>Adicional de Insalubridade</t>
    </r>
    <r>
      <rPr>
        <b/>
        <sz val="8"/>
        <color rgb="FF0000FF"/>
        <rFont val="Open Sans"/>
      </rPr>
      <t xml:space="preserve"> </t>
    </r>
    <r>
      <rPr>
        <sz val="8"/>
        <color rgb="FF0000FF"/>
        <rFont val="Open Sans"/>
      </rPr>
      <t xml:space="preserve"> (zero, 20% ou 40% conforme CCT)</t>
    </r>
  </si>
  <si>
    <r>
      <rPr>
        <b/>
        <sz val="10"/>
        <color theme="1"/>
        <rFont val="Open Sans"/>
      </rPr>
      <t>Adicional Noturno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(excluir esta linha, se for limpeza diurna)</t>
    </r>
  </si>
  <si>
    <r>
      <rPr>
        <b/>
        <sz val="10"/>
        <color theme="1"/>
        <rFont val="Open Sans"/>
      </rPr>
      <t>Adicional de Hora Noturna Reduzida</t>
    </r>
    <r>
      <rPr>
        <b/>
        <sz val="8"/>
        <color theme="1"/>
        <rFont val="Open Sans"/>
      </rPr>
      <t xml:space="preserve"> </t>
    </r>
    <r>
      <rPr>
        <sz val="8"/>
        <color rgb="FF3333FF"/>
        <rFont val="Open Sans"/>
      </rPr>
      <t xml:space="preserve"> (excluir esta linha, se for limpeza diurna)</t>
    </r>
  </si>
  <si>
    <r>
      <rPr>
        <b/>
        <sz val="11"/>
        <color theme="1"/>
        <rFont val="Open Sans"/>
      </rPr>
      <t>Submódulo 2.1 – 13º (décimo terceiro) Salário, Férias</t>
    </r>
    <r>
      <rPr>
        <sz val="11"/>
        <color rgb="FF009900"/>
        <rFont val="Open Sans"/>
      </rPr>
      <t xml:space="preserve"> </t>
    </r>
    <r>
      <rPr>
        <b/>
        <sz val="11"/>
        <color theme="1"/>
        <rFont val="Open Sans"/>
      </rPr>
      <t>e Adicional de Férias</t>
    </r>
  </si>
  <si>
    <r>
      <rPr>
        <b/>
        <sz val="10"/>
        <color theme="1"/>
        <rFont val="Open Sans"/>
      </rPr>
      <t>13º (décimo terceiro) Salário, Férias</t>
    </r>
    <r>
      <rPr>
        <b/>
        <sz val="10"/>
        <color rgb="FFFF3300"/>
        <rFont val="Open Sans"/>
      </rPr>
      <t xml:space="preserve"> </t>
    </r>
    <r>
      <rPr>
        <b/>
        <sz val="10"/>
        <color theme="1"/>
        <rFont val="Open Sans"/>
      </rPr>
      <t>e Adicional de Férias</t>
    </r>
  </si>
  <si>
    <r>
      <rPr>
        <b/>
        <sz val="10"/>
        <color rgb="FF000000"/>
        <rFont val="Open Sans"/>
      </rPr>
      <t>13º (décimo terceiro) Salário</t>
    </r>
    <r>
      <rPr>
        <b/>
        <sz val="11"/>
        <color rgb="FF000000"/>
        <rFont val="Open Sans"/>
      </rPr>
      <t xml:space="preserve"> </t>
    </r>
    <r>
      <rPr>
        <sz val="8"/>
        <color rgb="FF0000FF"/>
        <rFont val="Open Sans"/>
      </rPr>
      <t>Obrigatória a cotação de 8,33% sobre o valor do Módulo 1 – Composição da Remuneração, conforme Anexo XII da IN 5/17</t>
    </r>
  </si>
  <si>
    <r>
      <rPr>
        <b/>
        <sz val="10"/>
        <color rgb="FF000000"/>
        <rFont val="Open Sans"/>
      </rPr>
      <t xml:space="preserve">Férias e Adicional de Férias </t>
    </r>
    <r>
      <rPr>
        <sz val="8"/>
        <color rgb="FF0000FF"/>
        <rFont val="Open Sans"/>
      </rPr>
      <t xml:space="preserve">Obrigatória a cotação de 12,10% sobre o valor do Módulo 1 - Composição da Remuneração, conforme Anexo XII da IN 5/17 (Férias + Adicional = 12,10% = 9,075% + 3,025%). .  </t>
    </r>
    <r>
      <rPr>
        <i/>
        <sz val="8"/>
        <color rgb="FF0000FF"/>
        <rFont val="Open Sans"/>
      </rPr>
      <t>Na prorrogação, será excluído o item Férias (9,075%) em cumprimento da Nota 3, permanecendo somente o Adicional de Férias (3,025%)</t>
    </r>
  </si>
  <si>
    <r>
      <rPr>
        <sz val="9"/>
        <color theme="1"/>
        <rFont val="Open Sans"/>
      </rPr>
      <t xml:space="preserve">Nota 1:  Como a planilha de custos e formação de preços é calculada mensalmente, provisiona-se proporcionalmente 1/12 (um doze avos) dos valores referentes à gratificação natalina, </t>
    </r>
    <r>
      <rPr>
        <sz val="9"/>
        <color theme="1"/>
        <rFont val="Open Sans"/>
      </rPr>
      <t>férias</t>
    </r>
    <r>
      <rPr>
        <sz val="9"/>
        <color theme="1"/>
        <rFont val="Open Sans"/>
      </rPr>
      <t xml:space="preserve"> e adicional de férias.
</t>
    </r>
    <r>
      <rPr>
        <sz val="9"/>
        <color theme="1"/>
        <rFont val="Open Sans"/>
      </rPr>
      <t>Nota 2: As Férias e o  Adicional de Férias contidos no Submódulo 2.1 correspondem a 9,075% e 3,025%, respectivamente, do Módulo 1, em face do Anexo XII da IN nº 5/2017 exigir 12,10% no somatório de Férias + 1/3 de Férias (9,075% + 3,025%).</t>
    </r>
    <r>
      <rPr>
        <sz val="9"/>
        <color theme="1"/>
        <rFont val="Open Sans"/>
      </rPr>
      <t xml:space="preserve">
</t>
    </r>
    <r>
      <rPr>
        <sz val="9"/>
        <color theme="1"/>
        <rFont val="Open Sans"/>
      </rPr>
      <t>Nota 3: Levando em consideração a vigência contratual de 12 meses, a rubrica férias tem como objetivo principal suprir a necessidade do pagamento das férias remuneradas ao final do contrato de 12 meses. Esta rubrica, quando da prorrogação contratual, torna-se custo não renovável.</t>
    </r>
  </si>
  <si>
    <r>
      <rPr>
        <b/>
        <sz val="11"/>
        <color theme="1"/>
        <rFont val="Open Sans"/>
      </rPr>
      <t xml:space="preserve">Submódulo 2.2 - Encargos Previdenciários (GPS), Fundo de Garantia por Tempo de Serviço (FGTS) e outras contribuições </t>
    </r>
    <r>
      <rPr>
        <b/>
        <sz val="11"/>
        <color rgb="FF0000FF"/>
        <rFont val="Open Sans"/>
      </rPr>
      <t>(Base de cálculo: Módulo 1 + Submódulo 2.1)</t>
    </r>
  </si>
  <si>
    <r>
      <rPr>
        <b/>
        <sz val="10"/>
        <color theme="1"/>
        <rFont val="Open Sans"/>
      </rPr>
      <t xml:space="preserve">RAT x FAP
</t>
    </r>
    <r>
      <rPr>
        <sz val="7"/>
        <color rgb="FF0000FF"/>
        <rFont val="Open Sans"/>
      </rPr>
      <t>Cálculo do valor: % do RAT (Riscos Ambientais do Trabalho) x FAP (Fator Acidentário de Prevenção de cada empresa)</t>
    </r>
  </si>
  <si>
    <r>
      <rPr>
        <b/>
        <sz val="10"/>
        <color theme="1"/>
        <rFont val="Open Sans"/>
      </rPr>
      <t>Transporte</t>
    </r>
    <r>
      <rPr>
        <b/>
        <sz val="10"/>
        <color rgb="FF0000FF"/>
        <rFont val="Open Sans"/>
      </rPr>
      <t xml:space="preserve"> </t>
    </r>
    <r>
      <rPr>
        <sz val="8"/>
        <color rgb="FF0000FF"/>
        <rFont val="Open Sans"/>
      </rPr>
      <t>Cálculo do valor: [(2xVTxdias) – (%part.xSB)]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</si>
  <si>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A.1) Valor da passagem do transporte coletivo no município de prestação dos serviços: </t>
    </r>
  </si>
  <si>
    <r>
      <rPr>
        <b/>
        <sz val="9"/>
        <color rgb="FF0000FF"/>
        <rFont val="Open Sans"/>
      </rPr>
      <t xml:space="preserve">     </t>
    </r>
    <r>
      <rPr>
        <b/>
        <sz val="9"/>
        <color rgb="FF0000FF"/>
        <rFont val="Open Sans"/>
      </rPr>
      <t xml:space="preserve"> A.2) Quantidade de passagens por dia por empregado: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</si>
  <si>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A.3) Quantidade de dias do mês de recebimento de passagens </t>
    </r>
  </si>
  <si>
    <r>
      <rPr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>A.4) Participação do empregado em percentual do salário-base</t>
    </r>
    <r>
      <rPr>
        <b/>
        <sz val="8"/>
        <color rgb="FF0000FF"/>
        <rFont val="Open Sans"/>
      </rPr>
      <t xml:space="preserve"> (conforme CCT)</t>
    </r>
  </si>
  <si>
    <r>
      <rPr>
        <b/>
        <sz val="10"/>
        <color theme="1"/>
        <rFont val="Open Sans"/>
      </rPr>
      <t>Auxílio-Refeição/Alimentação</t>
    </r>
    <r>
      <rPr>
        <sz val="10"/>
        <color theme="1"/>
        <rFont val="Open Sans"/>
      </rPr>
      <t xml:space="preserve"> </t>
    </r>
    <r>
      <rPr>
        <sz val="8"/>
        <color rgb="FF0000FF"/>
        <rFont val="Open Sans"/>
      </rPr>
      <t>Cálculo do valor = [(22xVA)x(1-%paticip.)]</t>
    </r>
  </si>
  <si>
    <r>
      <rPr>
        <b/>
        <sz val="9"/>
        <color rgb="FF0000FF"/>
        <rFont val="Open Sans"/>
      </rPr>
      <t xml:space="preserve">      </t>
    </r>
    <r>
      <rPr>
        <b/>
        <sz val="9"/>
        <color rgb="FF0000FF"/>
        <rFont val="Open Sans"/>
      </rPr>
      <t xml:space="preserve">B.1) Valor do auxílio-alimentação (conforme CCT): </t>
    </r>
  </si>
  <si>
    <r>
      <rPr>
        <b/>
        <sz val="9"/>
        <color rgb="FF0000FF"/>
        <rFont val="Open Sans"/>
      </rPr>
      <t xml:space="preserve">    </t>
    </r>
    <r>
      <rPr>
        <b/>
        <sz val="9"/>
        <color rgb="FF0000FF"/>
        <rFont val="Open Sans"/>
      </rPr>
      <t xml:space="preserve">  B.2) Quantidade de dias do mês de recebimento de auxílio-alimentação</t>
    </r>
  </si>
  <si>
    <r>
      <rPr>
        <b/>
        <sz val="10"/>
        <color theme="1"/>
        <rFont val="Open Sans"/>
      </rPr>
      <t xml:space="preserve">Seguro de Vida  </t>
    </r>
    <r>
      <rPr>
        <sz val="8"/>
        <color rgb="FF0000FF"/>
        <rFont val="Open Sans"/>
      </rPr>
      <t>Cálculo do valor: 26 x Rem x 0,023%</t>
    </r>
  </si>
  <si>
    <r>
      <rPr>
        <b/>
        <sz val="10"/>
        <color theme="1"/>
        <rFont val="Open Sans"/>
      </rPr>
      <t xml:space="preserve">Auxílio Funeral  </t>
    </r>
    <r>
      <rPr>
        <sz val="8"/>
        <color rgb="FF0000FF"/>
        <rFont val="Open Sans"/>
      </rPr>
      <t>Cálculo do valor: (SB x 0,52066%)/12</t>
    </r>
  </si>
  <si>
    <r>
      <rPr>
        <b/>
        <sz val="10"/>
        <color theme="1"/>
        <rFont val="Open Sans"/>
      </rPr>
      <t xml:space="preserve">13º (décimo terceiro) Salário, Férias </t>
    </r>
    <r>
      <rPr>
        <b/>
        <sz val="10"/>
        <color theme="1"/>
        <rFont val="Open Sans"/>
      </rPr>
      <t>e Adicional de Férias</t>
    </r>
  </si>
  <si>
    <r>
      <rPr>
        <b/>
        <sz val="10"/>
        <color theme="1"/>
        <rFont val="Open Sans"/>
      </rPr>
      <t xml:space="preserve">Aviso Prévio Indenizado </t>
    </r>
    <r>
      <rPr>
        <b/>
        <sz val="8"/>
        <color theme="1"/>
        <rFont val="Open Sans"/>
      </rPr>
      <t xml:space="preserve">  </t>
    </r>
    <r>
      <rPr>
        <sz val="8"/>
        <color rgb="FF0000FF"/>
        <rFont val="Open Sans"/>
      </rPr>
      <t xml:space="preserve"> Cálculo do valor = [Rem/12 + 13º/12 + (Férias + 1/3 Férias)/12] x (30/30=1) x 5% de rotatividade anual - </t>
    </r>
    <r>
      <rPr>
        <i/>
        <sz val="8"/>
        <color rgb="FF0000FF"/>
        <rFont val="Open Sans"/>
      </rPr>
      <t>Os reflexos de 13º, F e 1/3F são referentes a 1 mês de APInd - 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</si>
  <si>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Aviso Prévio Trabalhado   </t>
    </r>
    <r>
      <rPr>
        <sz val="8"/>
        <color rgb="FF0000FF"/>
        <rFont val="Open Sans"/>
      </rPr>
      <t xml:space="preserve">Cálculo do valor= [(Rem/30)x7]/12 meses do contratox100% dos empregados - ao final do contrato -  </t>
    </r>
    <r>
      <rPr>
        <i/>
        <sz val="8"/>
        <color rgb="FF0000FF"/>
        <rFont val="Open Sans"/>
      </rPr>
      <t>Na prorrogação, poderão ser considerados 3 dias conforme Lei nº 12.506/2011, dependendo da análise do nº de ocorrências deste evento no período.</t>
    </r>
  </si>
  <si>
    <r>
      <rPr>
        <b/>
        <sz val="10"/>
        <color theme="1"/>
        <rFont val="Open Sans"/>
      </rPr>
      <t xml:space="preserve">Multa do FGTS sobre o Aviso Prévio Trabalhado e sobre o Aviso Prévio Indenizado   </t>
    </r>
    <r>
      <rPr>
        <i/>
        <sz val="8"/>
        <color rgb="FF0000FF"/>
        <rFont val="Open Sans"/>
      </rPr>
      <t>Obrigatória a cotação de 4% sobre o valor do Módulo 1 – Composição da Remuneração, conforme Anexo XII da IN Seges nº 5/2017</t>
    </r>
  </si>
  <si>
    <r>
      <rPr>
        <b/>
        <sz val="10"/>
        <color rgb="FF0000FF"/>
        <rFont val="Open Sans"/>
      </rPr>
      <t>Base de cálculo para o Custo de Reposição do Profissional Ausente (substituto):</t>
    </r>
    <r>
      <rPr>
        <b/>
        <sz val="10"/>
        <color rgb="FFFF0000"/>
        <rFont val="Open Sans"/>
      </rPr>
      <t xml:space="preserve"> </t>
    </r>
    <r>
      <rPr>
        <sz val="10"/>
        <color rgb="FF0000FF"/>
        <rFont val="Open Sans"/>
      </rPr>
      <t>BCCPA = MÓDULO 1 + MÓDULO 2 (-VA - VT) + MÓDULO 3</t>
    </r>
    <r>
      <rPr>
        <b/>
        <sz val="10"/>
        <color rgb="FF0000FF"/>
        <rFont val="Open Sans"/>
      </rPr>
      <t xml:space="preserve"> </t>
    </r>
    <r>
      <rPr>
        <sz val="10"/>
        <color rgb="FF0000FF"/>
        <rFont val="Open Sans"/>
      </rPr>
      <t xml:space="preserve">- </t>
    </r>
    <r>
      <rPr>
        <sz val="8"/>
        <color rgb="FF0000FF"/>
        <rFont val="Open Sans"/>
      </rPr>
      <t>exceto o Afastamento Maternidade, pois que a Rem e o 13º podem ser compensados pelo INSS,  e que tem cálculo diferenciado, conforme nele consta.</t>
    </r>
  </si>
  <si>
    <r>
      <rPr>
        <b/>
        <sz val="9"/>
        <color rgb="FF0000FF"/>
        <rFont val="Open Sans"/>
      </rPr>
      <t xml:space="preserve">MÓD 2 </t>
    </r>
    <r>
      <rPr>
        <b/>
        <sz val="9"/>
        <color rgb="FF0000FF"/>
        <rFont val="Open Sans"/>
      </rPr>
      <t>(</t>
    </r>
    <r>
      <rPr>
        <sz val="9"/>
        <color rgb="FF0000FF"/>
        <rFont val="Open Sans"/>
      </rPr>
      <t>sem VA e VT</t>
    </r>
    <r>
      <rPr>
        <b/>
        <sz val="9"/>
        <color rgb="FF0000FF"/>
        <rFont val="Open Sans"/>
      </rPr>
      <t>)</t>
    </r>
    <r>
      <rPr>
        <b/>
        <sz val="9"/>
        <color rgb="FF0000FF"/>
        <rFont val="Open Sans"/>
      </rPr>
      <t xml:space="preserve">  =</t>
    </r>
  </si>
  <si>
    <r>
      <rPr>
        <b/>
        <sz val="10"/>
        <color rgb="FF000000"/>
        <rFont val="Open Sans"/>
      </rPr>
      <t xml:space="preserve">Substituto na cobertura de Férias   </t>
    </r>
    <r>
      <rPr>
        <sz val="8"/>
        <color rgb="FF0000FF"/>
        <rFont val="Open Sans"/>
      </rPr>
      <t>Cálculo do valor = BCCPA/12</t>
    </r>
    <r>
      <rPr>
        <sz val="10"/>
        <color rgb="FF0000FF"/>
        <rFont val="Open Sans"/>
      </rPr>
      <t xml:space="preserve">
</t>
    </r>
    <r>
      <rPr>
        <i/>
        <sz val="8"/>
        <color rgb="FF0000FF"/>
        <rFont val="Open Sans"/>
      </rPr>
      <t>É obrigatória a adoção da mesma fórmula deste item de custo, pois que na primeira prorrogação de 12 meses as Férias do 2.1.B deverão ser excluidas. Caso contrário, a contratada não disporá de recursos para pagar o substituto a partir da segunda Férias. Ver Acórdãos TCU n.ºs 158/2022 e 436/2022, ambos do Plenário.</t>
    </r>
  </si>
  <si>
    <r>
      <rPr>
        <b/>
        <sz val="10"/>
        <color rgb="FF000000"/>
        <rFont val="Open Sans"/>
      </rPr>
      <t xml:space="preserve">Substituto na cobertura de Ausências Legais  </t>
    </r>
    <r>
      <rPr>
        <sz val="8"/>
        <color rgb="FF0000FF"/>
        <rFont val="Open Sans"/>
      </rPr>
      <t>Cálculo do valor = [(BCCPA/30)x1dia]/12</t>
    </r>
  </si>
  <si>
    <r>
      <rPr>
        <b/>
        <sz val="10"/>
        <color rgb="FF000000"/>
        <rFont val="Open Sans"/>
      </rPr>
      <t xml:space="preserve">Substituto na cobertura de Licença-Paternidade  </t>
    </r>
    <r>
      <rPr>
        <sz val="8"/>
        <color rgb="FF0000FF"/>
        <rFont val="Open Sans"/>
      </rPr>
      <t>Cálculo do valor = {[(BCCPA/30)x5dias]/12}x1,5%</t>
    </r>
  </si>
  <si>
    <r>
      <rPr>
        <b/>
        <sz val="10"/>
        <color rgb="FF000000"/>
        <rFont val="Open Sans"/>
      </rPr>
      <t xml:space="preserve">Substituto na cobertura de Ausência por acidente de trabalho </t>
    </r>
    <r>
      <rPr>
        <sz val="8"/>
        <color rgb="FF0000FF"/>
        <rFont val="Open Sans"/>
      </rPr>
      <t>Cálculo do valor = [(BCCPA)/30x0,69 dias]/12</t>
    </r>
  </si>
  <si>
    <r>
      <rPr>
        <b/>
        <sz val="10"/>
        <color theme="1"/>
        <rFont val="Open Sans"/>
      </rPr>
      <t xml:space="preserve">Substituto na cobertura de Afastamento Maternidade 
</t>
    </r>
    <r>
      <rPr>
        <sz val="8"/>
        <color rgb="FF0000FF"/>
        <rFont val="Open Sans"/>
      </rPr>
      <t xml:space="preserve">Cálculo do valor = [((Férias + Férias / 3) + SUB2.2 x (Férias + Férias / 3)) x (4/12)] x 2% + [(FGTS x Rem + SUB 2.2 x 13º + SUB2.3 – VA – VT + MÓD3) x (4/12)] } x 2% 
</t>
    </r>
    <r>
      <rPr>
        <i/>
        <sz val="8"/>
        <color rgb="FF0000FF"/>
        <rFont val="Open Sans"/>
      </rPr>
      <t>Não incide Contribuição Previdenciária Patronal (INSS + 3ªs entidades) sobre a Remuneração da empregada residente nos 4 meses de Afastamento, conforme Solução de Consulta Cosit/RFB nº 27/2023, publicada na pág. 20 da Seção 1 do DOU de 09/02/2023. A Remuneração e o 13º da empregada residente poderão ser compensados, por isso não constam da fórmula.</t>
    </r>
  </si>
  <si>
    <r>
      <rPr>
        <b/>
        <sz val="10"/>
        <color rgb="FF000000"/>
        <rFont val="Open Sans"/>
      </rPr>
      <t xml:space="preserve">Substituto na cobertura de Ausência por doença  </t>
    </r>
    <r>
      <rPr>
        <sz val="8"/>
        <color rgb="FF0000FF"/>
        <rFont val="Open Sans"/>
      </rPr>
      <t>Cálculo do valor = [(BCCPA)/30)x3dias]/12</t>
    </r>
  </si>
  <si>
    <r>
      <rPr>
        <b/>
        <sz val="10"/>
        <color rgb="FF000000"/>
        <rFont val="Open Sans"/>
      </rPr>
      <t xml:space="preserve">Uniformes    </t>
    </r>
    <r>
      <rPr>
        <sz val="8"/>
        <color rgb="FF0000FF"/>
        <rFont val="Open Sans"/>
      </rPr>
      <t>conforme planilha complementar abaixo</t>
    </r>
  </si>
  <si>
    <r>
      <rPr>
        <b/>
        <sz val="10"/>
        <color theme="1"/>
        <rFont val="Open Sans"/>
      </rPr>
      <t>Materiais e Equipamentos</t>
    </r>
    <r>
      <rPr>
        <sz val="8"/>
        <color rgb="FF0000FF"/>
        <rFont val="Open Sans"/>
      </rPr>
      <t xml:space="preserve">    conforme planilha complementar abaixo</t>
    </r>
    <r>
      <rPr>
        <b/>
        <sz val="10"/>
        <color rgb="FF0000FF"/>
        <rFont val="Open Sans"/>
      </rPr>
      <t xml:space="preserve">                         </t>
    </r>
  </si>
  <si>
    <r>
      <rPr>
        <b/>
        <sz val="10"/>
        <color rgb="FF0000FF"/>
        <rFont val="Open Sans"/>
      </rPr>
      <t xml:space="preserve">    </t>
    </r>
    <r>
      <rPr>
        <sz val="8"/>
        <color rgb="FF0000FF"/>
        <rFont val="Open Sans"/>
      </rPr>
      <t>conforme planilha módulo 5</t>
    </r>
    <r>
      <rPr>
        <b/>
        <sz val="10"/>
        <color rgb="FF0000FF"/>
        <rFont val="Open Sans"/>
      </rPr>
      <t xml:space="preserve">                </t>
    </r>
  </si>
  <si>
    <r>
      <rPr>
        <b/>
        <sz val="10"/>
        <color rgb="FF0000FF"/>
        <rFont val="Open Sans"/>
      </rPr>
      <t xml:space="preserve">BASE DE CÁLCULO DOS CUSTOS INDIRETOS  = </t>
    </r>
    <r>
      <rPr>
        <sz val="8"/>
        <color rgb="FF0000FF"/>
        <rFont val="Open Sans"/>
      </rPr>
      <t>(Total dos Módulos 1, 2, 3, 4 e 5)</t>
    </r>
  </si>
  <si>
    <r>
      <rPr>
        <b/>
        <sz val="10"/>
        <color rgb="FF0000FF"/>
        <rFont val="Open Sans"/>
      </rPr>
      <t xml:space="preserve">BASE DE CÁLCULO DO LUCRO =  </t>
    </r>
    <r>
      <rPr>
        <sz val="8"/>
        <color rgb="FF0000FF"/>
        <rFont val="Open Sans"/>
      </rPr>
      <t>(Total dos Módulos 1, 2, 3, 4 e 5  +  Custos Indiretos)</t>
    </r>
  </si>
  <si>
    <r>
      <rPr>
        <b/>
        <sz val="10"/>
        <color rgb="FF0000FF"/>
        <rFont val="Open Sans"/>
      </rPr>
      <t xml:space="preserve">BASE DE CÁLCULO DOS TRIBUTOS =  </t>
    </r>
    <r>
      <rPr>
        <sz val="8"/>
        <color rgb="FF0000FF"/>
        <rFont val="Open Sans"/>
      </rPr>
      <t>(Total dos Módulos 1, 2, 3, 4 e 5  +  Custos Indiretos + Lucro)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</si>
  <si>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Cofins  </t>
    </r>
    <r>
      <rPr>
        <sz val="8"/>
        <color rgb="FF0000FF"/>
        <rFont val="Open Sans"/>
      </rPr>
      <t>(depende do regime de tributação; nesta planilha foi utilizada a hipótese de Lucro Real)
Os licitantes optantes ou obrigados ao regime não cumulativo da Cofins devem cotar a alíquota média, com demonstração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</si>
  <si>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>b) PIS</t>
    </r>
    <r>
      <rPr>
        <sz val="10"/>
        <color rgb="FF0000FF"/>
        <rFont val="Open Sans"/>
      </rPr>
      <t xml:space="preserve"> </t>
    </r>
    <r>
      <rPr>
        <sz val="8"/>
        <color rgb="FF0000FF"/>
        <rFont val="Open Sans"/>
      </rPr>
      <t>(depende do regime de tributação - utilizada a hipótese de Lucro Real)
Os licitantes optantes ou obrigados ao regime não cumulativo do PIS devem cotar a alíquota média, com demonstração</t>
    </r>
  </si>
  <si>
    <r>
      <rPr>
        <b/>
        <sz val="8"/>
        <color rgb="FF0000FF"/>
        <rFont val="Open Sans"/>
      </rPr>
      <t xml:space="preserve"> c) IRPJ</t>
    </r>
    <r>
      <rPr>
        <sz val="8"/>
        <color rgb="FF0000FF"/>
        <rFont val="Open Sans"/>
      </rPr>
      <t xml:space="preserve">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</si>
  <si>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b/>
        <sz val="8"/>
        <color rgb="FF0000FF"/>
        <rFont val="Open Sans"/>
      </rPr>
      <t xml:space="preserve"> d) CSLL </t>
    </r>
    <r>
      <rPr>
        <sz val="8"/>
        <color rgb="FF0000FF"/>
        <rFont val="Open Sans"/>
      </rPr>
      <t>-  Em face dos Acórdãos TCU nºs 950/2007-P e 205/2018-P, os licitantes não podem cotar expressamente este tributo.</t>
    </r>
  </si>
  <si>
    <r>
      <rPr>
        <sz val="10"/>
        <color theme="1"/>
        <rFont val="Open Sans"/>
      </rPr>
      <t xml:space="preserve">  </t>
    </r>
    <r>
      <rPr>
        <b/>
        <sz val="10"/>
        <color theme="1"/>
        <rFont val="Open Sans"/>
      </rPr>
      <t xml:space="preserve">a) ISS </t>
    </r>
    <r>
      <rPr>
        <sz val="10"/>
        <color rgb="FF0000FF"/>
        <rFont val="Open Sans"/>
      </rPr>
      <t xml:space="preserve">  </t>
    </r>
    <r>
      <rPr>
        <sz val="8"/>
        <color rgb="FF0000FF"/>
        <rFont val="Open Sans"/>
      </rPr>
      <t>(ver legislação do município)</t>
    </r>
  </si>
  <si>
    <r>
      <rPr>
        <b/>
        <sz val="12"/>
        <color theme="1"/>
        <rFont val="Open Sans"/>
      </rPr>
      <t xml:space="preserve">Valor global da proposta </t>
    </r>
    <r>
      <rPr>
        <b/>
        <sz val="12"/>
        <color theme="1"/>
        <rFont val="Open Sans"/>
      </rPr>
      <t>(valor mensal do serviço x nº de meses do contrato)</t>
    </r>
  </si>
  <si>
    <t>PRODUTIVIDADE DE REFERÊNCIA</t>
  </si>
  <si>
    <t>ÁREAS INTERNAS</t>
  </si>
  <si>
    <t>Produtividade máxima conforme IN 05/2017 (1)</t>
  </si>
  <si>
    <t>PRODUTIVIDADE NOVA (2)</t>
  </si>
  <si>
    <t>ACM. Prod. (2)</t>
  </si>
  <si>
    <t>ocorrências</t>
  </si>
  <si>
    <t>TOTAL DA ÁREA INTERNA</t>
  </si>
  <si>
    <t>ÁREAS EXTERNAS</t>
  </si>
  <si>
    <t>TOTAL DA ÁREA EXTERNA</t>
  </si>
  <si>
    <t>ESQUADRIAS EXTERNAS</t>
  </si>
  <si>
    <t>TOTAL DA ÁREA DA ESQUADRIA EXTERNA</t>
  </si>
  <si>
    <t>FACHADA ENVIDRAÇADA</t>
  </si>
  <si>
    <t>TOTAL DA ÁREA DA FACHADA ENVIDRAÇADA</t>
  </si>
  <si>
    <t>ÁREAS HOSPITALARES E ASSEMELHADAS</t>
  </si>
  <si>
    <t>TOTAL DAS ÁREAS HOSPITALARES</t>
  </si>
  <si>
    <t>(1) Produtividade de referência conforme IN 05/2017 (máxima)</t>
  </si>
  <si>
    <t>(2) PRODUTIVIDADE NOVA: alterando-se o número de repetições da atividade executada</t>
  </si>
  <si>
    <r>
      <rPr>
        <b/>
        <sz val="10"/>
        <color theme="1"/>
        <rFont val="Arial"/>
      </rPr>
      <t xml:space="preserve">(3) Atividades previstas no último caderno técnico (2014).
</t>
    </r>
    <r>
      <rPr>
        <b/>
        <sz val="7"/>
        <color theme="1"/>
        <rFont val="Arial"/>
      </rPr>
      <t xml:space="preserve">
</t>
    </r>
    <r>
      <rPr>
        <sz val="7"/>
        <color theme="1"/>
        <rFont val="Arial"/>
      </rPr>
      <t xml:space="preserve">Prestação de serviços de limpeza, asseio e conservação / Ministério do Planejamento, Orçamento e Gestão, Secretaria de Logística e Tecnologia da Informação. – Brasília : SLTI, 2014. </t>
    </r>
  </si>
  <si>
    <t>1.1 DIARIAMENTE, UMA VEZ QUANDO NÃO EXPLICITADO.</t>
  </si>
  <si>
    <t>Atividades a serem executadas (3)</t>
  </si>
  <si>
    <t>Ambiente</t>
  </si>
  <si>
    <t>Produtividade (1)</t>
  </si>
  <si>
    <t>Frequência de referência
[repetições na semana]</t>
  </si>
  <si>
    <t>Frequência NOVA
[repetições na semana]</t>
  </si>
  <si>
    <t>1.1.1 Remover, com pano úmido, o pó das mesas, armários, arquivos, prateleiras, persianas, peitoris, caixilhos das janelas, bem como dos demais móveis existentes, inclusive aparelhos elétricos, extintores de incêndio, etc.;</t>
  </si>
  <si>
    <t>1.1.2 Lavar os cinzeiros situados nas áreas reservadas para fumantes;</t>
  </si>
  <si>
    <t>1.1.3 Remover capachos e tapetes, procedendo a sua limpeza e aspirando o pó;</t>
  </si>
  <si>
    <t>1.1.4 Aspirar o pó em todo o piso acarpetado;</t>
  </si>
  <si>
    <t>1.1.5 Proceder à lavagem de bacias, assentos e pias dos sanitários com saneante domissanitário desinfetante, duas vezes ao dia;</t>
  </si>
  <si>
    <t>1.1.6 Varrer, remover manchas e lustrar os pisos encerados de madeira;</t>
  </si>
  <si>
    <t>1.1.7 Varrer, passar pano úmido e polir os balcões e os pisos vinílicos, de mármore, cerâmicos, de marmorite e emborrachados;</t>
  </si>
  <si>
    <t>1.1.8 Varrer os pisos de cimento;</t>
  </si>
  <si>
    <t>1.1.9 Limpar com saneantes domissanitários os pisos dos sanitários, copas e outras áreas molhadas, duas vezes ao dia;</t>
  </si>
  <si>
    <t>1.1.10 Abastecer com papel toalha, higiênico e sabonete líquido os sanitários, quando necessário;</t>
  </si>
  <si>
    <t>1.1.11 Retirar o pó dos telefones com flanela e produtos adequados;</t>
  </si>
  <si>
    <t>1.1.12 Limpar os elevadores com produtos adequados;</t>
  </si>
  <si>
    <t>1.1.13 Passar pano úmido com álcool nos tampos das mesas e assentos dos refeitórios antes e após as refeições;</t>
  </si>
  <si>
    <t>1.1.14 Retirar o lixo duas vezes ao dia, acondicionando-o em sacos plásticos de cem litros, removendo-os para local indicado pela Administração;</t>
  </si>
  <si>
    <t>1.1.15 Deverá ser procedida a coleta seletiva do papel para reciclagem, quando couber, nos termos da IN/MARE nº 6 de 3 de novembro de 1995;</t>
  </si>
  <si>
    <t>1.1.16 1.1.16 Limpar os corrimãos;</t>
  </si>
  <si>
    <t>1.1.17 1.1.17 Suprir os bebedouros com garrafões de água mineral, adquiridos pela Administração;</t>
  </si>
  <si>
    <t>1.1.18 1.1.18 Executar demais serviços considerados necessários à frequência diária.</t>
  </si>
  <si>
    <t>1.2 SEMANALMENTE, UMA VEZ, QUANDO NÃO EXPLICITADO.</t>
  </si>
  <si>
    <t>1.2.1 Limpar atrás dos móveis, armários e arquivos;</t>
  </si>
  <si>
    <t>1.2.2 Limpar, com produtos adequados, divisórias e portas revestidas de fórmica;</t>
  </si>
  <si>
    <t>1.2.3 Limpar, com produto neutro, portas, barras e batentes pintados a óleo ou verniz sintético;</t>
  </si>
  <si>
    <t>1.2.4 Lustrar todo o mobiliário envernizado com produto adequado e passar flanela nos móveis encerados;</t>
  </si>
  <si>
    <t>1.2.5 Limpar, com produto apropriado, as forrações de couro ou plástico em assentos e poltronas;</t>
  </si>
  <si>
    <t>1.2.6 Limpar e polir todos os metais, como válvulas, registros, sifões, fechaduras, etc.;</t>
  </si>
  <si>
    <t>1.2.7 Lavar os balcões e os pisos vinílicos, de mármore, cerâmicos, de marmorite e emborrachados com detergente, encerar e lustrar;</t>
  </si>
  <si>
    <t>1.2.8 Passar pano úmido com saneantes domissanitários nos telefones;</t>
  </si>
  <si>
    <t>1.2.9 Limpar os espelhos com pano umedecido em álcool, duas vezes por semana;</t>
  </si>
  <si>
    <t>1.2.10 Retirar o pó e resíduos, com pano úmido, dos quadros em geral;</t>
  </si>
  <si>
    <t>1.2.11 Executar demais serviços considerados necessários à frequência semanal.</t>
  </si>
  <si>
    <t>1.3 MENSALMENTE, UMA VEZ.</t>
  </si>
  <si>
    <t>Frequência de referência
[repetições no mês]</t>
  </si>
  <si>
    <t>Frequência NOVA
[repetições no mês]</t>
  </si>
  <si>
    <t>1.3.1 Limpar todas as luminárias por dentro e por fora;</t>
  </si>
  <si>
    <t>1.3.2 Limpar forros, paredes e rodapés;</t>
  </si>
  <si>
    <t>1.3.3 Limpar cortinas, com equipamentos e acessórios adequados;</t>
  </si>
  <si>
    <t>1.3.4 Limpar persianas com produtos adequados;</t>
  </si>
  <si>
    <t>1.3.5 Remover manchas de paredes;</t>
  </si>
  <si>
    <t>1.3.6 Limpar, engraxar e lubrificar portas, grades, basculantes, caixilhos, janelas de ferro (de malha, enrolar, pantográfica, correr, etc.);</t>
  </si>
  <si>
    <t>1.3.7 Proceder a uma revisão minuciosa de todos os serviços prestados durante o mês.</t>
  </si>
  <si>
    <t>1.4 ANUALMENTE, UMA VEZ QUANDO NÃO EXPLICITADO.</t>
  </si>
  <si>
    <t>Frequência de referência
[repetições no ano]</t>
  </si>
  <si>
    <t>Frequência NOVA
[repetições no ano]</t>
  </si>
  <si>
    <t>1.4.1 Efetuar lavagem das áreas acarpetadas previstas em contrato;</t>
  </si>
  <si>
    <t>1.4.2 Aspirar o pó e limpar calhas e luminárias;</t>
  </si>
  <si>
    <t xml:space="preserve">1.4.3 Lavar pelo menos duas vezes por ano, as caixas d’água dos prédios, remover a lama depositada e desinfetá-las. </t>
  </si>
  <si>
    <t>1.1.1 Remover capachos e tapetes, procedendo a sua limpeza;</t>
  </si>
  <si>
    <t>1.1.2 Varrer, passar pano úmido e polir os pisos vinílicos, de mármore, cerâmicos, de marmorite e emborrachados;</t>
  </si>
  <si>
    <t>1.1.3 Varrer as áreas pavimentadas;</t>
  </si>
  <si>
    <t>1.1.4 Retirar o lixo duas vezes ao dia, acondicionando-o em sacos plásticos de cem litros, removendo-os para local indicado pela Administração;</t>
  </si>
  <si>
    <t>1.1.5 Deverá ser procedida a coleta seletiva do papel para reciclagem, quando couber, nos termos da IN MARE nº 6 de 3 de novembro de 1995;</t>
  </si>
  <si>
    <t>1.1.6 Executar demais serviços considerados necessários à frequência diária.</t>
  </si>
  <si>
    <t>1.2 SEMANALMENTE, UMA VEZ.</t>
  </si>
  <si>
    <t>1.2.1 Limpar e polir todos os metais (torneiras, válvulas, registros, sifões, fechaduras, etc.)</t>
  </si>
  <si>
    <t>1.2.2 Lavar os pisos vinílicos, de mármore, cerâmicos, de marmorite e emborrachados, com detergente, encerar e lustrar;</t>
  </si>
  <si>
    <t>1.2.3 Retirar papéis, detritos e folhagens das áreas verdes;</t>
  </si>
  <si>
    <t>1.2.4 Executar demais serviços considerados necessários à frequência semanal.</t>
  </si>
  <si>
    <t>1.3.1 Lavar as áreas cobertas destinadas à garagem/ao estacionamento;</t>
  </si>
  <si>
    <r>
      <rPr>
        <sz val="10"/>
        <color theme="1"/>
        <rFont val="Arial"/>
      </rPr>
      <t xml:space="preserve">1.3.2 Proceder a capina e a roçada, retirar de toda área externa, plantas desnecessárias, cortar grama e podar árvores que estejam impedindo a passagem de pessoas.
 </t>
    </r>
    <r>
      <rPr>
        <sz val="7"/>
        <color theme="1"/>
        <rFont val="Arial"/>
      </rPr>
      <t xml:space="preserve">
1.3.2.1 Os serviços de paisagismo como jardinagem, adubação, aplicação de defensivos agrícolas não integram a composição de preços contemplados por esta Instrução Normativa, devendo receber tratamento diferenciado.</t>
    </r>
  </si>
  <si>
    <t>1.1 QUINZENALMENTE, UMA VEZ.</t>
  </si>
  <si>
    <t>1.1.1 Limpar todos os vidros (face interna/externa), aplicando-lhes produtos antiembaçantes.</t>
  </si>
  <si>
    <t>FACHADAS ENVIDRAÇADAS</t>
  </si>
  <si>
    <t>1.1 SEMESTRALMENTE, UMA VEZ.</t>
  </si>
  <si>
    <t>1.1.1 Limpar fachadas envidraçadas (face externa), em conformidade com as normas de segurança do trabalho, aplicando-lhes produtos antiembaçantes.</t>
  </si>
  <si>
    <t>ÁREAS HOSPITALARES E ASSEMELHADOS</t>
  </si>
  <si>
    <r>
      <rPr>
        <sz val="10"/>
        <color theme="1"/>
        <rFont val="Arial"/>
      </rPr>
      <t xml:space="preserve">Limpeza de áreas hospitalares
</t>
    </r>
    <r>
      <rPr>
        <sz val="7"/>
        <color theme="1"/>
        <rFont val="Arial"/>
      </rPr>
      <t xml:space="preserve">
(sem previsão de atividades específicas no Caderno Técnico 2014)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</si>
</sst>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0.000000000000"/>
    <numFmt numFmtId="165" formatCode="0.0%"/>
    <numFmt numFmtId="166" formatCode="&quot;R$ &quot;#,##0.00"/>
    <numFmt numFmtId="167" formatCode="0;[Red]\-0"/>
    <numFmt numFmtId="168" formatCode="[$R$ -416]#,##0.00"/>
    <numFmt numFmtId="169" formatCode="0.0000"/>
    <numFmt numFmtId="170" formatCode="0.0000%"/>
  </numFmts>
  <fonts count="74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10"/>
      <color rgb="FF999999"/>
      <name val="Open Sans"/>
    </font>
    <font>
      <sz val="9"/>
      <color rgb="FF999999"/>
      <name val="Open Sans"/>
    </font>
    <font>
      <sz val="8"/>
      <color rgb="FF999999"/>
      <name val="Open Sans"/>
    </font>
    <font>
      <sz val="10"/>
      <color rgb="FF000000"/>
      <name val="Open Sans"/>
    </font>
    <font>
      <sz val="9"/>
      <color rgb="FF000000"/>
      <name val="Open Sans"/>
    </font>
    <font>
      <sz val="10"/>
      <color theme="1"/>
      <name val="Open Sans"/>
    </font>
    <font>
      <sz val="8"/>
      <color rgb="FF9900FF"/>
      <name val="Open Sans"/>
    </font>
    <font>
      <sz val="8"/>
      <color rgb="FF000000"/>
      <name val="Open Sans"/>
    </font>
    <font>
      <b/>
      <sz val="8"/>
      <color rgb="FF000000"/>
      <name val="Open Sans"/>
    </font>
    <font>
      <b/>
      <sz val="10"/>
      <color rgb="FFFFFFFF"/>
      <name val="Open Sans"/>
    </font>
    <font>
      <b/>
      <sz val="15"/>
      <color rgb="FFFFFFFF"/>
      <name val="Open Sans"/>
    </font>
    <font>
      <sz val="10"/>
      <name val="Arial"/>
    </font>
    <font>
      <b/>
      <sz val="10"/>
      <color rgb="FF000000"/>
      <name val="Open Sans"/>
    </font>
    <font>
      <b/>
      <sz val="9"/>
      <color rgb="FF000000"/>
      <name val="Open Sans"/>
    </font>
    <font>
      <sz val="8"/>
      <color rgb="FFFF0000"/>
      <name val="Open Sans"/>
    </font>
    <font>
      <b/>
      <sz val="8"/>
      <color rgb="FF009900"/>
      <name val="Open Sans"/>
    </font>
    <font>
      <b/>
      <sz val="8"/>
      <color rgb="FF0070C0"/>
      <name val="Open Sans"/>
    </font>
    <font>
      <b/>
      <sz val="9"/>
      <color rgb="FF274E13"/>
      <name val="Open Sans"/>
    </font>
    <font>
      <sz val="9"/>
      <color rgb="FF274E13"/>
      <name val="Open Sans"/>
    </font>
    <font>
      <b/>
      <sz val="9"/>
      <color theme="0"/>
      <name val="Open Sans"/>
    </font>
    <font>
      <sz val="9"/>
      <color rgb="FFFFFFFF"/>
      <name val="Open Sans"/>
    </font>
    <font>
      <sz val="8"/>
      <color theme="1"/>
      <name val="Open Sans"/>
    </font>
    <font>
      <sz val="9"/>
      <color theme="1"/>
      <name val="Open Sans"/>
    </font>
    <font>
      <b/>
      <sz val="14"/>
      <color theme="1"/>
      <name val="Open Sans"/>
    </font>
    <font>
      <b/>
      <sz val="12"/>
      <color theme="1"/>
      <name val="Open Sans"/>
    </font>
    <font>
      <b/>
      <sz val="15"/>
      <color rgb="FF0070C0"/>
      <name val="Open Sans"/>
    </font>
    <font>
      <sz val="12"/>
      <color theme="1"/>
      <name val="Open Sans"/>
    </font>
    <font>
      <b/>
      <sz val="11"/>
      <color theme="1"/>
      <name val="Open Sans"/>
    </font>
    <font>
      <b/>
      <sz val="10"/>
      <color theme="1"/>
      <name val="Open Sans"/>
    </font>
    <font>
      <b/>
      <sz val="10"/>
      <color rgb="FFFF0000"/>
      <name val="Open Sans"/>
    </font>
    <font>
      <b/>
      <sz val="10"/>
      <color rgb="FF0070C0"/>
      <name val="Open Sans"/>
    </font>
    <font>
      <sz val="10"/>
      <color theme="1"/>
      <name val="Open Sans"/>
    </font>
    <font>
      <b/>
      <sz val="12"/>
      <color rgb="FFFF0000"/>
      <name val="Open Sans"/>
    </font>
    <font>
      <b/>
      <sz val="12"/>
      <color rgb="FF0070C0"/>
      <name val="Open Sans"/>
    </font>
    <font>
      <b/>
      <sz val="9"/>
      <color theme="1"/>
      <name val="Open Sans"/>
    </font>
    <font>
      <b/>
      <sz val="11"/>
      <color theme="4"/>
      <name val="Open Sans"/>
    </font>
    <font>
      <b/>
      <sz val="11"/>
      <color rgb="FF0070C0"/>
      <name val="Open Sans"/>
    </font>
    <font>
      <b/>
      <sz val="10"/>
      <color theme="1"/>
      <name val="Open Sans"/>
    </font>
    <font>
      <b/>
      <sz val="10"/>
      <color rgb="FFFF0000"/>
      <name val="Open Sans"/>
    </font>
    <font>
      <b/>
      <sz val="10"/>
      <color rgb="FF0000FF"/>
      <name val="Open Sans"/>
    </font>
    <font>
      <b/>
      <sz val="9"/>
      <color rgb="FF0000FF"/>
      <name val="Open Sans"/>
    </font>
    <font>
      <b/>
      <sz val="9"/>
      <color rgb="FFFF0000"/>
      <name val="Open Sans"/>
    </font>
    <font>
      <sz val="9"/>
      <color rgb="FF0000FF"/>
      <name val="Open Sans"/>
    </font>
    <font>
      <b/>
      <strike/>
      <sz val="10"/>
      <color rgb="FF009900"/>
      <name val="Open Sans"/>
    </font>
    <font>
      <sz val="11"/>
      <color theme="1"/>
      <name val="Open Sans"/>
    </font>
    <font>
      <b/>
      <sz val="11"/>
      <color rgb="FF0000FF"/>
      <name val="Open Sans"/>
    </font>
    <font>
      <sz val="8"/>
      <color rgb="FF0000FF"/>
      <name val="Open Sans"/>
    </font>
    <font>
      <b/>
      <sz val="8"/>
      <color rgb="FF0000FF"/>
      <name val="Open Sans"/>
    </font>
    <font>
      <b/>
      <sz val="8"/>
      <color theme="1"/>
      <name val="Open Sans"/>
    </font>
    <font>
      <b/>
      <sz val="10"/>
      <color theme="1"/>
      <name val="Arial"/>
    </font>
    <font>
      <sz val="10"/>
      <color rgb="FF000000"/>
      <name val="Open Sans"/>
    </font>
    <font>
      <b/>
      <sz val="11"/>
      <color rgb="FF000000"/>
      <name val="&quot;Open Sans&quot;"/>
    </font>
    <font>
      <sz val="10"/>
      <color rgb="FFFF0000"/>
      <name val="Arial"/>
    </font>
    <font>
      <sz val="10"/>
      <color rgb="FFD9EAD3"/>
      <name val="Arial"/>
    </font>
    <font>
      <b/>
      <sz val="16"/>
      <color theme="1"/>
      <name val="Arial"/>
    </font>
    <font>
      <b/>
      <sz val="10"/>
      <color theme="1"/>
      <name val="Arial"/>
    </font>
    <font>
      <sz val="10"/>
      <color theme="1"/>
      <name val="Arial"/>
    </font>
    <font>
      <b/>
      <sz val="10"/>
      <color rgb="FFFF0000"/>
      <name val="Arial"/>
    </font>
    <font>
      <sz val="10"/>
      <color rgb="FF0000FF"/>
      <name val="Open Sans"/>
    </font>
    <font>
      <sz val="12"/>
      <color rgb="FF0000FF"/>
      <name val="Open Sans"/>
    </font>
    <font>
      <sz val="8"/>
      <color rgb="FF3333FF"/>
      <name val="Open Sans"/>
    </font>
    <font>
      <sz val="11"/>
      <color rgb="FF009900"/>
      <name val="Open Sans"/>
    </font>
    <font>
      <b/>
      <sz val="10"/>
      <color rgb="FFFF3300"/>
      <name val="Open Sans"/>
    </font>
    <font>
      <b/>
      <sz val="11"/>
      <color rgb="FF000000"/>
      <name val="Open Sans"/>
    </font>
    <font>
      <i/>
      <sz val="8"/>
      <color rgb="FF0000FF"/>
      <name val="Open Sans"/>
    </font>
    <font>
      <sz val="7"/>
      <color rgb="FF0000FF"/>
      <name val="Open Sans"/>
    </font>
    <font>
      <b/>
      <sz val="8"/>
      <color theme="1"/>
      <name val="Arial"/>
    </font>
    <font>
      <sz val="8"/>
      <color rgb="FF0000FF"/>
      <name val="Arial"/>
    </font>
    <font>
      <sz val="9"/>
      <color rgb="FFFF0000"/>
      <name val="Open Sans"/>
    </font>
    <font>
      <b/>
      <sz val="7"/>
      <color theme="1"/>
      <name val="Arial"/>
    </font>
    <font>
      <sz val="7"/>
      <color theme="1"/>
      <name val="Arial"/>
    </font>
  </fonts>
  <fills count="10">
    <fill>
      <patternFill patternType="none"/>
    </fill>
    <fill>
      <patternFill patternType="gray125"/>
    </fill>
    <fill>
      <patternFill patternType="solid">
        <fgColor rgb="FF999999"/>
        <bgColor rgb="FF999999"/>
      </patternFill>
    </fill>
    <fill>
      <patternFill patternType="solid">
        <fgColor rgb="FF385623"/>
        <bgColor rgb="FF385623"/>
      </patternFill>
    </fill>
    <fill>
      <patternFill patternType="solid">
        <fgColor rgb="FFE2EFD9"/>
        <bgColor rgb="FFE2EFD9"/>
      </patternFill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6AA84F"/>
        <bgColor rgb="FF6AA84F"/>
      </patternFill>
    </fill>
    <fill>
      <patternFill patternType="solid">
        <fgColor rgb="FFB6D7A8"/>
        <bgColor rgb="FFB6D7A8"/>
      </patternFill>
    </fill>
  </fills>
  <borders count="2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361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2" fontId="2" fillId="0" borderId="0" xfId="0" applyNumberFormat="1" applyFont="1" applyAlignment="1"/>
    <xf numFmtId="49" fontId="2" fillId="0" borderId="0" xfId="0" applyNumberFormat="1" applyFont="1" applyAlignment="1"/>
    <xf numFmtId="0" fontId="3" fillId="2" borderId="0" xfId="0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5" fillId="2" borderId="0" xfId="0" applyFont="1" applyFill="1" applyAlignment="1">
      <alignment horizontal="right"/>
    </xf>
    <xf numFmtId="0" fontId="5" fillId="2" borderId="0" xfId="0" applyFont="1" applyFill="1" applyAlignment="1">
      <alignment horizontal="right"/>
    </xf>
    <xf numFmtId="0" fontId="3" fillId="2" borderId="0" xfId="0" applyFont="1" applyFill="1" applyAlignment="1"/>
    <xf numFmtId="0" fontId="6" fillId="0" borderId="0" xfId="0" applyFont="1" applyAlignment="1"/>
    <xf numFmtId="0" fontId="7" fillId="0" borderId="0" xfId="0" applyFont="1" applyAlignment="1"/>
    <xf numFmtId="0" fontId="8" fillId="0" borderId="0" xfId="0" applyFont="1" applyAlignment="1">
      <alignment horizontal="right"/>
    </xf>
    <xf numFmtId="4" fontId="8" fillId="0" borderId="0" xfId="0" applyNumberFormat="1" applyFont="1" applyAlignment="1">
      <alignment horizontal="right"/>
    </xf>
    <xf numFmtId="0" fontId="9" fillId="0" borderId="0" xfId="0" applyFont="1" applyAlignment="1"/>
    <xf numFmtId="0" fontId="10" fillId="0" borderId="0" xfId="0" applyFont="1" applyAlignment="1"/>
    <xf numFmtId="0" fontId="11" fillId="0" borderId="0" xfId="0" applyFont="1" applyAlignment="1"/>
    <xf numFmtId="0" fontId="12" fillId="0" borderId="0" xfId="0" applyFont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2" fontId="16" fillId="4" borderId="5" xfId="0" applyNumberFormat="1" applyFont="1" applyFill="1" applyBorder="1" applyAlignment="1">
      <alignment horizontal="center" vertical="center"/>
    </xf>
    <xf numFmtId="164" fontId="16" fillId="4" borderId="5" xfId="0" applyNumberFormat="1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0" xfId="0" applyFont="1" applyAlignment="1"/>
    <xf numFmtId="0" fontId="16" fillId="0" borderId="0" xfId="0" applyFont="1" applyAlignment="1">
      <alignment horizontal="center"/>
    </xf>
    <xf numFmtId="4" fontId="7" fillId="0" borderId="0" xfId="0" applyNumberFormat="1" applyFont="1" applyAlignment="1">
      <alignment horizontal="right"/>
    </xf>
    <xf numFmtId="4" fontId="16" fillId="0" borderId="7" xfId="0" applyNumberFormat="1" applyFont="1" applyBorder="1" applyAlignment="1">
      <alignment horizontal="right"/>
    </xf>
    <xf numFmtId="0" fontId="9" fillId="0" borderId="0" xfId="0" applyFont="1" applyAlignment="1"/>
    <xf numFmtId="4" fontId="17" fillId="0" borderId="0" xfId="0" applyNumberFormat="1" applyFont="1" applyAlignment="1"/>
    <xf numFmtId="0" fontId="17" fillId="0" borderId="0" xfId="0" applyFont="1" applyAlignment="1"/>
    <xf numFmtId="165" fontId="17" fillId="0" borderId="0" xfId="0" applyNumberFormat="1" applyFont="1" applyAlignment="1">
      <alignment horizontal="right"/>
    </xf>
    <xf numFmtId="0" fontId="18" fillId="0" borderId="0" xfId="0" applyFont="1" applyAlignment="1"/>
    <xf numFmtId="0" fontId="19" fillId="0" borderId="0" xfId="0" applyFont="1" applyAlignment="1"/>
    <xf numFmtId="2" fontId="19" fillId="0" borderId="0" xfId="0" applyNumberFormat="1" applyFont="1" applyAlignment="1"/>
    <xf numFmtId="3" fontId="17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20" fillId="4" borderId="8" xfId="0" applyFont="1" applyFill="1" applyBorder="1" applyAlignment="1">
      <alignment horizontal="center"/>
    </xf>
    <xf numFmtId="0" fontId="20" fillId="4" borderId="9" xfId="0" applyFont="1" applyFill="1" applyBorder="1" applyAlignment="1">
      <alignment horizontal="center"/>
    </xf>
    <xf numFmtId="0" fontId="20" fillId="4" borderId="9" xfId="0" applyFont="1" applyFill="1" applyBorder="1" applyAlignment="1">
      <alignment horizontal="left"/>
    </xf>
    <xf numFmtId="0" fontId="20" fillId="4" borderId="9" xfId="0" applyFont="1" applyFill="1" applyBorder="1" applyAlignment="1"/>
    <xf numFmtId="0" fontId="20" fillId="4" borderId="9" xfId="0" applyFont="1" applyFill="1" applyBorder="1" applyAlignment="1">
      <alignment horizontal="center"/>
    </xf>
    <xf numFmtId="4" fontId="21" fillId="4" borderId="9" xfId="0" applyNumberFormat="1" applyFont="1" applyFill="1" applyBorder="1" applyAlignment="1">
      <alignment horizontal="right"/>
    </xf>
    <xf numFmtId="4" fontId="20" fillId="4" borderId="5" xfId="0" applyNumberFormat="1" applyFont="1" applyFill="1" applyBorder="1" applyAlignment="1">
      <alignment horizontal="right"/>
    </xf>
    <xf numFmtId="0" fontId="11" fillId="0" borderId="0" xfId="0" applyFont="1" applyAlignment="1">
      <alignment horizontal="center"/>
    </xf>
    <xf numFmtId="165" fontId="17" fillId="0" borderId="0" xfId="0" applyNumberFormat="1" applyFont="1" applyAlignment="1">
      <alignment horizontal="right"/>
    </xf>
    <xf numFmtId="49" fontId="18" fillId="0" borderId="0" xfId="0" applyNumberFormat="1" applyFont="1" applyAlignment="1"/>
    <xf numFmtId="0" fontId="22" fillId="3" borderId="6" xfId="0" applyFont="1" applyFill="1" applyBorder="1" applyAlignment="1">
      <alignment horizontal="center"/>
    </xf>
    <xf numFmtId="0" fontId="22" fillId="3" borderId="0" xfId="0" applyFont="1" applyFill="1" applyAlignment="1">
      <alignment horizontal="center"/>
    </xf>
    <xf numFmtId="0" fontId="22" fillId="3" borderId="0" xfId="0" applyFont="1" applyFill="1" applyAlignment="1"/>
    <xf numFmtId="0" fontId="22" fillId="3" borderId="0" xfId="0" applyFont="1" applyFill="1" applyAlignment="1">
      <alignment horizontal="center"/>
    </xf>
    <xf numFmtId="4" fontId="23" fillId="3" borderId="0" xfId="0" applyNumberFormat="1" applyFont="1" applyFill="1" applyAlignment="1"/>
    <xf numFmtId="4" fontId="22" fillId="3" borderId="0" xfId="0" applyNumberFormat="1" applyFont="1" applyFill="1" applyAlignment="1">
      <alignment horizontal="right"/>
    </xf>
    <xf numFmtId="4" fontId="22" fillId="3" borderId="7" xfId="0" applyNumberFormat="1" applyFont="1" applyFill="1" applyBorder="1" applyAlignment="1">
      <alignment horizontal="right"/>
    </xf>
    <xf numFmtId="4" fontId="24" fillId="0" borderId="0" xfId="0" applyNumberFormat="1" applyFont="1" applyAlignment="1"/>
    <xf numFmtId="0" fontId="25" fillId="0" borderId="0" xfId="0" applyFont="1"/>
    <xf numFmtId="0" fontId="25" fillId="5" borderId="10" xfId="0" applyFont="1" applyFill="1" applyBorder="1"/>
    <xf numFmtId="0" fontId="27" fillId="0" borderId="0" xfId="0" applyFont="1" applyAlignment="1">
      <alignment horizontal="center"/>
    </xf>
    <xf numFmtId="0" fontId="8" fillId="0" borderId="6" xfId="0" applyFont="1" applyBorder="1" applyAlignment="1">
      <alignment horizontal="left"/>
    </xf>
    <xf numFmtId="0" fontId="29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27" fillId="0" borderId="7" xfId="0" applyFont="1" applyBorder="1" applyAlignment="1">
      <alignment horizontal="left"/>
    </xf>
    <xf numFmtId="0" fontId="31" fillId="0" borderId="4" xfId="0" applyFont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6" fillId="0" borderId="0" xfId="0" applyFont="1"/>
    <xf numFmtId="0" fontId="34" fillId="0" borderId="14" xfId="0" applyFont="1" applyBorder="1"/>
    <xf numFmtId="0" fontId="15" fillId="4" borderId="5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8" fillId="0" borderId="14" xfId="0" applyFont="1" applyBorder="1"/>
    <xf numFmtId="0" fontId="34" fillId="0" borderId="15" xfId="0" applyFont="1" applyBorder="1"/>
    <xf numFmtId="0" fontId="35" fillId="0" borderId="5" xfId="0" applyFont="1" applyBorder="1" applyAlignment="1">
      <alignment horizontal="center" vertical="center" wrapText="1"/>
    </xf>
    <xf numFmtId="0" fontId="36" fillId="0" borderId="4" xfId="0" applyFont="1" applyBorder="1" applyAlignment="1">
      <alignment horizontal="center" vertical="center" wrapText="1"/>
    </xf>
    <xf numFmtId="0" fontId="36" fillId="0" borderId="8" xfId="0" applyFont="1" applyBorder="1" applyAlignment="1">
      <alignment horizontal="center" vertical="center" wrapText="1"/>
    </xf>
    <xf numFmtId="0" fontId="8" fillId="0" borderId="15" xfId="0" applyFont="1" applyBorder="1"/>
    <xf numFmtId="0" fontId="31" fillId="0" borderId="0" xfId="0" applyFont="1" applyAlignment="1">
      <alignment horizontal="center" vertical="center" wrapText="1"/>
    </xf>
    <xf numFmtId="0" fontId="40" fillId="0" borderId="4" xfId="0" applyFont="1" applyBorder="1" applyAlignment="1">
      <alignment horizontal="center"/>
    </xf>
    <xf numFmtId="0" fontId="40" fillId="0" borderId="15" xfId="0" applyFont="1" applyBorder="1" applyAlignment="1">
      <alignment horizontal="center"/>
    </xf>
    <xf numFmtId="0" fontId="25" fillId="0" borderId="0" xfId="0" applyFont="1" applyAlignment="1">
      <alignment horizontal="left"/>
    </xf>
    <xf numFmtId="0" fontId="30" fillId="6" borderId="19" xfId="0" applyFont="1" applyFill="1" applyBorder="1" applyAlignment="1">
      <alignment horizontal="center" vertical="center" wrapText="1"/>
    </xf>
    <xf numFmtId="3" fontId="39" fillId="0" borderId="4" xfId="0" applyNumberFormat="1" applyFont="1" applyBorder="1" applyAlignment="1">
      <alignment horizontal="right" wrapText="1"/>
    </xf>
    <xf numFmtId="0" fontId="40" fillId="0" borderId="4" xfId="0" applyFont="1" applyBorder="1" applyAlignment="1">
      <alignment wrapText="1"/>
    </xf>
    <xf numFmtId="4" fontId="40" fillId="0" borderId="4" xfId="0" applyNumberFormat="1" applyFont="1" applyBorder="1" applyAlignment="1">
      <alignment horizontal="right"/>
    </xf>
    <xf numFmtId="0" fontId="34" fillId="0" borderId="0" xfId="0" applyFont="1" applyAlignment="1"/>
    <xf numFmtId="0" fontId="40" fillId="0" borderId="4" xfId="0" applyFont="1" applyBorder="1" applyAlignment="1">
      <alignment horizontal="center" wrapText="1"/>
    </xf>
    <xf numFmtId="10" fontId="34" fillId="0" borderId="4" xfId="0" applyNumberFormat="1" applyFont="1" applyBorder="1"/>
    <xf numFmtId="4" fontId="34" fillId="0" borderId="4" xfId="0" applyNumberFormat="1" applyFont="1" applyBorder="1"/>
    <xf numFmtId="0" fontId="40" fillId="0" borderId="4" xfId="0" applyFont="1" applyBorder="1" applyAlignment="1">
      <alignment wrapText="1"/>
    </xf>
    <xf numFmtId="0" fontId="34" fillId="0" borderId="4" xfId="0" applyFont="1" applyBorder="1"/>
    <xf numFmtId="9" fontId="34" fillId="0" borderId="4" xfId="0" applyNumberFormat="1" applyFont="1" applyBorder="1"/>
    <xf numFmtId="0" fontId="31" fillId="0" borderId="4" xfId="0" applyFont="1" applyBorder="1" applyAlignment="1">
      <alignment horizontal="center" vertical="center" wrapText="1"/>
    </xf>
    <xf numFmtId="0" fontId="31" fillId="0" borderId="4" xfId="0" applyFont="1" applyBorder="1" applyAlignment="1">
      <alignment vertical="center" wrapText="1"/>
    </xf>
    <xf numFmtId="4" fontId="31" fillId="0" borderId="4" xfId="0" applyNumberFormat="1" applyFont="1" applyBorder="1" applyAlignment="1">
      <alignment vertical="center"/>
    </xf>
    <xf numFmtId="4" fontId="30" fillId="7" borderId="4" xfId="0" applyNumberFormat="1" applyFont="1" applyFill="1" applyBorder="1" applyAlignment="1">
      <alignment horizontal="right"/>
    </xf>
    <xf numFmtId="0" fontId="31" fillId="0" borderId="4" xfId="0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 wrapText="1"/>
    </xf>
    <xf numFmtId="10" fontId="31" fillId="0" borderId="4" xfId="0" applyNumberFormat="1" applyFont="1" applyBorder="1" applyAlignment="1">
      <alignment horizontal="center" vertical="center"/>
    </xf>
    <xf numFmtId="0" fontId="8" fillId="0" borderId="0" xfId="0" applyFont="1"/>
    <xf numFmtId="4" fontId="31" fillId="6" borderId="4" xfId="0" applyNumberFormat="1" applyFont="1" applyFill="1" applyBorder="1" applyAlignment="1">
      <alignment vertical="center"/>
    </xf>
    <xf numFmtId="0" fontId="30" fillId="6" borderId="20" xfId="0" applyFont="1" applyFill="1" applyBorder="1" applyAlignment="1">
      <alignment horizontal="center" vertical="center"/>
    </xf>
    <xf numFmtId="0" fontId="30" fillId="6" borderId="4" xfId="0" applyFont="1" applyFill="1" applyBorder="1" applyAlignment="1">
      <alignment horizontal="center" vertical="center" wrapText="1"/>
    </xf>
    <xf numFmtId="0" fontId="31" fillId="0" borderId="8" xfId="0" applyFont="1" applyBorder="1" applyAlignment="1">
      <alignment horizontal="center" vertical="center"/>
    </xf>
    <xf numFmtId="10" fontId="31" fillId="0" borderId="4" xfId="0" applyNumberFormat="1" applyFont="1" applyBorder="1" applyAlignment="1">
      <alignment horizontal="right" vertical="center"/>
    </xf>
    <xf numFmtId="4" fontId="31" fillId="0" borderId="4" xfId="0" applyNumberFormat="1" applyFont="1" applyBorder="1" applyAlignment="1">
      <alignment horizontal="right" vertical="center"/>
    </xf>
    <xf numFmtId="0" fontId="31" fillId="0" borderId="4" xfId="0" applyFont="1" applyBorder="1" applyAlignment="1">
      <alignment horizontal="right" vertical="center" wrapText="1"/>
    </xf>
    <xf numFmtId="9" fontId="31" fillId="0" borderId="4" xfId="0" applyNumberFormat="1" applyFont="1" applyBorder="1" applyAlignment="1">
      <alignment horizontal="left" vertical="center" wrapText="1"/>
    </xf>
    <xf numFmtId="169" fontId="31" fillId="0" borderId="4" xfId="0" applyNumberFormat="1" applyFont="1" applyBorder="1" applyAlignment="1">
      <alignment horizontal="left" vertical="center" wrapText="1"/>
    </xf>
    <xf numFmtId="170" fontId="31" fillId="0" borderId="4" xfId="0" applyNumberFormat="1" applyFont="1" applyBorder="1" applyAlignment="1">
      <alignment horizontal="right" vertical="center"/>
    </xf>
    <xf numFmtId="170" fontId="31" fillId="6" borderId="4" xfId="0" applyNumberFormat="1" applyFont="1" applyFill="1" applyBorder="1" applyAlignment="1">
      <alignment horizontal="right" vertical="center"/>
    </xf>
    <xf numFmtId="4" fontId="31" fillId="6" borderId="4" xfId="0" applyNumberFormat="1" applyFont="1" applyFill="1" applyBorder="1" applyAlignment="1">
      <alignment horizontal="right" vertical="center"/>
    </xf>
    <xf numFmtId="0" fontId="30" fillId="6" borderId="4" xfId="0" applyFont="1" applyFill="1" applyBorder="1" applyAlignment="1">
      <alignment horizontal="center" vertical="center"/>
    </xf>
    <xf numFmtId="168" fontId="33" fillId="0" borderId="4" xfId="0" applyNumberFormat="1" applyFont="1" applyBorder="1" applyAlignment="1">
      <alignment horizontal="right" vertical="center" wrapText="1"/>
    </xf>
    <xf numFmtId="3" fontId="44" fillId="0" borderId="4" xfId="0" applyNumberFormat="1" applyFont="1" applyBorder="1" applyAlignment="1">
      <alignment vertical="center"/>
    </xf>
    <xf numFmtId="3" fontId="44" fillId="0" borderId="4" xfId="0" applyNumberFormat="1" applyFont="1" applyBorder="1" applyAlignment="1">
      <alignment vertical="center"/>
    </xf>
    <xf numFmtId="10" fontId="44" fillId="0" borderId="4" xfId="0" applyNumberFormat="1" applyFont="1" applyBorder="1" applyAlignment="1">
      <alignment horizontal="right" vertical="center" wrapText="1"/>
    </xf>
    <xf numFmtId="0" fontId="46" fillId="0" borderId="4" xfId="0" applyFont="1" applyBorder="1" applyAlignment="1">
      <alignment horizontal="center" vertical="center"/>
    </xf>
    <xf numFmtId="10" fontId="44" fillId="0" borderId="4" xfId="0" applyNumberFormat="1" applyFont="1" applyBorder="1" applyAlignment="1">
      <alignment vertical="center"/>
    </xf>
    <xf numFmtId="4" fontId="31" fillId="0" borderId="4" xfId="0" applyNumberFormat="1" applyFont="1" applyBorder="1" applyAlignment="1">
      <alignment horizontal="right" vertical="center"/>
    </xf>
    <xf numFmtId="0" fontId="8" fillId="6" borderId="4" xfId="0" applyFont="1" applyFill="1" applyBorder="1" applyAlignment="1">
      <alignment horizontal="center" vertical="center"/>
    </xf>
    <xf numFmtId="0" fontId="47" fillId="0" borderId="0" xfId="0" applyFont="1"/>
    <xf numFmtId="4" fontId="30" fillId="7" borderId="4" xfId="0" applyNumberFormat="1" applyFont="1" applyFill="1" applyBorder="1" applyAlignment="1">
      <alignment vertical="center"/>
    </xf>
    <xf numFmtId="10" fontId="48" fillId="0" borderId="4" xfId="0" applyNumberFormat="1" applyFont="1" applyBorder="1" applyAlignment="1">
      <alignment horizontal="right" vertical="center"/>
    </xf>
    <xf numFmtId="4" fontId="30" fillId="7" borderId="4" xfId="0" applyNumberFormat="1" applyFont="1" applyFill="1" applyBorder="1" applyAlignment="1">
      <alignment horizontal="right" vertical="center"/>
    </xf>
    <xf numFmtId="0" fontId="43" fillId="6" borderId="20" xfId="0" applyFont="1" applyFill="1" applyBorder="1" applyAlignment="1">
      <alignment horizontal="right" vertical="center" wrapText="1"/>
    </xf>
    <xf numFmtId="4" fontId="43" fillId="6" borderId="21" xfId="0" applyNumberFormat="1" applyFont="1" applyFill="1" applyBorder="1" applyAlignment="1">
      <alignment horizontal="left" vertical="center" wrapText="1"/>
    </xf>
    <xf numFmtId="4" fontId="43" fillId="6" borderId="22" xfId="0" applyNumberFormat="1" applyFont="1" applyFill="1" applyBorder="1" applyAlignment="1">
      <alignment horizontal="left" vertical="center" wrapText="1"/>
    </xf>
    <xf numFmtId="4" fontId="30" fillId="6" borderId="4" xfId="0" applyNumberFormat="1" applyFont="1" applyFill="1" applyBorder="1" applyAlignment="1">
      <alignment horizontal="right" vertical="center" wrapText="1"/>
    </xf>
    <xf numFmtId="0" fontId="30" fillId="6" borderId="4" xfId="0" applyFont="1" applyFill="1" applyBorder="1" applyAlignment="1">
      <alignment horizontal="center"/>
    </xf>
    <xf numFmtId="0" fontId="15" fillId="0" borderId="4" xfId="0" applyFont="1" applyBorder="1" applyAlignment="1">
      <alignment horizontal="center" vertical="center"/>
    </xf>
    <xf numFmtId="4" fontId="30" fillId="6" borderId="4" xfId="0" applyNumberFormat="1" applyFont="1" applyFill="1" applyBorder="1" applyAlignment="1">
      <alignment horizontal="center" vertical="center"/>
    </xf>
    <xf numFmtId="4" fontId="32" fillId="0" borderId="4" xfId="0" applyNumberFormat="1" applyFont="1" applyBorder="1" applyAlignment="1">
      <alignment horizontal="right" vertical="center"/>
    </xf>
    <xf numFmtId="4" fontId="30" fillId="6" borderId="4" xfId="0" applyNumberFormat="1" applyFont="1" applyFill="1" applyBorder="1" applyAlignment="1">
      <alignment horizontal="right" vertical="center"/>
    </xf>
    <xf numFmtId="4" fontId="31" fillId="0" borderId="4" xfId="0" applyNumberFormat="1" applyFont="1" applyBorder="1" applyAlignment="1">
      <alignment horizontal="right" vertical="center" wrapText="1"/>
    </xf>
    <xf numFmtId="4" fontId="30" fillId="7" borderId="4" xfId="0" applyNumberFormat="1" applyFont="1" applyFill="1" applyBorder="1" applyAlignment="1">
      <alignment horizontal="right" vertical="center" wrapText="1"/>
    </xf>
    <xf numFmtId="0" fontId="42" fillId="0" borderId="4" xfId="0" applyFont="1" applyBorder="1" applyAlignment="1">
      <alignment horizontal="center" vertical="center"/>
    </xf>
    <xf numFmtId="10" fontId="32" fillId="0" borderId="4" xfId="0" applyNumberFormat="1" applyFont="1" applyBorder="1" applyAlignment="1">
      <alignment horizontal="right" vertical="center"/>
    </xf>
    <xf numFmtId="10" fontId="42" fillId="0" borderId="4" xfId="0" applyNumberFormat="1" applyFont="1" applyBorder="1" applyAlignment="1">
      <alignment horizontal="center" vertical="center"/>
    </xf>
    <xf numFmtId="10" fontId="42" fillId="0" borderId="14" xfId="0" applyNumberFormat="1" applyFont="1" applyBorder="1" applyAlignment="1">
      <alignment horizontal="center" vertical="center"/>
    </xf>
    <xf numFmtId="4" fontId="31" fillId="0" borderId="14" xfId="0" applyNumberFormat="1" applyFont="1" applyBorder="1" applyAlignment="1">
      <alignment horizontal="right" vertical="center"/>
    </xf>
    <xf numFmtId="10" fontId="31" fillId="0" borderId="9" xfId="0" applyNumberFormat="1" applyFont="1" applyBorder="1" applyAlignment="1">
      <alignment horizontal="center" vertical="center"/>
    </xf>
    <xf numFmtId="4" fontId="31" fillId="0" borderId="5" xfId="0" applyNumberFormat="1" applyFont="1" applyBorder="1" applyAlignment="1">
      <alignment horizontal="center" vertical="center"/>
    </xf>
    <xf numFmtId="10" fontId="31" fillId="0" borderId="4" xfId="0" applyNumberFormat="1" applyFont="1" applyBorder="1" applyAlignment="1">
      <alignment horizontal="right" vertical="center" wrapText="1"/>
    </xf>
    <xf numFmtId="0" fontId="49" fillId="0" borderId="0" xfId="0" applyFont="1"/>
    <xf numFmtId="0" fontId="50" fillId="0" borderId="4" xfId="0" applyFont="1" applyBorder="1" applyAlignment="1">
      <alignment horizontal="center" vertical="center"/>
    </xf>
    <xf numFmtId="10" fontId="50" fillId="0" borderId="4" xfId="0" applyNumberFormat="1" applyFont="1" applyBorder="1" applyAlignment="1">
      <alignment horizontal="center" vertical="center" wrapText="1"/>
    </xf>
    <xf numFmtId="4" fontId="51" fillId="0" borderId="4" xfId="0" applyNumberFormat="1" applyFont="1" applyBorder="1" applyAlignment="1">
      <alignment horizontal="center" vertical="center"/>
    </xf>
    <xf numFmtId="10" fontId="33" fillId="0" borderId="4" xfId="0" applyNumberFormat="1" applyFont="1" applyBorder="1" applyAlignment="1">
      <alignment horizontal="right" vertical="center" wrapText="1"/>
    </xf>
    <xf numFmtId="10" fontId="31" fillId="6" borderId="4" xfId="0" applyNumberFormat="1" applyFont="1" applyFill="1" applyBorder="1" applyAlignment="1">
      <alignment horizontal="right" vertical="center"/>
    </xf>
    <xf numFmtId="0" fontId="31" fillId="6" borderId="4" xfId="0" applyFont="1" applyFill="1" applyBorder="1" applyAlignment="1">
      <alignment horizontal="center" vertical="center" wrapText="1"/>
    </xf>
    <xf numFmtId="49" fontId="31" fillId="0" borderId="4" xfId="0" applyNumberFormat="1" applyFont="1" applyBorder="1" applyAlignment="1">
      <alignment horizontal="center" vertical="center" wrapText="1"/>
    </xf>
    <xf numFmtId="4" fontId="31" fillId="7" borderId="4" xfId="0" applyNumberFormat="1" applyFont="1" applyFill="1" applyBorder="1" applyAlignment="1">
      <alignment horizontal="right" vertical="center" wrapText="1"/>
    </xf>
    <xf numFmtId="4" fontId="31" fillId="6" borderId="4" xfId="0" applyNumberFormat="1" applyFont="1" applyFill="1" applyBorder="1" applyAlignment="1">
      <alignment horizontal="right" vertical="center" wrapText="1"/>
    </xf>
    <xf numFmtId="49" fontId="31" fillId="0" borderId="8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left" vertical="center" wrapText="1"/>
    </xf>
    <xf numFmtId="166" fontId="27" fillId="0" borderId="0" xfId="0" applyNumberFormat="1" applyFont="1" applyAlignment="1">
      <alignment horizontal="center" vertical="center" wrapText="1"/>
    </xf>
    <xf numFmtId="0" fontId="27" fillId="8" borderId="0" xfId="0" applyFont="1" applyFill="1" applyAlignment="1">
      <alignment horizontal="left" vertical="center" wrapText="1"/>
    </xf>
    <xf numFmtId="166" fontId="27" fillId="8" borderId="0" xfId="0" applyNumberFormat="1" applyFont="1" applyFill="1" applyAlignment="1">
      <alignment horizontal="center" vertical="center" wrapText="1"/>
    </xf>
    <xf numFmtId="0" fontId="34" fillId="0" borderId="6" xfId="0" applyFont="1" applyBorder="1" applyAlignment="1"/>
    <xf numFmtId="0" fontId="34" fillId="0" borderId="7" xfId="0" applyFont="1" applyBorder="1" applyAlignment="1"/>
    <xf numFmtId="0" fontId="40" fillId="6" borderId="15" xfId="0" applyFont="1" applyFill="1" applyBorder="1" applyAlignment="1">
      <alignment horizontal="center"/>
    </xf>
    <xf numFmtId="0" fontId="40" fillId="6" borderId="18" xfId="0" applyFont="1" applyFill="1" applyBorder="1" applyAlignment="1">
      <alignment horizontal="center"/>
    </xf>
    <xf numFmtId="0" fontId="40" fillId="6" borderId="18" xfId="0" applyFont="1" applyFill="1" applyBorder="1" applyAlignment="1">
      <alignment horizontal="center"/>
    </xf>
    <xf numFmtId="2" fontId="40" fillId="6" borderId="18" xfId="0" applyNumberFormat="1" applyFont="1" applyFill="1" applyBorder="1" applyAlignment="1">
      <alignment horizontal="center"/>
    </xf>
    <xf numFmtId="4" fontId="40" fillId="6" borderId="18" xfId="0" applyNumberFormat="1" applyFont="1" applyFill="1" applyBorder="1" applyAlignment="1">
      <alignment horizontal="center"/>
    </xf>
    <xf numFmtId="0" fontId="34" fillId="0" borderId="0" xfId="0" applyFont="1"/>
    <xf numFmtId="0" fontId="34" fillId="5" borderId="15" xfId="0" applyFont="1" applyFill="1" applyBorder="1" applyAlignment="1">
      <alignment horizontal="center"/>
    </xf>
    <xf numFmtId="0" fontId="34" fillId="0" borderId="18" xfId="0" applyFont="1" applyBorder="1" applyAlignment="1">
      <alignment horizontal="center"/>
    </xf>
    <xf numFmtId="2" fontId="34" fillId="5" borderId="18" xfId="0" applyNumberFormat="1" applyFont="1" applyFill="1" applyBorder="1" applyAlignment="1">
      <alignment horizontal="center"/>
    </xf>
    <xf numFmtId="4" fontId="34" fillId="7" borderId="18" xfId="0" applyNumberFormat="1" applyFont="1" applyFill="1" applyBorder="1" applyAlignment="1">
      <alignment horizontal="right"/>
    </xf>
    <xf numFmtId="4" fontId="34" fillId="0" borderId="18" xfId="0" applyNumberFormat="1" applyFont="1" applyBorder="1" applyAlignment="1">
      <alignment horizontal="right"/>
    </xf>
    <xf numFmtId="3" fontId="40" fillId="6" borderId="18" xfId="0" applyNumberFormat="1" applyFont="1" applyFill="1" applyBorder="1" applyAlignment="1">
      <alignment horizontal="right"/>
    </xf>
    <xf numFmtId="4" fontId="40" fillId="6" borderId="18" xfId="0" applyNumberFormat="1" applyFont="1" applyFill="1" applyBorder="1" applyAlignment="1">
      <alignment horizontal="right"/>
    </xf>
    <xf numFmtId="4" fontId="34" fillId="0" borderId="6" xfId="0" applyNumberFormat="1" applyFont="1" applyBorder="1" applyAlignment="1"/>
    <xf numFmtId="4" fontId="34" fillId="0" borderId="0" xfId="0" applyNumberFormat="1" applyFont="1" applyAlignment="1"/>
    <xf numFmtId="4" fontId="34" fillId="0" borderId="7" xfId="0" applyNumberFormat="1" applyFont="1" applyBorder="1" applyAlignment="1"/>
    <xf numFmtId="0" fontId="40" fillId="6" borderId="4" xfId="0" applyFont="1" applyFill="1" applyBorder="1" applyAlignment="1">
      <alignment horizontal="center" wrapText="1"/>
    </xf>
    <xf numFmtId="4" fontId="40" fillId="6" borderId="4" xfId="0" applyNumberFormat="1" applyFont="1" applyFill="1" applyBorder="1" applyAlignment="1">
      <alignment horizontal="center"/>
    </xf>
    <xf numFmtId="0" fontId="34" fillId="5" borderId="4" xfId="0" applyFont="1" applyFill="1" applyBorder="1" applyAlignment="1">
      <alignment horizontal="center"/>
    </xf>
    <xf numFmtId="4" fontId="34" fillId="7" borderId="4" xfId="0" applyNumberFormat="1" applyFont="1" applyFill="1" applyBorder="1" applyAlignment="1">
      <alignment horizontal="right"/>
    </xf>
    <xf numFmtId="4" fontId="34" fillId="7" borderId="4" xfId="0" applyNumberFormat="1" applyFont="1" applyFill="1" applyBorder="1" applyAlignment="1">
      <alignment horizontal="right"/>
    </xf>
    <xf numFmtId="4" fontId="30" fillId="6" borderId="18" xfId="0" applyNumberFormat="1" applyFont="1" applyFill="1" applyBorder="1" applyAlignment="1">
      <alignment horizontal="right"/>
    </xf>
    <xf numFmtId="4" fontId="40" fillId="0" borderId="4" xfId="0" applyNumberFormat="1" applyFont="1" applyBorder="1" applyAlignment="1">
      <alignment horizontal="right"/>
    </xf>
    <xf numFmtId="0" fontId="41" fillId="0" borderId="4" xfId="0" applyFont="1" applyBorder="1" applyAlignment="1">
      <alignment horizontal="right" wrapText="1"/>
    </xf>
    <xf numFmtId="0" fontId="34" fillId="0" borderId="0" xfId="0" applyFont="1" applyAlignment="1"/>
    <xf numFmtId="0" fontId="25" fillId="0" borderId="0" xfId="0" applyFont="1" applyAlignment="1"/>
    <xf numFmtId="0" fontId="34" fillId="5" borderId="18" xfId="0" applyFont="1" applyFill="1" applyBorder="1" applyAlignment="1">
      <alignment horizontal="center"/>
    </xf>
    <xf numFmtId="2" fontId="34" fillId="0" borderId="18" xfId="0" applyNumberFormat="1" applyFont="1" applyBorder="1" applyAlignment="1">
      <alignment horizontal="center"/>
    </xf>
    <xf numFmtId="4" fontId="34" fillId="6" borderId="18" xfId="0" applyNumberFormat="1" applyFont="1" applyFill="1" applyBorder="1" applyAlignment="1">
      <alignment horizontal="right"/>
    </xf>
    <xf numFmtId="4" fontId="30" fillId="6" borderId="4" xfId="0" applyNumberFormat="1" applyFont="1" applyFill="1" applyBorder="1" applyAlignment="1">
      <alignment horizontal="right"/>
    </xf>
    <xf numFmtId="0" fontId="34" fillId="5" borderId="15" xfId="0" applyFont="1" applyFill="1" applyBorder="1" applyAlignment="1">
      <alignment horizontal="center"/>
    </xf>
    <xf numFmtId="0" fontId="34" fillId="0" borderId="16" xfId="0" applyFont="1" applyBorder="1" applyAlignment="1"/>
    <xf numFmtId="0" fontId="34" fillId="0" borderId="17" xfId="0" applyFont="1" applyBorder="1" applyAlignment="1"/>
    <xf numFmtId="4" fontId="34" fillId="0" borderId="17" xfId="0" applyNumberFormat="1" applyFont="1" applyBorder="1" applyAlignment="1"/>
    <xf numFmtId="0" fontId="34" fillId="0" borderId="18" xfId="0" applyFont="1" applyBorder="1"/>
    <xf numFmtId="0" fontId="34" fillId="0" borderId="4" xfId="0" applyFont="1" applyBorder="1" applyAlignment="1">
      <alignment horizontal="center"/>
    </xf>
    <xf numFmtId="0" fontId="53" fillId="0" borderId="4" xfId="0" applyFont="1" applyBorder="1" applyAlignment="1">
      <alignment horizontal="center"/>
    </xf>
    <xf numFmtId="0" fontId="40" fillId="6" borderId="18" xfId="0" applyFont="1" applyFill="1" applyBorder="1" applyAlignment="1">
      <alignment horizontal="center" wrapText="1"/>
    </xf>
    <xf numFmtId="2" fontId="40" fillId="6" borderId="18" xfId="0" applyNumberFormat="1" applyFont="1" applyFill="1" applyBorder="1" applyAlignment="1">
      <alignment horizontal="center"/>
    </xf>
    <xf numFmtId="0" fontId="34" fillId="0" borderId="18" xfId="0" applyFont="1" applyBorder="1" applyAlignment="1">
      <alignment horizontal="center"/>
    </xf>
    <xf numFmtId="1" fontId="34" fillId="5" borderId="18" xfId="0" applyNumberFormat="1" applyFont="1" applyFill="1" applyBorder="1" applyAlignment="1">
      <alignment horizontal="center"/>
    </xf>
    <xf numFmtId="4" fontId="34" fillId="7" borderId="18" xfId="0" applyNumberFormat="1" applyFont="1" applyFill="1" applyBorder="1" applyAlignment="1">
      <alignment horizontal="right"/>
    </xf>
    <xf numFmtId="0" fontId="34" fillId="0" borderId="18" xfId="0" applyFont="1" applyBorder="1" applyAlignment="1">
      <alignment horizontal="center"/>
    </xf>
    <xf numFmtId="0" fontId="53" fillId="0" borderId="4" xfId="0" applyFont="1" applyBorder="1" applyAlignment="1">
      <alignment horizontal="center"/>
    </xf>
    <xf numFmtId="4" fontId="40" fillId="6" borderId="18" xfId="0" applyNumberFormat="1" applyFont="1" applyFill="1" applyBorder="1" applyAlignment="1">
      <alignment horizontal="right"/>
    </xf>
    <xf numFmtId="0" fontId="55" fillId="0" borderId="0" xfId="0" applyFont="1"/>
    <xf numFmtId="0" fontId="56" fillId="0" borderId="0" xfId="0" applyFont="1"/>
    <xf numFmtId="0" fontId="57" fillId="0" borderId="0" xfId="0" applyFont="1"/>
    <xf numFmtId="0" fontId="58" fillId="6" borderId="20" xfId="0" applyFont="1" applyFill="1" applyBorder="1" applyAlignment="1">
      <alignment horizontal="center" vertical="center" wrapText="1"/>
    </xf>
    <xf numFmtId="0" fontId="58" fillId="6" borderId="4" xfId="0" applyFont="1" applyFill="1" applyBorder="1" applyAlignment="1">
      <alignment horizontal="center" vertical="center" wrapText="1"/>
    </xf>
    <xf numFmtId="0" fontId="59" fillId="0" borderId="4" xfId="0" applyFont="1" applyBorder="1" applyAlignment="1">
      <alignment horizontal="center" vertical="center" wrapText="1"/>
    </xf>
    <xf numFmtId="0" fontId="58" fillId="0" borderId="4" xfId="0" applyFont="1" applyBorder="1" applyAlignment="1">
      <alignment horizontal="center" vertical="center" wrapText="1"/>
    </xf>
    <xf numFmtId="0" fontId="58" fillId="6" borderId="21" xfId="0" applyFont="1" applyFill="1" applyBorder="1" applyAlignment="1">
      <alignment horizontal="right" vertical="center" wrapText="1"/>
    </xf>
    <xf numFmtId="0" fontId="58" fillId="6" borderId="22" xfId="0" applyFont="1" applyFill="1" applyBorder="1" applyAlignment="1">
      <alignment horizontal="right" vertical="center" wrapText="1"/>
    </xf>
    <xf numFmtId="0" fontId="58" fillId="0" borderId="1" xfId="0" applyFont="1" applyBorder="1"/>
    <xf numFmtId="0" fontId="59" fillId="0" borderId="2" xfId="0" applyFont="1" applyBorder="1"/>
    <xf numFmtId="0" fontId="59" fillId="0" borderId="3" xfId="0" applyFont="1" applyBorder="1"/>
    <xf numFmtId="0" fontId="58" fillId="0" borderId="6" xfId="0" applyFont="1" applyBorder="1"/>
    <xf numFmtId="0" fontId="59" fillId="0" borderId="7" xfId="0" applyFont="1" applyBorder="1"/>
    <xf numFmtId="0" fontId="58" fillId="0" borderId="16" xfId="0" applyFont="1" applyBorder="1"/>
    <xf numFmtId="0" fontId="59" fillId="0" borderId="17" xfId="0" applyFont="1" applyBorder="1"/>
    <xf numFmtId="0" fontId="59" fillId="0" borderId="18" xfId="0" applyFont="1" applyBorder="1"/>
    <xf numFmtId="0" fontId="59" fillId="0" borderId="0" xfId="0" applyFont="1"/>
    <xf numFmtId="0" fontId="59" fillId="6" borderId="21" xfId="0" applyFont="1" applyFill="1" applyBorder="1"/>
    <xf numFmtId="0" fontId="55" fillId="6" borderId="21" xfId="0" applyFont="1" applyFill="1" applyBorder="1"/>
    <xf numFmtId="0" fontId="59" fillId="6" borderId="22" xfId="0" applyFont="1" applyFill="1" applyBorder="1"/>
    <xf numFmtId="0" fontId="58" fillId="0" borderId="2" xfId="0" applyFont="1" applyBorder="1" applyAlignment="1">
      <alignment horizontal="left" vertical="center" wrapText="1"/>
    </xf>
    <xf numFmtId="0" fontId="60" fillId="0" borderId="2" xfId="0" applyFont="1" applyBorder="1" applyAlignment="1">
      <alignment horizontal="left" vertical="center" wrapText="1"/>
    </xf>
    <xf numFmtId="0" fontId="58" fillId="0" borderId="3" xfId="0" applyFont="1" applyBorder="1" applyAlignment="1">
      <alignment horizontal="left" vertical="center" wrapText="1"/>
    </xf>
    <xf numFmtId="0" fontId="60" fillId="6" borderId="4" xfId="0" applyFont="1" applyFill="1" applyBorder="1" applyAlignment="1">
      <alignment horizontal="center" vertical="center" wrapText="1"/>
    </xf>
    <xf numFmtId="0" fontId="59" fillId="0" borderId="2" xfId="0" applyFont="1" applyBorder="1" applyAlignment="1">
      <alignment horizontal="center" vertical="center"/>
    </xf>
    <xf numFmtId="0" fontId="55" fillId="0" borderId="2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9" fillId="0" borderId="7" xfId="0" applyFont="1" applyBorder="1" applyAlignment="1">
      <alignment horizontal="center" vertical="center"/>
    </xf>
    <xf numFmtId="0" fontId="59" fillId="0" borderId="17" xfId="0" applyFont="1" applyBorder="1" applyAlignment="1">
      <alignment horizontal="center" vertical="center"/>
    </xf>
    <xf numFmtId="0" fontId="55" fillId="0" borderId="17" xfId="0" applyFont="1" applyBorder="1" applyAlignment="1">
      <alignment horizontal="center" vertical="center"/>
    </xf>
    <xf numFmtId="0" fontId="59" fillId="0" borderId="18" xfId="0" applyFont="1" applyBorder="1" applyAlignment="1">
      <alignment horizontal="center" vertical="center"/>
    </xf>
    <xf numFmtId="0" fontId="58" fillId="6" borderId="26" xfId="0" applyFont="1" applyFill="1" applyBorder="1" applyAlignment="1">
      <alignment horizontal="center" vertical="center" wrapText="1"/>
    </xf>
    <xf numFmtId="0" fontId="58" fillId="6" borderId="27" xfId="0" applyFont="1" applyFill="1" applyBorder="1" applyAlignment="1">
      <alignment horizontal="center" vertical="center" wrapText="1"/>
    </xf>
    <xf numFmtId="0" fontId="60" fillId="6" borderId="26" xfId="0" applyFont="1" applyFill="1" applyBorder="1" applyAlignment="1">
      <alignment horizontal="center" vertical="center" wrapText="1"/>
    </xf>
    <xf numFmtId="0" fontId="59" fillId="0" borderId="2" xfId="0" applyFont="1" applyBorder="1" applyAlignment="1">
      <alignment horizontal="center"/>
    </xf>
    <xf numFmtId="0" fontId="59" fillId="0" borderId="3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17" xfId="0" applyFont="1" applyBorder="1" applyAlignment="1">
      <alignment horizontal="center"/>
    </xf>
    <xf numFmtId="0" fontId="59" fillId="0" borderId="18" xfId="0" applyFont="1" applyBorder="1" applyAlignment="1">
      <alignment horizontal="center"/>
    </xf>
    <xf numFmtId="0" fontId="55" fillId="0" borderId="2" xfId="0" applyFont="1" applyBorder="1" applyAlignment="1">
      <alignment horizontal="center"/>
    </xf>
    <xf numFmtId="0" fontId="55" fillId="0" borderId="0" xfId="0" applyFont="1" applyAlignment="1">
      <alignment horizontal="center"/>
    </xf>
    <xf numFmtId="0" fontId="55" fillId="0" borderId="17" xfId="0" applyFont="1" applyBorder="1" applyAlignment="1">
      <alignment horizontal="center"/>
    </xf>
    <xf numFmtId="0" fontId="59" fillId="0" borderId="9" xfId="0" applyFont="1" applyBorder="1" applyAlignment="1">
      <alignment vertical="center"/>
    </xf>
    <xf numFmtId="0" fontId="59" fillId="0" borderId="9" xfId="0" applyFont="1" applyBorder="1" applyAlignment="1">
      <alignment horizontal="center" vertical="center"/>
    </xf>
    <xf numFmtId="0" fontId="55" fillId="0" borderId="9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13" fillId="3" borderId="1" xfId="0" applyFont="1" applyFill="1" applyBorder="1" applyAlignment="1">
      <alignment horizontal="center"/>
    </xf>
    <xf numFmtId="0" fontId="14" fillId="0" borderId="2" xfId="0" applyFont="1" applyBorder="1"/>
    <xf numFmtId="0" fontId="14" fillId="0" borderId="3" xfId="0" applyFont="1" applyBorder="1"/>
    <xf numFmtId="0" fontId="26" fillId="0" borderId="0" xfId="0" applyFont="1" applyAlignment="1">
      <alignment horizontal="center"/>
    </xf>
    <xf numFmtId="0" fontId="0" fillId="0" borderId="0" xfId="0" applyFont="1" applyAlignment="1"/>
    <xf numFmtId="0" fontId="27" fillId="6" borderId="8" xfId="0" applyFont="1" applyFill="1" applyBorder="1" applyAlignment="1">
      <alignment horizontal="left"/>
    </xf>
    <xf numFmtId="0" fontId="14" fillId="0" borderId="9" xfId="0" applyFont="1" applyBorder="1"/>
    <xf numFmtId="0" fontId="14" fillId="0" borderId="5" xfId="0" applyFont="1" applyBorder="1"/>
    <xf numFmtId="0" fontId="28" fillId="6" borderId="8" xfId="0" applyFont="1" applyFill="1" applyBorder="1" applyAlignment="1">
      <alignment horizontal="left"/>
    </xf>
    <xf numFmtId="0" fontId="30" fillId="6" borderId="11" xfId="0" applyFont="1" applyFill="1" applyBorder="1" applyAlignment="1">
      <alignment horizontal="left" vertical="center" wrapText="1"/>
    </xf>
    <xf numFmtId="0" fontId="14" fillId="0" borderId="12" xfId="0" applyFont="1" applyBorder="1"/>
    <xf numFmtId="0" fontId="14" fillId="0" borderId="13" xfId="0" applyFont="1" applyBorder="1"/>
    <xf numFmtId="0" fontId="31" fillId="0" borderId="8" xfId="0" applyFont="1" applyBorder="1" applyAlignment="1">
      <alignment horizontal="left" vertical="center" wrapText="1"/>
    </xf>
    <xf numFmtId="0" fontId="32" fillId="0" borderId="8" xfId="0" applyFont="1" applyBorder="1" applyAlignment="1">
      <alignment horizontal="left" vertical="center" wrapText="1"/>
    </xf>
    <xf numFmtId="0" fontId="33" fillId="0" borderId="8" xfId="0" applyFont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36" fillId="0" borderId="8" xfId="0" applyFont="1" applyBorder="1" applyAlignment="1">
      <alignment horizontal="center" vertical="center" wrapText="1"/>
    </xf>
    <xf numFmtId="4" fontId="36" fillId="0" borderId="8" xfId="0" applyNumberFormat="1" applyFont="1" applyBorder="1" applyAlignment="1">
      <alignment horizontal="center" vertical="center" wrapText="1"/>
    </xf>
    <xf numFmtId="0" fontId="31" fillId="4" borderId="16" xfId="0" applyFont="1" applyFill="1" applyBorder="1" applyAlignment="1">
      <alignment horizontal="center" vertical="center"/>
    </xf>
    <xf numFmtId="0" fontId="14" fillId="0" borderId="17" xfId="0" applyFont="1" applyBorder="1"/>
    <xf numFmtId="0" fontId="14" fillId="0" borderId="18" xfId="0" applyFont="1" applyBorder="1"/>
    <xf numFmtId="0" fontId="27" fillId="6" borderId="8" xfId="0" applyFont="1" applyFill="1" applyBorder="1" applyAlignment="1">
      <alignment horizontal="left" vertical="center" wrapText="1"/>
    </xf>
    <xf numFmtId="0" fontId="31" fillId="0" borderId="0" xfId="0" applyFont="1" applyAlignment="1">
      <alignment horizontal="center" vertical="center" wrapText="1"/>
    </xf>
    <xf numFmtId="0" fontId="30" fillId="6" borderId="8" xfId="0" applyFont="1" applyFill="1" applyBorder="1" applyAlignment="1">
      <alignment horizontal="left" vertical="center" wrapText="1"/>
    </xf>
    <xf numFmtId="166" fontId="37" fillId="0" borderId="8" xfId="0" applyNumberFormat="1" applyFont="1" applyBorder="1" applyAlignment="1">
      <alignment horizontal="left" vertical="center"/>
    </xf>
    <xf numFmtId="167" fontId="38" fillId="0" borderId="8" xfId="0" applyNumberFormat="1" applyFont="1" applyBorder="1" applyAlignment="1">
      <alignment horizontal="left" wrapText="1"/>
    </xf>
    <xf numFmtId="168" fontId="38" fillId="0" borderId="8" xfId="0" applyNumberFormat="1" applyFont="1" applyBorder="1" applyAlignment="1">
      <alignment horizontal="left" vertical="center"/>
    </xf>
    <xf numFmtId="0" fontId="39" fillId="0" borderId="8" xfId="0" applyFont="1" applyBorder="1" applyAlignment="1">
      <alignment horizontal="left" vertical="center" wrapText="1"/>
    </xf>
    <xf numFmtId="0" fontId="30" fillId="0" borderId="8" xfId="0" applyFont="1" applyBorder="1" applyAlignment="1">
      <alignment horizontal="left" vertical="center" wrapText="1"/>
    </xf>
    <xf numFmtId="0" fontId="41" fillId="0" borderId="9" xfId="0" applyFont="1" applyBorder="1" applyAlignment="1">
      <alignment horizontal="left"/>
    </xf>
    <xf numFmtId="168" fontId="30" fillId="0" borderId="8" xfId="0" applyNumberFormat="1" applyFont="1" applyBorder="1" applyAlignment="1">
      <alignment horizontal="left" vertical="center"/>
    </xf>
    <xf numFmtId="0" fontId="40" fillId="0" borderId="9" xfId="0" applyFont="1" applyBorder="1" applyAlignment="1">
      <alignment horizontal="left"/>
    </xf>
    <xf numFmtId="0" fontId="42" fillId="0" borderId="8" xfId="0" applyFont="1" applyBorder="1" applyAlignment="1">
      <alignment horizontal="left" vertical="center" wrapText="1"/>
    </xf>
    <xf numFmtId="0" fontId="31" fillId="0" borderId="8" xfId="0" applyFont="1" applyBorder="1" applyAlignment="1">
      <alignment horizontal="left" vertical="center"/>
    </xf>
    <xf numFmtId="0" fontId="31" fillId="6" borderId="8" xfId="0" applyFont="1" applyFill="1" applyBorder="1" applyAlignment="1">
      <alignment horizontal="right" vertical="center"/>
    </xf>
    <xf numFmtId="0" fontId="25" fillId="0" borderId="8" xfId="0" applyFont="1" applyBorder="1" applyAlignment="1">
      <alignment horizontal="left" vertical="center" wrapText="1"/>
    </xf>
    <xf numFmtId="0" fontId="30" fillId="6" borderId="8" xfId="0" applyFont="1" applyFill="1" applyBorder="1" applyAlignment="1">
      <alignment horizontal="center" vertical="center" wrapText="1"/>
    </xf>
    <xf numFmtId="0" fontId="30" fillId="6" borderId="8" xfId="0" applyFont="1" applyFill="1" applyBorder="1" applyAlignment="1">
      <alignment horizontal="right" vertical="center" wrapText="1"/>
    </xf>
    <xf numFmtId="0" fontId="27" fillId="6" borderId="8" xfId="0" applyFont="1" applyFill="1" applyBorder="1" applyAlignment="1">
      <alignment horizontal="left" vertical="center"/>
    </xf>
    <xf numFmtId="0" fontId="30" fillId="6" borderId="8" xfId="0" applyFont="1" applyFill="1" applyBorder="1" applyAlignment="1">
      <alignment horizontal="center" vertical="center"/>
    </xf>
    <xf numFmtId="0" fontId="42" fillId="6" borderId="11" xfId="0" applyFont="1" applyFill="1" applyBorder="1" applyAlignment="1">
      <alignment horizontal="left" vertical="center" wrapText="1"/>
    </xf>
    <xf numFmtId="0" fontId="43" fillId="6" borderId="8" xfId="0" applyFont="1" applyFill="1" applyBorder="1" applyAlignment="1">
      <alignment horizontal="right" vertical="center" wrapText="1"/>
    </xf>
    <xf numFmtId="0" fontId="30" fillId="6" borderId="23" xfId="0" applyFont="1" applyFill="1" applyBorder="1" applyAlignment="1">
      <alignment horizontal="left" vertical="center" wrapText="1"/>
    </xf>
    <xf numFmtId="0" fontId="14" fillId="0" borderId="24" xfId="0" applyFont="1" applyBorder="1"/>
    <xf numFmtId="0" fontId="14" fillId="0" borderId="25" xfId="0" applyFont="1" applyBorder="1"/>
    <xf numFmtId="0" fontId="15" fillId="0" borderId="8" xfId="0" applyFont="1" applyBorder="1" applyAlignment="1">
      <alignment horizontal="left" vertical="center" wrapText="1"/>
    </xf>
    <xf numFmtId="0" fontId="31" fillId="0" borderId="8" xfId="0" applyFont="1" applyBorder="1" applyAlignment="1">
      <alignment horizontal="left" vertical="top" wrapText="1"/>
    </xf>
    <xf numFmtId="0" fontId="30" fillId="0" borderId="8" xfId="0" applyFont="1" applyBorder="1" applyAlignment="1">
      <alignment horizontal="left" vertical="center"/>
    </xf>
    <xf numFmtId="0" fontId="31" fillId="6" borderId="8" xfId="0" applyFont="1" applyFill="1" applyBorder="1" applyAlignment="1">
      <alignment horizontal="right" vertical="center" wrapText="1"/>
    </xf>
    <xf numFmtId="0" fontId="25" fillId="0" borderId="8" xfId="0" applyFont="1" applyBorder="1" applyAlignment="1">
      <alignment horizontal="left" vertical="center"/>
    </xf>
    <xf numFmtId="0" fontId="29" fillId="0" borderId="8" xfId="0" applyFont="1" applyBorder="1" applyAlignment="1">
      <alignment horizontal="left" vertical="center" wrapText="1"/>
    </xf>
    <xf numFmtId="49" fontId="30" fillId="6" borderId="8" xfId="0" applyNumberFormat="1" applyFont="1" applyFill="1" applyBorder="1" applyAlignment="1">
      <alignment horizontal="left" vertical="center" wrapText="1"/>
    </xf>
    <xf numFmtId="0" fontId="31" fillId="0" borderId="9" xfId="0" applyFont="1" applyBorder="1" applyAlignment="1">
      <alignment horizontal="left" vertical="center" wrapText="1"/>
    </xf>
    <xf numFmtId="49" fontId="31" fillId="6" borderId="8" xfId="0" applyNumberFormat="1" applyFont="1" applyFill="1" applyBorder="1" applyAlignment="1">
      <alignment horizontal="right" vertical="center" wrapText="1"/>
    </xf>
    <xf numFmtId="49" fontId="30" fillId="6" borderId="8" xfId="0" applyNumberFormat="1" applyFont="1" applyFill="1" applyBorder="1" applyAlignment="1">
      <alignment horizontal="right" vertical="center" wrapText="1"/>
    </xf>
    <xf numFmtId="0" fontId="27" fillId="0" borderId="8" xfId="0" applyFont="1" applyBorder="1" applyAlignment="1">
      <alignment horizontal="left" vertical="center" wrapText="1"/>
    </xf>
    <xf numFmtId="166" fontId="27" fillId="0" borderId="8" xfId="0" applyNumberFormat="1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166" fontId="27" fillId="6" borderId="8" xfId="0" applyNumberFormat="1" applyFont="1" applyFill="1" applyBorder="1" applyAlignment="1">
      <alignment horizontal="center" vertical="center"/>
    </xf>
    <xf numFmtId="0" fontId="30" fillId="7" borderId="8" xfId="0" applyFont="1" applyFill="1" applyBorder="1" applyAlignment="1">
      <alignment horizontal="center" vertical="center"/>
    </xf>
    <xf numFmtId="166" fontId="31" fillId="7" borderId="9" xfId="0" applyNumberFormat="1" applyFont="1" applyFill="1" applyBorder="1" applyAlignment="1">
      <alignment horizontal="left" vertical="center" wrapText="1"/>
    </xf>
    <xf numFmtId="0" fontId="34" fillId="0" borderId="6" xfId="0" applyFont="1" applyBorder="1" applyAlignment="1"/>
    <xf numFmtId="0" fontId="27" fillId="9" borderId="8" xfId="0" applyFont="1" applyFill="1" applyBorder="1" applyAlignment="1">
      <alignment horizontal="center"/>
    </xf>
    <xf numFmtId="0" fontId="40" fillId="6" borderId="17" xfId="0" applyFont="1" applyFill="1" applyBorder="1" applyAlignment="1">
      <alignment horizontal="center"/>
    </xf>
    <xf numFmtId="0" fontId="34" fillId="0" borderId="17" xfId="0" applyFont="1" applyBorder="1" applyAlignment="1">
      <alignment wrapText="1"/>
    </xf>
    <xf numFmtId="4" fontId="40" fillId="6" borderId="8" xfId="0" applyNumberFormat="1" applyFont="1" applyFill="1" applyBorder="1" applyAlignment="1">
      <alignment horizontal="right"/>
    </xf>
    <xf numFmtId="0" fontId="34" fillId="5" borderId="8" xfId="0" applyFont="1" applyFill="1" applyBorder="1" applyAlignment="1">
      <alignment horizontal="center"/>
    </xf>
    <xf numFmtId="4" fontId="34" fillId="6" borderId="6" xfId="0" applyNumberFormat="1" applyFont="1" applyFill="1" applyBorder="1" applyAlignment="1"/>
    <xf numFmtId="0" fontId="14" fillId="0" borderId="7" xfId="0" applyFont="1" applyBorder="1"/>
    <xf numFmtId="0" fontId="40" fillId="6" borderId="8" xfId="0" applyFont="1" applyFill="1" applyBorder="1" applyAlignment="1">
      <alignment horizontal="center" wrapText="1"/>
    </xf>
    <xf numFmtId="4" fontId="30" fillId="6" borderId="8" xfId="0" applyNumberFormat="1" applyFont="1" applyFill="1" applyBorder="1" applyAlignment="1">
      <alignment horizontal="right"/>
    </xf>
    <xf numFmtId="0" fontId="40" fillId="0" borderId="8" xfId="0" applyFont="1" applyBorder="1" applyAlignment="1">
      <alignment wrapText="1"/>
    </xf>
    <xf numFmtId="0" fontId="40" fillId="6" borderId="8" xfId="0" applyFont="1" applyFill="1" applyBorder="1" applyAlignment="1">
      <alignment horizontal="right" wrapText="1"/>
    </xf>
    <xf numFmtId="0" fontId="25" fillId="5" borderId="8" xfId="0" applyFont="1" applyFill="1" applyBorder="1" applyAlignment="1">
      <alignment wrapText="1"/>
    </xf>
    <xf numFmtId="0" fontId="30" fillId="6" borderId="8" xfId="0" applyFont="1" applyFill="1" applyBorder="1" applyAlignment="1">
      <alignment horizontal="left" vertical="center"/>
    </xf>
    <xf numFmtId="0" fontId="43" fillId="0" borderId="8" xfId="0" applyFont="1" applyBorder="1" applyAlignment="1">
      <alignment horizontal="left" vertical="center" wrapText="1"/>
    </xf>
    <xf numFmtId="0" fontId="45" fillId="0" borderId="0" xfId="0" applyFont="1"/>
    <xf numFmtId="0" fontId="50" fillId="0" borderId="8" xfId="0" applyFont="1" applyBorder="1" applyAlignment="1">
      <alignment horizontal="left" vertical="center" wrapText="1"/>
    </xf>
    <xf numFmtId="0" fontId="49" fillId="0" borderId="8" xfId="0" applyFont="1" applyBorder="1" applyAlignment="1">
      <alignment horizontal="left" vertical="center" wrapText="1"/>
    </xf>
    <xf numFmtId="0" fontId="52" fillId="0" borderId="16" xfId="0" applyFont="1" applyBorder="1" applyAlignment="1">
      <alignment wrapText="1"/>
    </xf>
    <xf numFmtId="0" fontId="40" fillId="0" borderId="8" xfId="0" applyFont="1" applyBorder="1" applyAlignment="1">
      <alignment vertical="center" wrapText="1"/>
    </xf>
    <xf numFmtId="4" fontId="34" fillId="6" borderId="8" xfId="0" applyNumberFormat="1" applyFont="1" applyFill="1" applyBorder="1" applyAlignment="1">
      <alignment horizontal="right"/>
    </xf>
    <xf numFmtId="4" fontId="34" fillId="6" borderId="16" xfId="0" applyNumberFormat="1" applyFont="1" applyFill="1" applyBorder="1" applyAlignment="1">
      <alignment horizontal="right"/>
    </xf>
    <xf numFmtId="0" fontId="28" fillId="6" borderId="8" xfId="0" applyFont="1" applyFill="1" applyBorder="1" applyAlignment="1">
      <alignment horizontal="left" wrapText="1"/>
    </xf>
    <xf numFmtId="0" fontId="39" fillId="0" borderId="8" xfId="0" applyFont="1" applyBorder="1" applyAlignment="1">
      <alignment horizontal="center" vertical="center" wrapText="1"/>
    </xf>
    <xf numFmtId="168" fontId="54" fillId="0" borderId="8" xfId="0" applyNumberFormat="1" applyFont="1" applyBorder="1" applyAlignment="1">
      <alignment horizontal="left"/>
    </xf>
    <xf numFmtId="0" fontId="58" fillId="6" borderId="8" xfId="0" applyFont="1" applyFill="1" applyBorder="1" applyAlignment="1">
      <alignment horizontal="center" vertical="center" wrapText="1"/>
    </xf>
    <xf numFmtId="0" fontId="59" fillId="0" borderId="8" xfId="0" applyFont="1" applyBorder="1" applyAlignment="1">
      <alignment horizontal="left" vertical="center" wrapText="1"/>
    </xf>
    <xf numFmtId="0" fontId="58" fillId="6" borderId="8" xfId="0" applyFont="1" applyFill="1" applyBorder="1" applyAlignment="1">
      <alignment horizontal="right" vertical="center" wrapText="1"/>
    </xf>
    <xf numFmtId="0" fontId="58" fillId="0" borderId="1" xfId="0" applyFont="1" applyBorder="1" applyAlignment="1">
      <alignment horizontal="left" vertical="center" wrapText="1"/>
    </xf>
    <xf numFmtId="0" fontId="58" fillId="6" borderId="8" xfId="0" applyFont="1" applyFill="1" applyBorder="1" applyAlignment="1">
      <alignment horizontal="left" vertical="center" wrapText="1"/>
    </xf>
    <xf numFmtId="0" fontId="59" fillId="0" borderId="1" xfId="0" applyFont="1" applyBorder="1" applyAlignment="1">
      <alignment horizontal="left" vertical="center" wrapText="1"/>
    </xf>
    <xf numFmtId="0" fontId="14" fillId="0" borderId="6" xfId="0" applyFont="1" applyBorder="1"/>
    <xf numFmtId="0" fontId="14" fillId="0" borderId="16" xfId="0" applyFont="1" applyBorder="1"/>
    <xf numFmtId="0" fontId="58" fillId="6" borderId="11" xfId="0" applyFont="1" applyFill="1" applyBorder="1" applyAlignment="1">
      <alignment horizontal="left" vertical="center" wrapText="1"/>
    </xf>
    <xf numFmtId="0" fontId="59" fillId="0" borderId="8" xfId="0" applyFont="1" applyBorder="1" applyAlignment="1">
      <alignment vertical="center" wrapText="1"/>
    </xf>
    <xf numFmtId="0" fontId="59" fillId="0" borderId="1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customschemas.google.com/relationships/workbookmetadata" Target="metadata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E14"/>
  <sheetViews>
    <sheetView workbookViewId="0"/>
  </sheetViews>
  <sheetFormatPr defaultColWidth="12.5703125" defaultRowHeight="15" customHeight="1"/>
  <cols>
    <col min="1" max="1" width="2.28515625" customWidth="1"/>
    <col min="2" max="2" width="5.7109375" customWidth="1"/>
    <col min="3" max="3" width="52.7109375" customWidth="1"/>
    <col min="4" max="4" width="8.42578125" customWidth="1"/>
    <col min="5" max="5" width="14.7109375" customWidth="1"/>
  </cols>
  <sheetData>
    <row r="2" spans="2:5">
      <c r="B2" s="1" t="s">
        <v>0</v>
      </c>
      <c r="C2" s="1" t="s">
        <v>1</v>
      </c>
      <c r="D2" s="1" t="s">
        <v>2</v>
      </c>
      <c r="E2" s="1" t="s">
        <v>3</v>
      </c>
    </row>
    <row r="3" spans="2:5">
      <c r="B3" s="2">
        <v>5143</v>
      </c>
      <c r="C3" s="2" t="s">
        <v>4</v>
      </c>
      <c r="D3" s="3">
        <v>1653.58</v>
      </c>
      <c r="E3" s="2">
        <v>0</v>
      </c>
    </row>
    <row r="4" spans="2:5">
      <c r="B4" s="2">
        <v>5135</v>
      </c>
      <c r="C4" s="2" t="s">
        <v>5</v>
      </c>
      <c r="D4" s="3">
        <v>1653.58</v>
      </c>
      <c r="E4" s="2">
        <v>20</v>
      </c>
    </row>
    <row r="5" spans="2:5">
      <c r="B5" s="2">
        <v>5134</v>
      </c>
      <c r="C5" s="2" t="s">
        <v>6</v>
      </c>
      <c r="D5" s="3">
        <v>1653.58</v>
      </c>
      <c r="E5" s="2">
        <v>20</v>
      </c>
    </row>
    <row r="6" spans="2:5">
      <c r="B6" s="2">
        <v>5132</v>
      </c>
      <c r="C6" s="2" t="s">
        <v>7</v>
      </c>
      <c r="D6" s="3">
        <v>1736.16</v>
      </c>
      <c r="E6" s="2">
        <v>20</v>
      </c>
    </row>
    <row r="7" spans="2:5">
      <c r="B7" s="2">
        <v>5162</v>
      </c>
      <c r="C7" s="2" t="s">
        <v>8</v>
      </c>
      <c r="D7" s="3">
        <v>2023.64</v>
      </c>
      <c r="E7" s="2">
        <v>40</v>
      </c>
    </row>
    <row r="8" spans="2:5">
      <c r="B8" s="2">
        <v>6220</v>
      </c>
      <c r="C8" s="2" t="s">
        <v>9</v>
      </c>
      <c r="D8" s="3">
        <v>1653.58</v>
      </c>
      <c r="E8" s="2">
        <v>20</v>
      </c>
    </row>
    <row r="9" spans="2:5">
      <c r="B9" s="4" t="s">
        <v>10</v>
      </c>
      <c r="C9" s="2" t="s">
        <v>11</v>
      </c>
      <c r="D9" s="3">
        <v>1991.06</v>
      </c>
      <c r="E9" s="2">
        <v>0</v>
      </c>
    </row>
    <row r="10" spans="2:5">
      <c r="B10" s="2">
        <v>4221</v>
      </c>
      <c r="C10" s="2" t="s">
        <v>12</v>
      </c>
      <c r="D10" s="3">
        <v>1869.5</v>
      </c>
      <c r="E10" s="2">
        <v>0</v>
      </c>
    </row>
    <row r="11" spans="2:5">
      <c r="B11" s="2">
        <v>4222</v>
      </c>
      <c r="C11" s="2" t="s">
        <v>13</v>
      </c>
      <c r="D11" s="3">
        <v>1869.5</v>
      </c>
      <c r="E11" s="2">
        <v>0</v>
      </c>
    </row>
    <row r="12" spans="2:5">
      <c r="B12" s="2" t="s">
        <v>14</v>
      </c>
      <c r="C12" s="2" t="s">
        <v>15</v>
      </c>
      <c r="D12" s="3">
        <v>1991.06</v>
      </c>
      <c r="E12" s="2">
        <v>0</v>
      </c>
    </row>
    <row r="13" spans="2:5">
      <c r="B13" s="2">
        <v>5141</v>
      </c>
      <c r="C13" s="2" t="s">
        <v>16</v>
      </c>
      <c r="D13" s="3">
        <v>2015.07</v>
      </c>
      <c r="E13" s="2">
        <v>0</v>
      </c>
    </row>
    <row r="14" spans="2:5">
      <c r="B14" s="4" t="s">
        <v>17</v>
      </c>
      <c r="C14" s="2" t="s">
        <v>18</v>
      </c>
      <c r="D14" s="3">
        <v>1756.67</v>
      </c>
      <c r="E14" s="2">
        <v>20</v>
      </c>
    </row>
  </sheetData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Cuidador de alunos PcD - 40h/sem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OSÓRIO/RS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8</v>
      </c>
      <c r="D14" s="81">
        <f>VLOOKUP($C$14,resumo!$A$5:$T$50,4,0)</f>
        <v>3</v>
      </c>
      <c r="E14" s="280" t="str">
        <f>VLOOKUP($C$14,resumo!$A$5:$T$50,5,0)</f>
        <v>Cuidador de alunos PcD - 40h/sem</v>
      </c>
      <c r="F14" s="270"/>
      <c r="G14" s="281" t="str">
        <f>VLOOKUP($C$14,resumo!$A$5:$T$50,6,0)</f>
        <v>Osório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Monitor/Cuidador de alunos PcD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5162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597</v>
      </c>
      <c r="D20" s="269"/>
      <c r="E20" s="269"/>
      <c r="F20" s="269"/>
      <c r="G20" s="269"/>
      <c r="H20" s="270"/>
      <c r="I20" s="290">
        <f>VLOOKUP($C$14,resumo!$A$5:$T$50,17,0)</f>
        <v>2023.64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Monitor/Cuidador de alunos PcD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598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599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600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601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ROUND(H31*5*(I20/220),2)</f>
        <v>1839.67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602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603</v>
      </c>
      <c r="D33" s="269"/>
      <c r="E33" s="269"/>
      <c r="F33" s="269"/>
      <c r="G33" s="270"/>
      <c r="H33" s="89">
        <f>VLOOKUP($C$14,resumo!$A$5:$T$50,20,0)</f>
        <v>40</v>
      </c>
      <c r="I33" s="96" t="s">
        <v>134</v>
      </c>
      <c r="J33" s="91">
        <f>ROUND(H33%*J31,2)</f>
        <v>735.87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604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605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2575.54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606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607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608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214.54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609</v>
      </c>
      <c r="D43" s="269"/>
      <c r="E43" s="269"/>
      <c r="F43" s="269"/>
      <c r="G43" s="269"/>
      <c r="H43" s="270"/>
      <c r="I43" s="105">
        <v>0.121</v>
      </c>
      <c r="J43" s="101">
        <f t="shared" si="1"/>
        <v>311.64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526.17999999999995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610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611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620.34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77.540000000000006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612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93.05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46.53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31.02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18.61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6.2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248.14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1141.4299999999998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613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215.22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614</v>
      </c>
      <c r="D61" s="269"/>
      <c r="E61" s="269"/>
      <c r="F61" s="269"/>
      <c r="G61" s="269"/>
      <c r="H61" s="269"/>
      <c r="I61" s="120">
        <f>VLOOKUP($C$14,resumo!$A$5:$T$50,12,0)</f>
        <v>7.4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615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616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617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618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619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620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621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622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692.30000000000007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623</v>
      </c>
      <c r="D77" s="269"/>
      <c r="E77" s="269"/>
      <c r="F77" s="269"/>
      <c r="G77" s="269"/>
      <c r="H77" s="269"/>
      <c r="I77" s="270"/>
      <c r="J77" s="112">
        <f>J44</f>
        <v>526.17999999999995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1141.4299999999998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692.30000000000007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2359.91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624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12.92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1.03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625</v>
      </c>
      <c r="D85" s="269"/>
      <c r="E85" s="269"/>
      <c r="F85" s="269"/>
      <c r="G85" s="269"/>
      <c r="H85" s="269"/>
      <c r="I85" s="270"/>
      <c r="J85" s="112">
        <f>ROUND(((($J$37/30)*7)/$G$12)*1,2)</f>
        <v>50.08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18.43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626</v>
      </c>
      <c r="D87" s="269"/>
      <c r="E87" s="269"/>
      <c r="F87" s="269"/>
      <c r="G87" s="269"/>
      <c r="H87" s="270"/>
      <c r="I87" s="130">
        <v>0.04</v>
      </c>
      <c r="J87" s="112">
        <f>ROUND($J$37*I87,2)</f>
        <v>103.02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185.48000000000002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627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2575.54</v>
      </c>
      <c r="D93" s="305" t="s">
        <v>628</v>
      </c>
      <c r="E93" s="269"/>
      <c r="F93" s="133">
        <f>J80-J60-J65</f>
        <v>1691.71</v>
      </c>
      <c r="G93" s="305" t="s">
        <v>203</v>
      </c>
      <c r="H93" s="269"/>
      <c r="I93" s="134">
        <f>J88</f>
        <v>185.48000000000002</v>
      </c>
      <c r="J93" s="135">
        <f>C93+F93+I93</f>
        <v>4452.7299999999996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629</v>
      </c>
      <c r="D96" s="269"/>
      <c r="E96" s="269"/>
      <c r="F96" s="269"/>
      <c r="G96" s="269"/>
      <c r="H96" s="269"/>
      <c r="I96" s="270"/>
      <c r="J96" s="112">
        <f>ROUND(J93/12,2)</f>
        <v>371.06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630</v>
      </c>
      <c r="D97" s="269"/>
      <c r="E97" s="269"/>
      <c r="F97" s="269"/>
      <c r="G97" s="269"/>
      <c r="H97" s="269"/>
      <c r="I97" s="270"/>
      <c r="J97" s="112">
        <f>ROUND((($J$93/30)*1)/12,2)</f>
        <v>12.37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631</v>
      </c>
      <c r="D98" s="269"/>
      <c r="E98" s="269"/>
      <c r="F98" s="269"/>
      <c r="G98" s="269"/>
      <c r="H98" s="269"/>
      <c r="I98" s="270"/>
      <c r="J98" s="112">
        <f>ROUND((($J$93/30)*5)/12*1.5%,2)</f>
        <v>0.93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632</v>
      </c>
      <c r="D99" s="269"/>
      <c r="E99" s="269"/>
      <c r="F99" s="269"/>
      <c r="G99" s="269"/>
      <c r="H99" s="269"/>
      <c r="I99" s="270"/>
      <c r="J99" s="112">
        <f>ROUND((((($J$93)/30)*0.69)/12),2)</f>
        <v>8.5299999999999994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633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6.14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634</v>
      </c>
      <c r="D101" s="269"/>
      <c r="E101" s="269"/>
      <c r="F101" s="269"/>
      <c r="G101" s="269"/>
      <c r="H101" s="269"/>
      <c r="I101" s="270"/>
      <c r="J101" s="112">
        <f>ROUND((((($J$93)/30)*3)/12),2)</f>
        <v>37.11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436.14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436.14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436.14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635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636</v>
      </c>
      <c r="D115" s="269"/>
      <c r="E115" s="269"/>
      <c r="F115" s="269"/>
      <c r="G115" s="269"/>
      <c r="H115" s="269"/>
      <c r="I115" s="270"/>
      <c r="J115" s="141">
        <f>J162</f>
        <v>6.23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637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64.489999999999995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638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5621.56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281.08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639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5902.64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590.26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640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6492.9000000000005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641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556.01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642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120.71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643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644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645</v>
      </c>
      <c r="D135" s="269"/>
      <c r="E135" s="269"/>
      <c r="F135" s="269"/>
      <c r="G135" s="269"/>
      <c r="H135" s="270"/>
      <c r="I135" s="155">
        <f>VLOOKUP($C$14,resumo!$A$5:$T$50,14,0)</f>
        <v>0.02</v>
      </c>
      <c r="J135" s="112">
        <f>ROUND(($J$126/(1-$I$137))*I135,2)</f>
        <v>146.32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1694.3799999999999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0.1125</v>
      </c>
      <c r="J137" s="118">
        <f t="shared" si="5"/>
        <v>823.04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2575.54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2359.91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185.48000000000002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436.14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64.489999999999995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5621.56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1694.3799999999999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7315.94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7315.94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646</v>
      </c>
      <c r="C152" s="269"/>
      <c r="D152" s="269"/>
      <c r="E152" s="269"/>
      <c r="F152" s="269"/>
      <c r="G152" s="270"/>
      <c r="H152" s="322">
        <f>ROUND(H150*H151,2)</f>
        <v>87791.28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Monitor/Cuidador de alunos PcD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resumo!G17</f>
        <v>4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6.23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Cuidador de alunos PcD - 20h/sem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OSÓRIO/RS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9</v>
      </c>
      <c r="D14" s="81">
        <f>VLOOKUP($C$14,resumo!$A$5:$T$50,4,0)</f>
        <v>3</v>
      </c>
      <c r="E14" s="280" t="str">
        <f>VLOOKUP($C$14,resumo!$A$5:$T$50,5,0)</f>
        <v>Cuidador de alunos PcD - 20h/sem</v>
      </c>
      <c r="F14" s="270"/>
      <c r="G14" s="281" t="str">
        <f>VLOOKUP($C$14,resumo!$A$5:$T$50,6,0)</f>
        <v>Osório</v>
      </c>
      <c r="H14" s="270"/>
      <c r="I14" s="82">
        <f>VLOOKUP($C$14,resumo!$A$5:$T$50,7,0)</f>
        <v>2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Monitor/Cuidador de alunos PcD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5162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647</v>
      </c>
      <c r="D20" s="269"/>
      <c r="E20" s="269"/>
      <c r="F20" s="269"/>
      <c r="G20" s="269"/>
      <c r="H20" s="270"/>
      <c r="I20" s="290">
        <f>VLOOKUP($C$14,resumo!$A$5:$T$50,17,0)</f>
        <v>2023.64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Monitor/Cuidador de alunos PcD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648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649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650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651</v>
      </c>
      <c r="D31" s="269"/>
      <c r="E31" s="269"/>
      <c r="F31" s="269"/>
      <c r="G31" s="270"/>
      <c r="H31" s="89">
        <f>VLOOKUP($C$14,resumo!$A$5:$T$50,19,0)</f>
        <v>20</v>
      </c>
      <c r="I31" s="90" t="s">
        <v>131</v>
      </c>
      <c r="J31" s="91">
        <f>ROUND(H31*5*(I20/220),2)</f>
        <v>919.84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652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653</v>
      </c>
      <c r="D33" s="269"/>
      <c r="E33" s="269"/>
      <c r="F33" s="269"/>
      <c r="G33" s="270"/>
      <c r="H33" s="89">
        <f>VLOOKUP($C$14,resumo!$A$5:$T$50,20,0)</f>
        <v>40</v>
      </c>
      <c r="I33" s="96" t="s">
        <v>134</v>
      </c>
      <c r="J33" s="91">
        <f>ROUND(H33%*J31,2)</f>
        <v>367.94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654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655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1287.78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656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657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658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107.27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659</v>
      </c>
      <c r="D43" s="269"/>
      <c r="E43" s="269"/>
      <c r="F43" s="269"/>
      <c r="G43" s="269"/>
      <c r="H43" s="270"/>
      <c r="I43" s="105">
        <v>0.121</v>
      </c>
      <c r="J43" s="101">
        <f t="shared" si="1"/>
        <v>155.82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263.08999999999997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660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661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310.17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38.770000000000003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662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46.53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23.26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15.51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9.31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3.1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124.07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570.72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663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270.41000000000003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664</v>
      </c>
      <c r="D61" s="269"/>
      <c r="E61" s="269"/>
      <c r="F61" s="269"/>
      <c r="G61" s="269"/>
      <c r="H61" s="269"/>
      <c r="I61" s="120">
        <f>VLOOKUP($C$14,resumo!$A$5:$T$50,12,0)</f>
        <v>7.4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665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666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667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668</v>
      </c>
      <c r="D65" s="269"/>
      <c r="E65" s="269"/>
      <c r="F65" s="269"/>
      <c r="G65" s="269"/>
      <c r="H65" s="269"/>
      <c r="I65" s="269"/>
      <c r="J65" s="112">
        <f>ROUND(I67*I66*(1-I68),2)</f>
        <v>226.49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669</v>
      </c>
      <c r="D66" s="269"/>
      <c r="E66" s="269"/>
      <c r="F66" s="269"/>
      <c r="G66" s="269"/>
      <c r="H66" s="269"/>
      <c r="I66" s="120">
        <f>VLOOKUP($C$14,resumo!$A$5:$T$50,18,0)</f>
        <v>12.71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670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671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672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521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673</v>
      </c>
      <c r="D77" s="269"/>
      <c r="E77" s="269"/>
      <c r="F77" s="269"/>
      <c r="G77" s="269"/>
      <c r="H77" s="269"/>
      <c r="I77" s="270"/>
      <c r="J77" s="112">
        <f>J44</f>
        <v>263.08999999999997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570.72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521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1354.81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674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6.46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0.52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675</v>
      </c>
      <c r="D85" s="269"/>
      <c r="E85" s="269"/>
      <c r="F85" s="269"/>
      <c r="G85" s="269"/>
      <c r="H85" s="269"/>
      <c r="I85" s="270"/>
      <c r="J85" s="112">
        <f>ROUND(((($J$37/30)*7)/$G$12)*1,2)</f>
        <v>25.04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9.2100000000000009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676</v>
      </c>
      <c r="D87" s="269"/>
      <c r="E87" s="269"/>
      <c r="F87" s="269"/>
      <c r="G87" s="269"/>
      <c r="H87" s="270"/>
      <c r="I87" s="130">
        <v>0.04</v>
      </c>
      <c r="J87" s="112">
        <f>ROUND($J$37*I87,2)</f>
        <v>51.51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92.74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677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1287.78</v>
      </c>
      <c r="D93" s="305" t="s">
        <v>678</v>
      </c>
      <c r="E93" s="269"/>
      <c r="F93" s="133">
        <f>J80-J60-J65</f>
        <v>857.90999999999985</v>
      </c>
      <c r="G93" s="305" t="s">
        <v>203</v>
      </c>
      <c r="H93" s="269"/>
      <c r="I93" s="134">
        <f>J88</f>
        <v>92.74</v>
      </c>
      <c r="J93" s="135">
        <f>C93+F93+I93</f>
        <v>2238.4299999999994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679</v>
      </c>
      <c r="D96" s="269"/>
      <c r="E96" s="269"/>
      <c r="F96" s="269"/>
      <c r="G96" s="269"/>
      <c r="H96" s="269"/>
      <c r="I96" s="270"/>
      <c r="J96" s="112">
        <f>ROUND(J93/12,2)</f>
        <v>186.54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680</v>
      </c>
      <c r="D97" s="269"/>
      <c r="E97" s="269"/>
      <c r="F97" s="269"/>
      <c r="G97" s="269"/>
      <c r="H97" s="269"/>
      <c r="I97" s="270"/>
      <c r="J97" s="112">
        <f>ROUND((($J$93/30)*1)/12,2)</f>
        <v>6.22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681</v>
      </c>
      <c r="D98" s="269"/>
      <c r="E98" s="269"/>
      <c r="F98" s="269"/>
      <c r="G98" s="269"/>
      <c r="H98" s="269"/>
      <c r="I98" s="270"/>
      <c r="J98" s="112">
        <f>ROUND((($J$93/30)*5)/12*1.5%,2)</f>
        <v>0.47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682</v>
      </c>
      <c r="D99" s="269"/>
      <c r="E99" s="269"/>
      <c r="F99" s="269"/>
      <c r="G99" s="269"/>
      <c r="H99" s="269"/>
      <c r="I99" s="270"/>
      <c r="J99" s="112">
        <f>ROUND((((($J$93)/30)*0.69)/12),2)</f>
        <v>4.29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683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3.15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684</v>
      </c>
      <c r="D101" s="269"/>
      <c r="E101" s="269"/>
      <c r="F101" s="269"/>
      <c r="G101" s="269"/>
      <c r="H101" s="269"/>
      <c r="I101" s="270"/>
      <c r="J101" s="112">
        <f>ROUND((((($J$93)/30)*3)/12),2)</f>
        <v>18.649999999999999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219.32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219.32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219.32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685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686</v>
      </c>
      <c r="D115" s="269"/>
      <c r="E115" s="269"/>
      <c r="F115" s="269"/>
      <c r="G115" s="269"/>
      <c r="H115" s="269"/>
      <c r="I115" s="270"/>
      <c r="J115" s="141">
        <f>J162</f>
        <v>6.23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687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64.489999999999995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688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3019.14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150.96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689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3170.1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317.01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690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3487.1099999999997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691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298.61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692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64.83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693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694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695</v>
      </c>
      <c r="D135" s="269"/>
      <c r="E135" s="269"/>
      <c r="F135" s="269"/>
      <c r="G135" s="269"/>
      <c r="H135" s="270"/>
      <c r="I135" s="155">
        <f>VLOOKUP($C$14,resumo!$A$5:$T$50,14,0)</f>
        <v>0.02</v>
      </c>
      <c r="J135" s="112">
        <f>ROUND(($J$126/(1-$I$137))*I135,2)</f>
        <v>78.58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909.99000000000012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0.1125</v>
      </c>
      <c r="J137" s="118">
        <f t="shared" si="5"/>
        <v>442.02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1287.78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1354.81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92.74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219.32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64.489999999999995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3019.14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909.99000000000012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3929.13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7858.26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696</v>
      </c>
      <c r="C152" s="269"/>
      <c r="D152" s="269"/>
      <c r="E152" s="269"/>
      <c r="F152" s="269"/>
      <c r="G152" s="270"/>
      <c r="H152" s="322">
        <f>ROUND(H150*H151,2)</f>
        <v>94299.12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Monitor/Cuidador de alunos PcD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resumo!G17</f>
        <v>4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6.23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21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8" customWidth="1"/>
    <col min="12" max="12" width="1.5703125" customWidth="1"/>
    <col min="13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Jardineiro - 40h/sem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OSÓRIO/RS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64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10</v>
      </c>
      <c r="D14" s="81">
        <f>VLOOKUP($C$14,resumo!$A$5:$T$50,4,0)</f>
        <v>3</v>
      </c>
      <c r="E14" s="280" t="str">
        <f>VLOOKUP($C$14,resumo!$A$5:$T$50,5,0)</f>
        <v>Jardineiro - 40h/sem</v>
      </c>
      <c r="F14" s="270"/>
      <c r="G14" s="281" t="str">
        <f>VLOOKUP($C$14,resumo!$A$5:$T$50,6,0)</f>
        <v>Osório</v>
      </c>
      <c r="H14" s="270"/>
      <c r="I14" s="82">
        <f>VLOOKUP($C$14,resumo!$A$5:$T$50,7,0)</f>
        <v>1</v>
      </c>
      <c r="J14" s="83"/>
      <c r="K14" s="64"/>
      <c r="L14" s="64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64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Jardineiro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6220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697</v>
      </c>
      <c r="D20" s="269"/>
      <c r="E20" s="269"/>
      <c r="F20" s="269"/>
      <c r="G20" s="269"/>
      <c r="H20" s="270"/>
      <c r="I20" s="290">
        <f>VLOOKUP($C$14,resumo!$A$5:$T$50,17,0)</f>
        <v>1653.58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Jardineiro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698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699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700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701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ROUND(H31*5*(I20/200),2)</f>
        <v>1653.58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702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703</v>
      </c>
      <c r="D33" s="269"/>
      <c r="E33" s="269"/>
      <c r="F33" s="269"/>
      <c r="G33" s="270"/>
      <c r="H33" s="89">
        <f>VLOOKUP($C$14,resumo!$A$5:$T$50,20,0)</f>
        <v>20</v>
      </c>
      <c r="I33" s="96" t="s">
        <v>134</v>
      </c>
      <c r="J33" s="91">
        <f>ROUND(H33%*J31,2)</f>
        <v>330.72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704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705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1984.3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706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707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708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165.29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709</v>
      </c>
      <c r="D43" s="269"/>
      <c r="E43" s="269"/>
      <c r="F43" s="269"/>
      <c r="G43" s="269"/>
      <c r="H43" s="270"/>
      <c r="I43" s="105">
        <v>0.121</v>
      </c>
      <c r="J43" s="101">
        <f t="shared" si="1"/>
        <v>240.1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405.39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710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711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477.94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59.74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712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71.69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35.85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23.9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14.34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4.78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191.18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879.41999999999985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713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226.39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714</v>
      </c>
      <c r="D61" s="269"/>
      <c r="E61" s="269"/>
      <c r="F61" s="269"/>
      <c r="G61" s="269"/>
      <c r="H61" s="269"/>
      <c r="I61" s="120">
        <f>VLOOKUP($C$14,resumo!$A$5:$T$50,12,0)</f>
        <v>7.4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715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716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717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718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719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720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721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722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703.47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723</v>
      </c>
      <c r="D77" s="269"/>
      <c r="E77" s="269"/>
      <c r="F77" s="269"/>
      <c r="G77" s="269"/>
      <c r="H77" s="269"/>
      <c r="I77" s="270"/>
      <c r="J77" s="112">
        <f>J44</f>
        <v>405.39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879.41999999999985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703.47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1988.28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724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9.9600000000000009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0.8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725</v>
      </c>
      <c r="D85" s="269"/>
      <c r="E85" s="269"/>
      <c r="F85" s="269"/>
      <c r="G85" s="269"/>
      <c r="H85" s="269"/>
      <c r="I85" s="270"/>
      <c r="J85" s="112">
        <f>ROUND(((($J$37/30)*7)/$G$12)*1,2)</f>
        <v>38.58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14.2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726</v>
      </c>
      <c r="D87" s="269"/>
      <c r="E87" s="269"/>
      <c r="F87" s="269"/>
      <c r="G87" s="269"/>
      <c r="H87" s="270"/>
      <c r="I87" s="130">
        <v>0.04</v>
      </c>
      <c r="J87" s="112">
        <f>ROUND($J$37*I87,2)</f>
        <v>79.37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142.91000000000003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727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1984.3</v>
      </c>
      <c r="D93" s="305" t="s">
        <v>728</v>
      </c>
      <c r="E93" s="269"/>
      <c r="F93" s="133">
        <f>J80-J60-J65</f>
        <v>1308.9099999999999</v>
      </c>
      <c r="G93" s="305" t="s">
        <v>203</v>
      </c>
      <c r="H93" s="269"/>
      <c r="I93" s="134">
        <f>J88</f>
        <v>142.91000000000003</v>
      </c>
      <c r="J93" s="135">
        <f>C93+F93+I93</f>
        <v>3436.12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729</v>
      </c>
      <c r="D96" s="269"/>
      <c r="E96" s="269"/>
      <c r="F96" s="269"/>
      <c r="G96" s="269"/>
      <c r="H96" s="269"/>
      <c r="I96" s="270"/>
      <c r="J96" s="112">
        <f>ROUND(J93/12,2)</f>
        <v>286.33999999999997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730</v>
      </c>
      <c r="D97" s="269"/>
      <c r="E97" s="269"/>
      <c r="F97" s="269"/>
      <c r="G97" s="269"/>
      <c r="H97" s="269"/>
      <c r="I97" s="270"/>
      <c r="J97" s="112">
        <f>ROUND((($J$93/30)*1)/12,2)</f>
        <v>9.5399999999999991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731</v>
      </c>
      <c r="D98" s="269"/>
      <c r="E98" s="269"/>
      <c r="F98" s="269"/>
      <c r="G98" s="269"/>
      <c r="H98" s="269"/>
      <c r="I98" s="270"/>
      <c r="J98" s="112">
        <f>ROUND((($J$93/30)*5)/12*1.5%,2)</f>
        <v>0.72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732</v>
      </c>
      <c r="D99" s="269"/>
      <c r="E99" s="269"/>
      <c r="F99" s="269"/>
      <c r="G99" s="269"/>
      <c r="H99" s="269"/>
      <c r="I99" s="270"/>
      <c r="J99" s="112">
        <f>ROUND((((($J$93)/30)*0.69)/12),2)</f>
        <v>6.59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733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4.7699999999999996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734</v>
      </c>
      <c r="D101" s="269"/>
      <c r="E101" s="269"/>
      <c r="F101" s="269"/>
      <c r="G101" s="269"/>
      <c r="H101" s="269"/>
      <c r="I101" s="270"/>
      <c r="J101" s="112">
        <f>ROUND((((($J$93)/30)*3)/12),2)</f>
        <v>28.63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336.59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336.59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336.59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735</v>
      </c>
      <c r="D114" s="269"/>
      <c r="E114" s="269"/>
      <c r="F114" s="269"/>
      <c r="G114" s="269"/>
      <c r="H114" s="269"/>
      <c r="I114" s="270"/>
      <c r="J114" s="112">
        <f>J182</f>
        <v>85.85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736</v>
      </c>
      <c r="D115" s="269"/>
      <c r="E115" s="269"/>
      <c r="F115" s="269"/>
      <c r="G115" s="269"/>
      <c r="H115" s="269"/>
      <c r="I115" s="270"/>
      <c r="J115" s="141">
        <f>J162</f>
        <v>6.23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customHeight="1">
      <c r="A116" s="64"/>
      <c r="B116" s="103" t="s">
        <v>108</v>
      </c>
      <c r="C116" s="275" t="s">
        <v>737</v>
      </c>
      <c r="D116" s="269"/>
      <c r="E116" s="269"/>
      <c r="F116" s="269"/>
      <c r="G116" s="269"/>
      <c r="H116" s="269"/>
      <c r="I116" s="270"/>
      <c r="J116" s="141">
        <f>J219</f>
        <v>386.75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478.83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738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4930.91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246.55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739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5177.46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517.75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740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5695.21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741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487.7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742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105.88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743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744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745</v>
      </c>
      <c r="D135" s="269"/>
      <c r="E135" s="269"/>
      <c r="F135" s="269"/>
      <c r="G135" s="269"/>
      <c r="H135" s="270"/>
      <c r="I135" s="155">
        <f>VLOOKUP($C$14,resumo!$A$5:$T$50,14,0)</f>
        <v>0.02</v>
      </c>
      <c r="J135" s="112">
        <f>ROUND(($J$126/(1-$I$137))*I135,2)</f>
        <v>128.34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1486.22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0.1125</v>
      </c>
      <c r="J137" s="118">
        <f t="shared" si="5"/>
        <v>721.92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1984.3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1988.28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142.91000000000003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336.59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478.83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4930.91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1486.22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6417.13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6417.13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746</v>
      </c>
      <c r="C152" s="269"/>
      <c r="D152" s="269"/>
      <c r="E152" s="269"/>
      <c r="F152" s="269"/>
      <c r="G152" s="270"/>
      <c r="H152" s="322">
        <f>ROUND(H150*H151,2)</f>
        <v>77005.56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Jardineiro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resumo!G17</f>
        <v>4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6.23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80" si="6">F167*$I$27</f>
        <v>2</v>
      </c>
      <c r="I167" s="187">
        <v>59.45</v>
      </c>
      <c r="J167" s="178">
        <f t="shared" ref="J167:J180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747</v>
      </c>
      <c r="D173" s="284"/>
      <c r="E173" s="203" t="s">
        <v>748</v>
      </c>
      <c r="F173" s="330">
        <v>1</v>
      </c>
      <c r="G173" s="270"/>
      <c r="H173" s="186">
        <f t="shared" si="6"/>
        <v>1</v>
      </c>
      <c r="I173" s="188">
        <v>46.5</v>
      </c>
      <c r="J173" s="178">
        <f t="shared" si="7"/>
        <v>46.5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174">
        <v>8</v>
      </c>
      <c r="C174" s="328" t="s">
        <v>749</v>
      </c>
      <c r="D174" s="284"/>
      <c r="E174" s="203" t="s">
        <v>748</v>
      </c>
      <c r="F174" s="330">
        <v>1</v>
      </c>
      <c r="G174" s="270"/>
      <c r="H174" s="186">
        <f t="shared" si="6"/>
        <v>1</v>
      </c>
      <c r="I174" s="188">
        <v>43</v>
      </c>
      <c r="J174" s="178">
        <f t="shared" si="7"/>
        <v>43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 ht="12.75">
      <c r="A175" s="173"/>
      <c r="B175" s="174">
        <v>9</v>
      </c>
      <c r="C175" s="328" t="s">
        <v>750</v>
      </c>
      <c r="D175" s="284"/>
      <c r="E175" s="203" t="s">
        <v>751</v>
      </c>
      <c r="F175" s="330">
        <v>1</v>
      </c>
      <c r="G175" s="270"/>
      <c r="H175" s="186">
        <f t="shared" si="6"/>
        <v>1</v>
      </c>
      <c r="I175" s="188">
        <v>18.100000000000001</v>
      </c>
      <c r="J175" s="178">
        <f t="shared" si="7"/>
        <v>18.100000000000001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2.75">
      <c r="A176" s="173"/>
      <c r="B176" s="174">
        <v>10</v>
      </c>
      <c r="C176" s="328" t="s">
        <v>752</v>
      </c>
      <c r="D176" s="284"/>
      <c r="E176" s="203" t="s">
        <v>751</v>
      </c>
      <c r="F176" s="330">
        <v>2</v>
      </c>
      <c r="G176" s="270"/>
      <c r="H176" s="186">
        <f t="shared" si="6"/>
        <v>2</v>
      </c>
      <c r="I176" s="188">
        <v>8.07</v>
      </c>
      <c r="J176" s="178">
        <f t="shared" si="7"/>
        <v>16.14</v>
      </c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  <row r="177" spans="1:30" ht="12.75">
      <c r="A177" s="173"/>
      <c r="B177" s="174">
        <v>11</v>
      </c>
      <c r="C177" s="328" t="s">
        <v>753</v>
      </c>
      <c r="D177" s="284"/>
      <c r="E177" s="203" t="s">
        <v>748</v>
      </c>
      <c r="F177" s="330">
        <v>4</v>
      </c>
      <c r="G177" s="270"/>
      <c r="H177" s="186">
        <f t="shared" si="6"/>
        <v>4</v>
      </c>
      <c r="I177" s="188">
        <v>12.5</v>
      </c>
      <c r="J177" s="178">
        <f t="shared" si="7"/>
        <v>50</v>
      </c>
      <c r="K177" s="173"/>
      <c r="L177" s="173"/>
      <c r="M177" s="173"/>
      <c r="N177" s="173"/>
      <c r="O177" s="173"/>
      <c r="P177" s="173"/>
      <c r="Q177" s="173"/>
      <c r="R177" s="173"/>
      <c r="S177" s="173"/>
      <c r="T177" s="173"/>
      <c r="U177" s="173"/>
      <c r="V177" s="173"/>
      <c r="W177" s="173"/>
      <c r="X177" s="173"/>
      <c r="Y177" s="173"/>
      <c r="Z177" s="173"/>
      <c r="AA177" s="173"/>
      <c r="AB177" s="173"/>
      <c r="AC177" s="173"/>
      <c r="AD177" s="173"/>
    </row>
    <row r="178" spans="1:30" ht="12.75">
      <c r="A178" s="173"/>
      <c r="B178" s="174">
        <v>12</v>
      </c>
      <c r="C178" s="328" t="s">
        <v>754</v>
      </c>
      <c r="D178" s="284"/>
      <c r="E178" s="203" t="s">
        <v>751</v>
      </c>
      <c r="F178" s="330">
        <v>4</v>
      </c>
      <c r="G178" s="270"/>
      <c r="H178" s="186">
        <f t="shared" si="6"/>
        <v>4</v>
      </c>
      <c r="I178" s="188">
        <v>17.95</v>
      </c>
      <c r="J178" s="178">
        <f t="shared" si="7"/>
        <v>71.8</v>
      </c>
      <c r="K178" s="173"/>
      <c r="L178" s="173"/>
      <c r="M178" s="173"/>
      <c r="N178" s="173"/>
      <c r="O178" s="173"/>
      <c r="P178" s="173"/>
      <c r="Q178" s="173"/>
      <c r="R178" s="173"/>
      <c r="S178" s="173"/>
      <c r="T178" s="173"/>
      <c r="U178" s="173"/>
      <c r="V178" s="173"/>
      <c r="W178" s="173"/>
      <c r="X178" s="173"/>
      <c r="Y178" s="173"/>
      <c r="Z178" s="173"/>
      <c r="AA178" s="173"/>
      <c r="AB178" s="173"/>
      <c r="AC178" s="173"/>
      <c r="AD178" s="173"/>
    </row>
    <row r="179" spans="1:30" ht="12.75">
      <c r="A179" s="173"/>
      <c r="B179" s="174">
        <v>13</v>
      </c>
      <c r="C179" s="328" t="s">
        <v>755</v>
      </c>
      <c r="D179" s="284"/>
      <c r="E179" s="203" t="s">
        <v>751</v>
      </c>
      <c r="F179" s="330">
        <v>2</v>
      </c>
      <c r="G179" s="270"/>
      <c r="H179" s="186">
        <f t="shared" si="6"/>
        <v>2</v>
      </c>
      <c r="I179" s="188">
        <v>9.7899999999999991</v>
      </c>
      <c r="J179" s="178">
        <f t="shared" si="7"/>
        <v>19.579999999999998</v>
      </c>
      <c r="K179" s="173"/>
      <c r="L179" s="173"/>
      <c r="M179" s="173"/>
      <c r="N179" s="173"/>
      <c r="O179" s="173"/>
      <c r="P179" s="173"/>
      <c r="Q179" s="173"/>
      <c r="R179" s="173"/>
      <c r="S179" s="173"/>
      <c r="T179" s="173"/>
      <c r="U179" s="173"/>
      <c r="V179" s="173"/>
      <c r="W179" s="173"/>
      <c r="X179" s="173"/>
      <c r="Y179" s="173"/>
      <c r="Z179" s="173"/>
      <c r="AA179" s="173"/>
      <c r="AB179" s="173"/>
      <c r="AC179" s="173"/>
      <c r="AD179" s="173"/>
    </row>
    <row r="180" spans="1:30" ht="12.75">
      <c r="A180" s="173"/>
      <c r="B180" s="174">
        <v>14</v>
      </c>
      <c r="C180" s="328" t="s">
        <v>756</v>
      </c>
      <c r="D180" s="284"/>
      <c r="E180" s="204" t="s">
        <v>757</v>
      </c>
      <c r="F180" s="330">
        <v>1</v>
      </c>
      <c r="G180" s="270"/>
      <c r="H180" s="186">
        <f t="shared" si="6"/>
        <v>1</v>
      </c>
      <c r="I180" s="188">
        <f>1.44+21+35+11.38+24.14+3.56+12.5+8.07+15.89</f>
        <v>132.98000000000002</v>
      </c>
      <c r="J180" s="178">
        <f t="shared" si="7"/>
        <v>132.97999999999999</v>
      </c>
      <c r="K180" s="173"/>
      <c r="L180" s="173"/>
      <c r="M180" s="173"/>
      <c r="N180" s="173"/>
      <c r="O180" s="173"/>
      <c r="P180" s="173"/>
      <c r="Q180" s="173"/>
      <c r="R180" s="173"/>
      <c r="S180" s="173"/>
      <c r="T180" s="173"/>
      <c r="U180" s="173"/>
      <c r="V180" s="173"/>
      <c r="W180" s="173"/>
      <c r="X180" s="173"/>
      <c r="Y180" s="173"/>
      <c r="Z180" s="173"/>
      <c r="AA180" s="173"/>
      <c r="AB180" s="173"/>
      <c r="AC180" s="173"/>
      <c r="AD180" s="173"/>
    </row>
    <row r="181" spans="1:30" ht="12.75">
      <c r="A181" s="173"/>
      <c r="B181" s="329" t="s">
        <v>96</v>
      </c>
      <c r="C181" s="269"/>
      <c r="D181" s="269"/>
      <c r="E181" s="269"/>
      <c r="F181" s="269"/>
      <c r="G181" s="269"/>
      <c r="H181" s="269"/>
      <c r="I181" s="270"/>
      <c r="J181" s="180">
        <f>SUM(J167:J180)</f>
        <v>1030.18</v>
      </c>
      <c r="K181" s="173"/>
      <c r="L181" s="173"/>
      <c r="M181" s="173"/>
      <c r="N181" s="173"/>
      <c r="O181" s="173"/>
      <c r="P181" s="173"/>
      <c r="Q181" s="173"/>
      <c r="R181" s="173"/>
      <c r="S181" s="173"/>
      <c r="T181" s="173"/>
      <c r="U181" s="173"/>
      <c r="V181" s="173"/>
      <c r="W181" s="173"/>
      <c r="X181" s="173"/>
      <c r="Y181" s="173"/>
      <c r="Z181" s="173"/>
      <c r="AA181" s="173"/>
      <c r="AB181" s="173"/>
      <c r="AC181" s="173"/>
      <c r="AD181" s="173"/>
    </row>
    <row r="182" spans="1:30">
      <c r="A182" s="173"/>
      <c r="B182" s="334" t="s">
        <v>270</v>
      </c>
      <c r="C182" s="269"/>
      <c r="D182" s="269"/>
      <c r="E182" s="269"/>
      <c r="F182" s="269"/>
      <c r="G182" s="269"/>
      <c r="H182" s="269"/>
      <c r="I182" s="270"/>
      <c r="J182" s="189">
        <f>ROUND(J181/12,2)</f>
        <v>85.85</v>
      </c>
      <c r="K182" s="173"/>
      <c r="L182" s="173"/>
      <c r="M182" s="173"/>
      <c r="N182" s="173"/>
      <c r="O182" s="173"/>
      <c r="P182" s="173"/>
      <c r="Q182" s="173"/>
      <c r="R182" s="173"/>
      <c r="S182" s="173"/>
      <c r="T182" s="173"/>
      <c r="U182" s="173"/>
      <c r="V182" s="173"/>
      <c r="W182" s="173"/>
      <c r="X182" s="173"/>
      <c r="Y182" s="173"/>
      <c r="Z182" s="173"/>
      <c r="AA182" s="173"/>
      <c r="AB182" s="173"/>
      <c r="AC182" s="173"/>
      <c r="AD182" s="173"/>
    </row>
    <row r="183" spans="1:30" ht="14.25" customHeight="1">
      <c r="A183" s="173"/>
      <c r="B183" s="92"/>
      <c r="C183" s="92"/>
      <c r="D183" s="92"/>
      <c r="E183" s="92"/>
      <c r="F183" s="92"/>
      <c r="G183" s="92"/>
      <c r="H183" s="182"/>
      <c r="I183" s="92"/>
      <c r="J183" s="173"/>
      <c r="K183" s="173"/>
      <c r="L183" s="173"/>
      <c r="M183" s="173"/>
      <c r="N183" s="173"/>
      <c r="O183" s="173"/>
      <c r="P183" s="173"/>
      <c r="Q183" s="173"/>
      <c r="R183" s="173"/>
      <c r="S183" s="173"/>
      <c r="T183" s="173"/>
      <c r="U183" s="173"/>
      <c r="V183" s="173"/>
      <c r="W183" s="173"/>
      <c r="X183" s="173"/>
      <c r="Y183" s="173"/>
      <c r="Z183" s="173"/>
      <c r="AA183" s="173"/>
      <c r="AB183" s="173"/>
      <c r="AC183" s="173"/>
      <c r="AD183" s="173"/>
    </row>
    <row r="184" spans="1:30" ht="15.75">
      <c r="A184" s="173"/>
      <c r="B184" s="326" t="s">
        <v>758</v>
      </c>
      <c r="C184" s="269"/>
      <c r="D184" s="269"/>
      <c r="E184" s="269"/>
      <c r="F184" s="269"/>
      <c r="G184" s="269"/>
      <c r="H184" s="269"/>
      <c r="I184" s="269"/>
      <c r="J184" s="269"/>
      <c r="K184" s="270"/>
      <c r="L184" s="173"/>
      <c r="M184" s="173"/>
      <c r="N184" s="173"/>
      <c r="O184" s="173"/>
      <c r="P184" s="173"/>
      <c r="Q184" s="173"/>
      <c r="R184" s="173"/>
      <c r="S184" s="173"/>
      <c r="T184" s="173"/>
      <c r="U184" s="173"/>
      <c r="V184" s="173"/>
      <c r="W184" s="173"/>
      <c r="X184" s="173"/>
      <c r="Y184" s="173"/>
      <c r="Z184" s="173"/>
      <c r="AA184" s="173"/>
      <c r="AB184" s="173"/>
      <c r="AC184" s="173"/>
      <c r="AD184" s="173"/>
    </row>
    <row r="185" spans="1:30" ht="51">
      <c r="A185" s="173"/>
      <c r="B185" s="168" t="s">
        <v>259</v>
      </c>
      <c r="C185" s="327" t="s">
        <v>260</v>
      </c>
      <c r="D185" s="284"/>
      <c r="E185" s="169" t="s">
        <v>261</v>
      </c>
      <c r="F185" s="205" t="s">
        <v>759</v>
      </c>
      <c r="G185" s="169" t="s">
        <v>263</v>
      </c>
      <c r="H185" s="206" t="s">
        <v>760</v>
      </c>
      <c r="I185" s="172" t="s">
        <v>265</v>
      </c>
      <c r="J185" s="170" t="s">
        <v>761</v>
      </c>
      <c r="K185" s="205" t="s">
        <v>762</v>
      </c>
      <c r="L185" s="173"/>
      <c r="M185" s="173"/>
      <c r="N185" s="173"/>
      <c r="O185" s="173"/>
      <c r="P185" s="173"/>
      <c r="Q185" s="173"/>
      <c r="R185" s="173"/>
      <c r="S185" s="173"/>
      <c r="T185" s="173"/>
      <c r="U185" s="173"/>
      <c r="V185" s="173"/>
      <c r="W185" s="173"/>
      <c r="X185" s="173"/>
      <c r="Y185" s="173"/>
      <c r="Z185" s="173"/>
      <c r="AA185" s="173"/>
      <c r="AB185" s="173"/>
      <c r="AC185" s="173"/>
      <c r="AD185" s="173"/>
    </row>
    <row r="186" spans="1:30" ht="12.75">
      <c r="A186" s="173"/>
      <c r="B186" s="204">
        <v>1</v>
      </c>
      <c r="C186" s="328" t="s">
        <v>763</v>
      </c>
      <c r="D186" s="284"/>
      <c r="E186" s="204" t="s">
        <v>764</v>
      </c>
      <c r="F186" s="207">
        <v>2</v>
      </c>
      <c r="G186" s="207" t="s">
        <v>41</v>
      </c>
      <c r="H186" s="208">
        <f t="shared" ref="H186:H192" si="8">F186</f>
        <v>2</v>
      </c>
      <c r="I186" s="209">
        <v>39.28</v>
      </c>
      <c r="J186" s="178">
        <f t="shared" ref="J186:J217" si="9">ROUND(I186*H186,2)</f>
        <v>78.56</v>
      </c>
      <c r="K186" s="207">
        <f t="shared" ref="K186:K217" si="10">$I$14*F186</f>
        <v>2</v>
      </c>
      <c r="L186" s="173"/>
      <c r="M186" s="173"/>
      <c r="N186" s="173"/>
      <c r="O186" s="173"/>
      <c r="P186" s="173"/>
      <c r="Q186" s="173"/>
      <c r="R186" s="173"/>
      <c r="S186" s="173"/>
      <c r="T186" s="173"/>
      <c r="U186" s="173"/>
      <c r="V186" s="173"/>
      <c r="W186" s="173"/>
      <c r="X186" s="173"/>
      <c r="Y186" s="173"/>
      <c r="Z186" s="173"/>
      <c r="AA186" s="173"/>
      <c r="AB186" s="173"/>
      <c r="AC186" s="173"/>
      <c r="AD186" s="173"/>
    </row>
    <row r="187" spans="1:30" ht="12.75">
      <c r="A187" s="173"/>
      <c r="B187" s="204">
        <v>2</v>
      </c>
      <c r="C187" s="328" t="s">
        <v>765</v>
      </c>
      <c r="D187" s="284"/>
      <c r="E187" s="204" t="s">
        <v>764</v>
      </c>
      <c r="F187" s="207">
        <v>3</v>
      </c>
      <c r="G187" s="207" t="s">
        <v>41</v>
      </c>
      <c r="H187" s="208">
        <f t="shared" si="8"/>
        <v>3</v>
      </c>
      <c r="I187" s="209">
        <v>10.92</v>
      </c>
      <c r="J187" s="178">
        <f t="shared" si="9"/>
        <v>32.76</v>
      </c>
      <c r="K187" s="207">
        <f t="shared" si="10"/>
        <v>3</v>
      </c>
      <c r="L187" s="173"/>
      <c r="M187" s="173"/>
      <c r="N187" s="173"/>
      <c r="O187" s="173"/>
      <c r="P187" s="173"/>
      <c r="Q187" s="173"/>
      <c r="R187" s="173"/>
      <c r="S187" s="173"/>
      <c r="T187" s="173"/>
      <c r="U187" s="173"/>
      <c r="V187" s="173"/>
      <c r="W187" s="173"/>
      <c r="X187" s="173"/>
      <c r="Y187" s="173"/>
      <c r="Z187" s="173"/>
      <c r="AA187" s="173"/>
      <c r="AB187" s="173"/>
      <c r="AC187" s="173"/>
      <c r="AD187" s="173"/>
    </row>
    <row r="188" spans="1:30" ht="12.75">
      <c r="A188" s="173"/>
      <c r="B188" s="204">
        <v>3</v>
      </c>
      <c r="C188" s="328" t="s">
        <v>766</v>
      </c>
      <c r="D188" s="284"/>
      <c r="E188" s="204" t="s">
        <v>767</v>
      </c>
      <c r="F188" s="207">
        <v>4</v>
      </c>
      <c r="G188" s="207" t="s">
        <v>41</v>
      </c>
      <c r="H188" s="208">
        <f t="shared" si="8"/>
        <v>4</v>
      </c>
      <c r="I188" s="209">
        <v>39.9</v>
      </c>
      <c r="J188" s="178">
        <f t="shared" si="9"/>
        <v>159.6</v>
      </c>
      <c r="K188" s="207">
        <f t="shared" si="10"/>
        <v>4</v>
      </c>
      <c r="L188" s="173"/>
      <c r="M188" s="173"/>
      <c r="N188" s="173"/>
      <c r="O188" s="173"/>
      <c r="P188" s="173"/>
      <c r="Q188" s="173"/>
      <c r="R188" s="173"/>
      <c r="S188" s="173"/>
      <c r="T188" s="173"/>
      <c r="U188" s="173"/>
      <c r="V188" s="173"/>
      <c r="W188" s="173"/>
      <c r="X188" s="173"/>
      <c r="Y188" s="173"/>
      <c r="Z188" s="173"/>
      <c r="AA188" s="173"/>
      <c r="AB188" s="173"/>
      <c r="AC188" s="173"/>
      <c r="AD188" s="173"/>
    </row>
    <row r="189" spans="1:30" ht="12.75">
      <c r="A189" s="173"/>
      <c r="B189" s="204">
        <v>4</v>
      </c>
      <c r="C189" s="328" t="s">
        <v>768</v>
      </c>
      <c r="D189" s="284"/>
      <c r="E189" s="204" t="s">
        <v>769</v>
      </c>
      <c r="F189" s="207">
        <v>6</v>
      </c>
      <c r="G189" s="207" t="s">
        <v>41</v>
      </c>
      <c r="H189" s="208">
        <f t="shared" si="8"/>
        <v>6</v>
      </c>
      <c r="I189" s="209">
        <v>142.33000000000001</v>
      </c>
      <c r="J189" s="178">
        <f t="shared" si="9"/>
        <v>853.98</v>
      </c>
      <c r="K189" s="207">
        <f t="shared" si="10"/>
        <v>6</v>
      </c>
      <c r="L189" s="173"/>
      <c r="M189" s="173"/>
      <c r="N189" s="173"/>
      <c r="O189" s="173"/>
      <c r="P189" s="173"/>
      <c r="Q189" s="173"/>
      <c r="R189" s="173"/>
      <c r="S189" s="173"/>
      <c r="T189" s="173"/>
      <c r="U189" s="173"/>
      <c r="V189" s="173"/>
      <c r="W189" s="173"/>
      <c r="X189" s="173"/>
      <c r="Y189" s="173"/>
      <c r="Z189" s="173"/>
      <c r="AA189" s="173"/>
      <c r="AB189" s="173"/>
      <c r="AC189" s="173"/>
      <c r="AD189" s="173"/>
    </row>
    <row r="190" spans="1:30" ht="12.75">
      <c r="A190" s="173"/>
      <c r="B190" s="204">
        <v>5</v>
      </c>
      <c r="C190" s="328" t="s">
        <v>770</v>
      </c>
      <c r="D190" s="284"/>
      <c r="E190" s="204" t="s">
        <v>771</v>
      </c>
      <c r="F190" s="207">
        <v>24</v>
      </c>
      <c r="G190" s="207" t="s">
        <v>41</v>
      </c>
      <c r="H190" s="208">
        <f t="shared" si="8"/>
        <v>24</v>
      </c>
      <c r="I190" s="209">
        <v>29.83</v>
      </c>
      <c r="J190" s="178">
        <f t="shared" si="9"/>
        <v>715.92</v>
      </c>
      <c r="K190" s="207">
        <f t="shared" si="10"/>
        <v>24</v>
      </c>
      <c r="L190" s="173"/>
      <c r="M190" s="173"/>
      <c r="N190" s="173"/>
      <c r="O190" s="173"/>
      <c r="P190" s="173"/>
      <c r="Q190" s="173"/>
      <c r="R190" s="173"/>
      <c r="S190" s="173"/>
      <c r="T190" s="173"/>
      <c r="U190" s="173"/>
      <c r="V190" s="173"/>
      <c r="W190" s="173"/>
      <c r="X190" s="173"/>
      <c r="Y190" s="173"/>
      <c r="Z190" s="173"/>
      <c r="AA190" s="173"/>
      <c r="AB190" s="173"/>
      <c r="AC190" s="173"/>
      <c r="AD190" s="173"/>
    </row>
    <row r="191" spans="1:30" ht="12.75">
      <c r="A191" s="173"/>
      <c r="B191" s="204">
        <v>6</v>
      </c>
      <c r="C191" s="328" t="s">
        <v>772</v>
      </c>
      <c r="D191" s="284"/>
      <c r="E191" s="204" t="s">
        <v>771</v>
      </c>
      <c r="F191" s="210">
        <v>60</v>
      </c>
      <c r="G191" s="207" t="s">
        <v>41</v>
      </c>
      <c r="H191" s="208">
        <f t="shared" si="8"/>
        <v>60</v>
      </c>
      <c r="I191" s="209">
        <v>6.36</v>
      </c>
      <c r="J191" s="178">
        <f t="shared" si="9"/>
        <v>381.6</v>
      </c>
      <c r="K191" s="207">
        <f t="shared" si="10"/>
        <v>60</v>
      </c>
      <c r="L191" s="173"/>
      <c r="M191" s="173"/>
      <c r="N191" s="173"/>
      <c r="O191" s="173"/>
      <c r="P191" s="173"/>
      <c r="Q191" s="173"/>
      <c r="R191" s="173"/>
      <c r="S191" s="173"/>
      <c r="T191" s="173"/>
      <c r="U191" s="173"/>
      <c r="V191" s="173"/>
      <c r="W191" s="173"/>
      <c r="X191" s="173"/>
      <c r="Y191" s="173"/>
      <c r="Z191" s="173"/>
      <c r="AA191" s="173"/>
      <c r="AB191" s="173"/>
      <c r="AC191" s="173"/>
      <c r="AD191" s="173"/>
    </row>
    <row r="192" spans="1:30" ht="12.75">
      <c r="A192" s="173"/>
      <c r="B192" s="204">
        <v>7</v>
      </c>
      <c r="C192" s="328" t="s">
        <v>773</v>
      </c>
      <c r="D192" s="284"/>
      <c r="E192" s="204" t="s">
        <v>774</v>
      </c>
      <c r="F192" s="210">
        <v>4</v>
      </c>
      <c r="G192" s="207" t="s">
        <v>41</v>
      </c>
      <c r="H192" s="208">
        <f t="shared" si="8"/>
        <v>4</v>
      </c>
      <c r="I192" s="209">
        <v>24.5</v>
      </c>
      <c r="J192" s="178">
        <f t="shared" si="9"/>
        <v>98</v>
      </c>
      <c r="K192" s="207">
        <f t="shared" si="10"/>
        <v>4</v>
      </c>
      <c r="L192" s="173"/>
      <c r="M192" s="173"/>
      <c r="N192" s="173"/>
      <c r="O192" s="173"/>
      <c r="P192" s="173"/>
      <c r="Q192" s="173"/>
      <c r="R192" s="173"/>
      <c r="S192" s="173"/>
      <c r="T192" s="173"/>
      <c r="U192" s="173"/>
      <c r="V192" s="173"/>
      <c r="W192" s="173"/>
      <c r="X192" s="173"/>
      <c r="Y192" s="173"/>
      <c r="Z192" s="173"/>
      <c r="AA192" s="173"/>
      <c r="AB192" s="173"/>
      <c r="AC192" s="173"/>
      <c r="AD192" s="173"/>
    </row>
    <row r="193" spans="1:30" ht="12.75">
      <c r="A193" s="173"/>
      <c r="B193" s="204">
        <v>8</v>
      </c>
      <c r="C193" s="328" t="s">
        <v>775</v>
      </c>
      <c r="D193" s="284"/>
      <c r="E193" s="203" t="s">
        <v>751</v>
      </c>
      <c r="F193" s="203">
        <v>1</v>
      </c>
      <c r="G193" s="203">
        <v>6</v>
      </c>
      <c r="H193" s="176">
        <f t="shared" ref="H193:H217" si="11">1/(G193/12)*F193</f>
        <v>2</v>
      </c>
      <c r="I193" s="209">
        <v>13.91</v>
      </c>
      <c r="J193" s="178">
        <f t="shared" si="9"/>
        <v>27.82</v>
      </c>
      <c r="K193" s="207">
        <f t="shared" si="10"/>
        <v>1</v>
      </c>
      <c r="L193" s="173"/>
      <c r="M193" s="173"/>
      <c r="N193" s="173"/>
      <c r="O193" s="173"/>
      <c r="P193" s="173"/>
      <c r="Q193" s="173"/>
      <c r="R193" s="173"/>
      <c r="S193" s="173"/>
      <c r="T193" s="173"/>
      <c r="U193" s="173"/>
      <c r="V193" s="173"/>
      <c r="W193" s="173"/>
      <c r="X193" s="173"/>
      <c r="Y193" s="173"/>
      <c r="Z193" s="173"/>
      <c r="AA193" s="173"/>
      <c r="AB193" s="173"/>
      <c r="AC193" s="173"/>
      <c r="AD193" s="173"/>
    </row>
    <row r="194" spans="1:30" ht="12.75">
      <c r="A194" s="173"/>
      <c r="B194" s="204">
        <v>9</v>
      </c>
      <c r="C194" s="328" t="s">
        <v>776</v>
      </c>
      <c r="D194" s="284"/>
      <c r="E194" s="203" t="s">
        <v>751</v>
      </c>
      <c r="F194" s="204">
        <v>1</v>
      </c>
      <c r="G194" s="204">
        <v>12</v>
      </c>
      <c r="H194" s="176">
        <f t="shared" si="11"/>
        <v>1</v>
      </c>
      <c r="I194" s="209">
        <v>11.9</v>
      </c>
      <c r="J194" s="178">
        <f t="shared" si="9"/>
        <v>11.9</v>
      </c>
      <c r="K194" s="207">
        <f t="shared" si="10"/>
        <v>1</v>
      </c>
      <c r="L194" s="173"/>
      <c r="M194" s="173"/>
      <c r="N194" s="173"/>
      <c r="O194" s="173"/>
      <c r="P194" s="173"/>
      <c r="Q194" s="173"/>
      <c r="R194" s="173"/>
      <c r="S194" s="173"/>
      <c r="T194" s="173"/>
      <c r="U194" s="173"/>
      <c r="V194" s="173"/>
      <c r="W194" s="173"/>
      <c r="X194" s="173"/>
      <c r="Y194" s="173"/>
      <c r="Z194" s="173"/>
      <c r="AA194" s="173"/>
      <c r="AB194" s="173"/>
      <c r="AC194" s="173"/>
      <c r="AD194" s="173"/>
    </row>
    <row r="195" spans="1:30" ht="12.75">
      <c r="A195" s="173"/>
      <c r="B195" s="204">
        <v>10</v>
      </c>
      <c r="C195" s="328" t="s">
        <v>777</v>
      </c>
      <c r="D195" s="284"/>
      <c r="E195" s="203" t="s">
        <v>751</v>
      </c>
      <c r="F195" s="204">
        <v>1</v>
      </c>
      <c r="G195" s="204">
        <v>24</v>
      </c>
      <c r="H195" s="176">
        <f t="shared" si="11"/>
        <v>0.5</v>
      </c>
      <c r="I195" s="209">
        <v>120</v>
      </c>
      <c r="J195" s="178">
        <f t="shared" si="9"/>
        <v>60</v>
      </c>
      <c r="K195" s="207">
        <f t="shared" si="10"/>
        <v>1</v>
      </c>
      <c r="L195" s="173"/>
      <c r="M195" s="173"/>
      <c r="N195" s="173"/>
      <c r="O195" s="173"/>
      <c r="P195" s="173"/>
      <c r="Q195" s="173"/>
      <c r="R195" s="173"/>
      <c r="S195" s="173"/>
      <c r="T195" s="173"/>
      <c r="U195" s="173"/>
      <c r="V195" s="173"/>
      <c r="W195" s="173"/>
      <c r="X195" s="173"/>
      <c r="Y195" s="173"/>
      <c r="Z195" s="173"/>
      <c r="AA195" s="173"/>
      <c r="AB195" s="173"/>
      <c r="AC195" s="173"/>
      <c r="AD195" s="173"/>
    </row>
    <row r="196" spans="1:30" ht="12.75">
      <c r="A196" s="173"/>
      <c r="B196" s="204">
        <v>11</v>
      </c>
      <c r="C196" s="328" t="s">
        <v>778</v>
      </c>
      <c r="D196" s="284"/>
      <c r="E196" s="203" t="s">
        <v>751</v>
      </c>
      <c r="F196" s="211">
        <v>1</v>
      </c>
      <c r="G196" s="204">
        <v>12</v>
      </c>
      <c r="H196" s="176">
        <f t="shared" si="11"/>
        <v>1</v>
      </c>
      <c r="I196" s="209">
        <v>39.450000000000003</v>
      </c>
      <c r="J196" s="178">
        <f t="shared" si="9"/>
        <v>39.450000000000003</v>
      </c>
      <c r="K196" s="207">
        <f t="shared" si="10"/>
        <v>1</v>
      </c>
      <c r="L196" s="173"/>
      <c r="M196" s="173"/>
      <c r="N196" s="173"/>
      <c r="O196" s="173"/>
      <c r="P196" s="173"/>
      <c r="Q196" s="173"/>
      <c r="R196" s="173"/>
      <c r="S196" s="173"/>
      <c r="T196" s="173"/>
      <c r="U196" s="173"/>
      <c r="V196" s="173"/>
      <c r="W196" s="173"/>
      <c r="X196" s="173"/>
      <c r="Y196" s="173"/>
      <c r="Z196" s="173"/>
      <c r="AA196" s="173"/>
      <c r="AB196" s="173"/>
      <c r="AC196" s="173"/>
      <c r="AD196" s="173"/>
    </row>
    <row r="197" spans="1:30" ht="12.75">
      <c r="A197" s="173"/>
      <c r="B197" s="204">
        <v>12</v>
      </c>
      <c r="C197" s="328" t="s">
        <v>779</v>
      </c>
      <c r="D197" s="284"/>
      <c r="E197" s="203" t="s">
        <v>751</v>
      </c>
      <c r="F197" s="211">
        <v>1</v>
      </c>
      <c r="G197" s="204">
        <v>12</v>
      </c>
      <c r="H197" s="176">
        <f t="shared" si="11"/>
        <v>1</v>
      </c>
      <c r="I197" s="209">
        <v>18.25</v>
      </c>
      <c r="J197" s="178">
        <f t="shared" si="9"/>
        <v>18.25</v>
      </c>
      <c r="K197" s="207">
        <f t="shared" si="10"/>
        <v>1</v>
      </c>
      <c r="L197" s="173"/>
      <c r="M197" s="173"/>
      <c r="N197" s="173"/>
      <c r="O197" s="173"/>
      <c r="P197" s="173"/>
      <c r="Q197" s="173"/>
      <c r="R197" s="173"/>
      <c r="S197" s="173"/>
      <c r="T197" s="173"/>
      <c r="U197" s="173"/>
      <c r="V197" s="173"/>
      <c r="W197" s="173"/>
      <c r="X197" s="173"/>
      <c r="Y197" s="173"/>
      <c r="Z197" s="173"/>
      <c r="AA197" s="173"/>
      <c r="AB197" s="173"/>
      <c r="AC197" s="173"/>
      <c r="AD197" s="173"/>
    </row>
    <row r="198" spans="1:30" ht="12.75">
      <c r="A198" s="173"/>
      <c r="B198" s="204">
        <v>13</v>
      </c>
      <c r="C198" s="328" t="s">
        <v>780</v>
      </c>
      <c r="D198" s="284"/>
      <c r="E198" s="203" t="s">
        <v>751</v>
      </c>
      <c r="F198" s="211">
        <v>1</v>
      </c>
      <c r="G198" s="204">
        <v>6</v>
      </c>
      <c r="H198" s="176">
        <f t="shared" si="11"/>
        <v>2</v>
      </c>
      <c r="I198" s="209">
        <v>16</v>
      </c>
      <c r="J198" s="178">
        <f t="shared" si="9"/>
        <v>32</v>
      </c>
      <c r="K198" s="207">
        <f t="shared" si="10"/>
        <v>1</v>
      </c>
      <c r="L198" s="173"/>
      <c r="M198" s="173"/>
      <c r="N198" s="173"/>
      <c r="O198" s="173"/>
      <c r="P198" s="173"/>
      <c r="Q198" s="173"/>
      <c r="R198" s="173"/>
      <c r="S198" s="173"/>
      <c r="T198" s="173"/>
      <c r="U198" s="173"/>
      <c r="V198" s="173"/>
      <c r="W198" s="173"/>
      <c r="X198" s="173"/>
      <c r="Y198" s="173"/>
      <c r="Z198" s="173"/>
      <c r="AA198" s="173"/>
      <c r="AB198" s="173"/>
      <c r="AC198" s="173"/>
      <c r="AD198" s="173"/>
    </row>
    <row r="199" spans="1:30" ht="12.75">
      <c r="A199" s="173"/>
      <c r="B199" s="204">
        <v>14</v>
      </c>
      <c r="C199" s="328" t="s">
        <v>781</v>
      </c>
      <c r="D199" s="284"/>
      <c r="E199" s="203" t="s">
        <v>751</v>
      </c>
      <c r="F199" s="211">
        <v>1</v>
      </c>
      <c r="G199" s="204">
        <v>6</v>
      </c>
      <c r="H199" s="176">
        <f t="shared" si="11"/>
        <v>2</v>
      </c>
      <c r="I199" s="209">
        <v>16.18</v>
      </c>
      <c r="J199" s="178">
        <f t="shared" si="9"/>
        <v>32.36</v>
      </c>
      <c r="K199" s="207">
        <f t="shared" si="10"/>
        <v>1</v>
      </c>
      <c r="L199" s="173"/>
      <c r="M199" s="173"/>
      <c r="N199" s="173"/>
      <c r="O199" s="173"/>
      <c r="P199" s="173"/>
      <c r="Q199" s="173"/>
      <c r="R199" s="173"/>
      <c r="S199" s="173"/>
      <c r="T199" s="173"/>
      <c r="U199" s="173"/>
      <c r="V199" s="173"/>
      <c r="W199" s="173"/>
      <c r="X199" s="173"/>
      <c r="Y199" s="173"/>
      <c r="Z199" s="173"/>
      <c r="AA199" s="173"/>
      <c r="AB199" s="173"/>
      <c r="AC199" s="173"/>
      <c r="AD199" s="173"/>
    </row>
    <row r="200" spans="1:30" ht="12.75">
      <c r="A200" s="173"/>
      <c r="B200" s="204">
        <v>15</v>
      </c>
      <c r="C200" s="328" t="s">
        <v>782</v>
      </c>
      <c r="D200" s="284"/>
      <c r="E200" s="203" t="s">
        <v>751</v>
      </c>
      <c r="F200" s="204">
        <v>1</v>
      </c>
      <c r="G200" s="204">
        <v>24</v>
      </c>
      <c r="H200" s="176">
        <f t="shared" si="11"/>
        <v>0.5</v>
      </c>
      <c r="I200" s="209">
        <v>45.4</v>
      </c>
      <c r="J200" s="178">
        <f t="shared" si="9"/>
        <v>22.7</v>
      </c>
      <c r="K200" s="207">
        <f t="shared" si="10"/>
        <v>1</v>
      </c>
      <c r="L200" s="173"/>
      <c r="M200" s="173"/>
      <c r="N200" s="173"/>
      <c r="O200" s="173"/>
      <c r="P200" s="173"/>
      <c r="Q200" s="173"/>
      <c r="R200" s="173"/>
      <c r="S200" s="173"/>
      <c r="T200" s="173"/>
      <c r="U200" s="173"/>
      <c r="V200" s="173"/>
      <c r="W200" s="173"/>
      <c r="X200" s="173"/>
      <c r="Y200" s="173"/>
      <c r="Z200" s="173"/>
      <c r="AA200" s="173"/>
      <c r="AB200" s="173"/>
      <c r="AC200" s="173"/>
      <c r="AD200" s="173"/>
    </row>
    <row r="201" spans="1:30" ht="12.75">
      <c r="A201" s="173"/>
      <c r="B201" s="204">
        <v>16</v>
      </c>
      <c r="C201" s="328" t="s">
        <v>783</v>
      </c>
      <c r="D201" s="284"/>
      <c r="E201" s="203" t="s">
        <v>751</v>
      </c>
      <c r="F201" s="204">
        <v>1</v>
      </c>
      <c r="G201" s="204">
        <v>24</v>
      </c>
      <c r="H201" s="176">
        <f t="shared" si="11"/>
        <v>0.5</v>
      </c>
      <c r="I201" s="209">
        <v>20.45</v>
      </c>
      <c r="J201" s="178">
        <f t="shared" si="9"/>
        <v>10.23</v>
      </c>
      <c r="K201" s="207">
        <f t="shared" si="10"/>
        <v>1</v>
      </c>
      <c r="L201" s="173"/>
      <c r="M201" s="173"/>
      <c r="N201" s="173"/>
      <c r="O201" s="173"/>
      <c r="P201" s="173"/>
      <c r="Q201" s="173"/>
      <c r="R201" s="173"/>
      <c r="S201" s="173"/>
      <c r="T201" s="173"/>
      <c r="U201" s="173"/>
      <c r="V201" s="173"/>
      <c r="W201" s="173"/>
      <c r="X201" s="173"/>
      <c r="Y201" s="173"/>
      <c r="Z201" s="173"/>
      <c r="AA201" s="173"/>
      <c r="AB201" s="173"/>
      <c r="AC201" s="173"/>
      <c r="AD201" s="173"/>
    </row>
    <row r="202" spans="1:30" ht="12.75">
      <c r="A202" s="173"/>
      <c r="B202" s="204">
        <v>17</v>
      </c>
      <c r="C202" s="328" t="s">
        <v>784</v>
      </c>
      <c r="D202" s="284"/>
      <c r="E202" s="203" t="s">
        <v>751</v>
      </c>
      <c r="F202" s="204">
        <v>1</v>
      </c>
      <c r="G202" s="204">
        <v>24</v>
      </c>
      <c r="H202" s="176">
        <f t="shared" si="11"/>
        <v>0.5</v>
      </c>
      <c r="I202" s="209">
        <v>24.98</v>
      </c>
      <c r="J202" s="178">
        <f t="shared" si="9"/>
        <v>12.49</v>
      </c>
      <c r="K202" s="207">
        <f t="shared" si="10"/>
        <v>1</v>
      </c>
      <c r="L202" s="173"/>
      <c r="M202" s="173"/>
      <c r="N202" s="173"/>
      <c r="O202" s="173"/>
      <c r="P202" s="173"/>
      <c r="Q202" s="173"/>
      <c r="R202" s="173"/>
      <c r="S202" s="173"/>
      <c r="T202" s="173"/>
      <c r="U202" s="173"/>
      <c r="V202" s="173"/>
      <c r="W202" s="173"/>
      <c r="X202" s="173"/>
      <c r="Y202" s="173"/>
      <c r="Z202" s="173"/>
      <c r="AA202" s="173"/>
      <c r="AB202" s="173"/>
      <c r="AC202" s="173"/>
      <c r="AD202" s="173"/>
    </row>
    <row r="203" spans="1:30" ht="12.75">
      <c r="A203" s="173"/>
      <c r="B203" s="204">
        <v>18</v>
      </c>
      <c r="C203" s="328" t="s">
        <v>785</v>
      </c>
      <c r="D203" s="284"/>
      <c r="E203" s="203" t="s">
        <v>751</v>
      </c>
      <c r="F203" s="204">
        <v>1</v>
      </c>
      <c r="G203" s="204">
        <v>24</v>
      </c>
      <c r="H203" s="176">
        <f t="shared" si="11"/>
        <v>0.5</v>
      </c>
      <c r="I203" s="209">
        <v>30.79</v>
      </c>
      <c r="J203" s="178">
        <f t="shared" si="9"/>
        <v>15.4</v>
      </c>
      <c r="K203" s="207">
        <f t="shared" si="10"/>
        <v>1</v>
      </c>
      <c r="L203" s="173"/>
      <c r="M203" s="173"/>
      <c r="N203" s="173"/>
      <c r="O203" s="173"/>
      <c r="P203" s="173"/>
      <c r="Q203" s="173"/>
      <c r="R203" s="173"/>
      <c r="S203" s="173"/>
      <c r="T203" s="173"/>
      <c r="U203" s="173"/>
      <c r="V203" s="173"/>
      <c r="W203" s="173"/>
      <c r="X203" s="173"/>
      <c r="Y203" s="173"/>
      <c r="Z203" s="173"/>
      <c r="AA203" s="173"/>
      <c r="AB203" s="173"/>
      <c r="AC203" s="173"/>
      <c r="AD203" s="173"/>
    </row>
    <row r="204" spans="1:30" ht="12.75">
      <c r="A204" s="173"/>
      <c r="B204" s="204">
        <v>19</v>
      </c>
      <c r="C204" s="328" t="s">
        <v>786</v>
      </c>
      <c r="D204" s="284"/>
      <c r="E204" s="203" t="s">
        <v>751</v>
      </c>
      <c r="F204" s="204">
        <v>4</v>
      </c>
      <c r="G204" s="204">
        <v>12</v>
      </c>
      <c r="H204" s="176">
        <f t="shared" si="11"/>
        <v>4</v>
      </c>
      <c r="I204" s="209">
        <v>72.42</v>
      </c>
      <c r="J204" s="178">
        <f t="shared" si="9"/>
        <v>289.68</v>
      </c>
      <c r="K204" s="207">
        <f t="shared" si="10"/>
        <v>4</v>
      </c>
      <c r="L204" s="173"/>
      <c r="M204" s="173"/>
      <c r="N204" s="173"/>
      <c r="O204" s="173"/>
      <c r="P204" s="173"/>
      <c r="Q204" s="173"/>
      <c r="R204" s="173"/>
      <c r="S204" s="173"/>
      <c r="T204" s="173"/>
      <c r="U204" s="173"/>
      <c r="V204" s="173"/>
      <c r="W204" s="173"/>
      <c r="X204" s="173"/>
      <c r="Y204" s="173"/>
      <c r="Z204" s="173"/>
      <c r="AA204" s="173"/>
      <c r="AB204" s="173"/>
      <c r="AC204" s="173"/>
      <c r="AD204" s="173"/>
    </row>
    <row r="205" spans="1:30" ht="12.75">
      <c r="A205" s="173"/>
      <c r="B205" s="204">
        <v>20</v>
      </c>
      <c r="C205" s="328" t="s">
        <v>787</v>
      </c>
      <c r="D205" s="284"/>
      <c r="E205" s="203" t="s">
        <v>751</v>
      </c>
      <c r="F205" s="204">
        <v>1</v>
      </c>
      <c r="G205" s="204">
        <v>24</v>
      </c>
      <c r="H205" s="176">
        <f t="shared" si="11"/>
        <v>0.5</v>
      </c>
      <c r="I205" s="209">
        <v>43.98</v>
      </c>
      <c r="J205" s="178">
        <f t="shared" si="9"/>
        <v>21.99</v>
      </c>
      <c r="K205" s="207">
        <f t="shared" si="10"/>
        <v>1</v>
      </c>
      <c r="L205" s="173"/>
      <c r="M205" s="173"/>
      <c r="N205" s="173"/>
      <c r="O205" s="173"/>
      <c r="P205" s="173"/>
      <c r="Q205" s="173"/>
      <c r="R205" s="173"/>
      <c r="S205" s="173"/>
      <c r="T205" s="173"/>
      <c r="U205" s="173"/>
      <c r="V205" s="173"/>
      <c r="W205" s="173"/>
      <c r="X205" s="173"/>
      <c r="Y205" s="173"/>
      <c r="Z205" s="173"/>
      <c r="AA205" s="173"/>
      <c r="AB205" s="173"/>
      <c r="AC205" s="173"/>
      <c r="AD205" s="173"/>
    </row>
    <row r="206" spans="1:30" ht="12.75">
      <c r="A206" s="173"/>
      <c r="B206" s="204">
        <v>21</v>
      </c>
      <c r="C206" s="328" t="s">
        <v>788</v>
      </c>
      <c r="D206" s="284"/>
      <c r="E206" s="203" t="s">
        <v>751</v>
      </c>
      <c r="F206" s="204">
        <v>1</v>
      </c>
      <c r="G206" s="204">
        <v>24</v>
      </c>
      <c r="H206" s="176">
        <f t="shared" si="11"/>
        <v>0.5</v>
      </c>
      <c r="I206" s="209">
        <v>35.049999999999997</v>
      </c>
      <c r="J206" s="178">
        <f t="shared" si="9"/>
        <v>17.53</v>
      </c>
      <c r="K206" s="207">
        <f t="shared" si="10"/>
        <v>1</v>
      </c>
      <c r="L206" s="173"/>
      <c r="M206" s="173"/>
      <c r="N206" s="173"/>
      <c r="O206" s="173"/>
      <c r="P206" s="173"/>
      <c r="Q206" s="173"/>
      <c r="R206" s="173"/>
      <c r="S206" s="173"/>
      <c r="T206" s="173"/>
      <c r="U206" s="173"/>
      <c r="V206" s="173"/>
      <c r="W206" s="173"/>
      <c r="X206" s="173"/>
      <c r="Y206" s="173"/>
      <c r="Z206" s="173"/>
      <c r="AA206" s="173"/>
      <c r="AB206" s="173"/>
      <c r="AC206" s="173"/>
      <c r="AD206" s="173"/>
    </row>
    <row r="207" spans="1:30" ht="12.75">
      <c r="A207" s="173"/>
      <c r="B207" s="204">
        <v>22</v>
      </c>
      <c r="C207" s="328" t="s">
        <v>789</v>
      </c>
      <c r="D207" s="284"/>
      <c r="E207" s="203" t="s">
        <v>751</v>
      </c>
      <c r="F207" s="204">
        <v>1</v>
      </c>
      <c r="G207" s="204">
        <v>24</v>
      </c>
      <c r="H207" s="176">
        <f t="shared" si="11"/>
        <v>0.5</v>
      </c>
      <c r="I207" s="209">
        <v>31.96</v>
      </c>
      <c r="J207" s="178">
        <f t="shared" si="9"/>
        <v>15.98</v>
      </c>
      <c r="K207" s="207">
        <f t="shared" si="10"/>
        <v>1</v>
      </c>
      <c r="L207" s="173"/>
      <c r="M207" s="173"/>
      <c r="N207" s="173"/>
      <c r="O207" s="173"/>
      <c r="P207" s="173"/>
      <c r="Q207" s="173"/>
      <c r="R207" s="173"/>
      <c r="S207" s="173"/>
      <c r="T207" s="173"/>
      <c r="U207" s="173"/>
      <c r="V207" s="173"/>
      <c r="W207" s="173"/>
      <c r="X207" s="173"/>
      <c r="Y207" s="173"/>
      <c r="Z207" s="173"/>
      <c r="AA207" s="173"/>
      <c r="AB207" s="173"/>
      <c r="AC207" s="173"/>
      <c r="AD207" s="173"/>
    </row>
    <row r="208" spans="1:30" ht="12.75">
      <c r="A208" s="173"/>
      <c r="B208" s="204">
        <v>23</v>
      </c>
      <c r="C208" s="328" t="s">
        <v>790</v>
      </c>
      <c r="D208" s="284"/>
      <c r="E208" s="203" t="s">
        <v>751</v>
      </c>
      <c r="F208" s="204">
        <v>4</v>
      </c>
      <c r="G208" s="204">
        <v>24</v>
      </c>
      <c r="H208" s="176">
        <f t="shared" si="11"/>
        <v>2</v>
      </c>
      <c r="I208" s="209">
        <v>47.94</v>
      </c>
      <c r="J208" s="178">
        <f t="shared" si="9"/>
        <v>95.88</v>
      </c>
      <c r="K208" s="207">
        <f t="shared" si="10"/>
        <v>4</v>
      </c>
      <c r="L208" s="173"/>
      <c r="M208" s="173"/>
      <c r="N208" s="173"/>
      <c r="O208" s="173"/>
      <c r="P208" s="173"/>
      <c r="Q208" s="173"/>
      <c r="R208" s="173"/>
      <c r="S208" s="173"/>
      <c r="T208" s="173"/>
      <c r="U208" s="173"/>
      <c r="V208" s="173"/>
      <c r="W208" s="173"/>
      <c r="X208" s="173"/>
      <c r="Y208" s="173"/>
      <c r="Z208" s="173"/>
      <c r="AA208" s="173"/>
      <c r="AB208" s="173"/>
      <c r="AC208" s="173"/>
      <c r="AD208" s="173"/>
    </row>
    <row r="209" spans="1:30" ht="12.75">
      <c r="A209" s="173"/>
      <c r="B209" s="204">
        <v>24</v>
      </c>
      <c r="C209" s="328" t="s">
        <v>791</v>
      </c>
      <c r="D209" s="284"/>
      <c r="E209" s="207" t="s">
        <v>751</v>
      </c>
      <c r="F209" s="207">
        <v>1</v>
      </c>
      <c r="G209" s="207">
        <v>60</v>
      </c>
      <c r="H209" s="176">
        <f t="shared" si="11"/>
        <v>0.2</v>
      </c>
      <c r="I209" s="209">
        <v>236.98</v>
      </c>
      <c r="J209" s="178">
        <f t="shared" si="9"/>
        <v>47.4</v>
      </c>
      <c r="K209" s="207">
        <f t="shared" si="10"/>
        <v>1</v>
      </c>
      <c r="L209" s="173"/>
      <c r="M209" s="173"/>
      <c r="N209" s="173"/>
      <c r="O209" s="173"/>
      <c r="P209" s="173"/>
      <c r="Q209" s="173"/>
      <c r="R209" s="173"/>
      <c r="S209" s="173"/>
      <c r="T209" s="173"/>
      <c r="U209" s="173"/>
      <c r="V209" s="173"/>
      <c r="W209" s="173"/>
      <c r="X209" s="173"/>
      <c r="Y209" s="173"/>
      <c r="Z209" s="173"/>
      <c r="AA209" s="173"/>
      <c r="AB209" s="173"/>
      <c r="AC209" s="173"/>
      <c r="AD209" s="173"/>
    </row>
    <row r="210" spans="1:30" ht="12.75">
      <c r="A210" s="173"/>
      <c r="B210" s="204">
        <v>25</v>
      </c>
      <c r="C210" s="328" t="s">
        <v>792</v>
      </c>
      <c r="D210" s="284"/>
      <c r="E210" s="207" t="s">
        <v>751</v>
      </c>
      <c r="F210" s="210">
        <v>1</v>
      </c>
      <c r="G210" s="207">
        <v>24</v>
      </c>
      <c r="H210" s="176">
        <f t="shared" si="11"/>
        <v>0.5</v>
      </c>
      <c r="I210" s="209">
        <v>621.49</v>
      </c>
      <c r="J210" s="178">
        <f t="shared" si="9"/>
        <v>310.75</v>
      </c>
      <c r="K210" s="207">
        <f t="shared" si="10"/>
        <v>1</v>
      </c>
      <c r="L210" s="173"/>
      <c r="M210" s="173"/>
      <c r="N210" s="173"/>
      <c r="O210" s="173"/>
      <c r="P210" s="173"/>
      <c r="Q210" s="173"/>
      <c r="R210" s="173"/>
      <c r="S210" s="173"/>
      <c r="T210" s="173"/>
      <c r="U210" s="173"/>
      <c r="V210" s="173"/>
      <c r="W210" s="173"/>
      <c r="X210" s="173"/>
      <c r="Y210" s="173"/>
      <c r="Z210" s="173"/>
      <c r="AA210" s="173"/>
      <c r="AB210" s="173"/>
      <c r="AC210" s="173"/>
      <c r="AD210" s="173"/>
    </row>
    <row r="211" spans="1:30" ht="12.75">
      <c r="A211" s="173"/>
      <c r="B211" s="204">
        <v>26</v>
      </c>
      <c r="C211" s="328" t="s">
        <v>793</v>
      </c>
      <c r="D211" s="284"/>
      <c r="E211" s="207" t="s">
        <v>751</v>
      </c>
      <c r="F211" s="207">
        <v>1</v>
      </c>
      <c r="G211" s="207">
        <v>60</v>
      </c>
      <c r="H211" s="176">
        <f t="shared" si="11"/>
        <v>0.2</v>
      </c>
      <c r="I211" s="209">
        <v>1619.75</v>
      </c>
      <c r="J211" s="178">
        <f t="shared" si="9"/>
        <v>323.95</v>
      </c>
      <c r="K211" s="207">
        <f t="shared" si="10"/>
        <v>1</v>
      </c>
      <c r="L211" s="173"/>
      <c r="M211" s="173"/>
      <c r="N211" s="173"/>
      <c r="O211" s="173"/>
      <c r="P211" s="173"/>
      <c r="Q211" s="173"/>
      <c r="R211" s="173"/>
      <c r="S211" s="173"/>
      <c r="T211" s="173"/>
      <c r="U211" s="173"/>
      <c r="V211" s="173"/>
      <c r="W211" s="173"/>
      <c r="X211" s="173"/>
      <c r="Y211" s="173"/>
      <c r="Z211" s="173"/>
      <c r="AA211" s="173"/>
      <c r="AB211" s="173"/>
      <c r="AC211" s="173"/>
      <c r="AD211" s="173"/>
    </row>
    <row r="212" spans="1:30" ht="12.75">
      <c r="A212" s="173"/>
      <c r="B212" s="204">
        <v>27</v>
      </c>
      <c r="C212" s="328" t="s">
        <v>794</v>
      </c>
      <c r="D212" s="284"/>
      <c r="E212" s="207" t="s">
        <v>751</v>
      </c>
      <c r="F212" s="207">
        <v>1</v>
      </c>
      <c r="G212" s="207">
        <v>60</v>
      </c>
      <c r="H212" s="176">
        <f t="shared" si="11"/>
        <v>0.2</v>
      </c>
      <c r="I212" s="209">
        <v>1099.97</v>
      </c>
      <c r="J212" s="178">
        <f t="shared" si="9"/>
        <v>219.99</v>
      </c>
      <c r="K212" s="207">
        <f t="shared" si="10"/>
        <v>1</v>
      </c>
      <c r="L212" s="173"/>
      <c r="M212" s="173"/>
      <c r="N212" s="173"/>
      <c r="O212" s="173"/>
      <c r="P212" s="173"/>
      <c r="Q212" s="173"/>
      <c r="R212" s="173"/>
      <c r="S212" s="173"/>
      <c r="T212" s="173"/>
      <c r="U212" s="173"/>
      <c r="V212" s="173"/>
      <c r="W212" s="173"/>
      <c r="X212" s="173"/>
      <c r="Y212" s="173"/>
      <c r="Z212" s="173"/>
      <c r="AA212" s="173"/>
      <c r="AB212" s="173"/>
      <c r="AC212" s="173"/>
      <c r="AD212" s="173"/>
    </row>
    <row r="213" spans="1:30" ht="12.75">
      <c r="A213" s="173"/>
      <c r="B213" s="204">
        <v>28</v>
      </c>
      <c r="C213" s="328" t="s">
        <v>795</v>
      </c>
      <c r="D213" s="284"/>
      <c r="E213" s="207" t="s">
        <v>751</v>
      </c>
      <c r="F213" s="207">
        <v>1</v>
      </c>
      <c r="G213" s="207">
        <v>60</v>
      </c>
      <c r="H213" s="176">
        <f t="shared" si="11"/>
        <v>0.2</v>
      </c>
      <c r="I213" s="209">
        <v>1500</v>
      </c>
      <c r="J213" s="178">
        <f t="shared" si="9"/>
        <v>300</v>
      </c>
      <c r="K213" s="207">
        <f t="shared" si="10"/>
        <v>1</v>
      </c>
      <c r="L213" s="173"/>
      <c r="M213" s="173"/>
      <c r="N213" s="173"/>
      <c r="O213" s="173"/>
      <c r="P213" s="173"/>
      <c r="Q213" s="173"/>
      <c r="R213" s="173"/>
      <c r="S213" s="173"/>
      <c r="T213" s="173"/>
      <c r="U213" s="173"/>
      <c r="V213" s="173"/>
      <c r="W213" s="173"/>
      <c r="X213" s="173"/>
      <c r="Y213" s="173"/>
      <c r="Z213" s="173"/>
      <c r="AA213" s="173"/>
      <c r="AB213" s="173"/>
      <c r="AC213" s="173"/>
      <c r="AD213" s="173"/>
    </row>
    <row r="214" spans="1:30" ht="12.75">
      <c r="A214" s="173"/>
      <c r="B214" s="204">
        <v>29</v>
      </c>
      <c r="C214" s="328" t="s">
        <v>796</v>
      </c>
      <c r="D214" s="284"/>
      <c r="E214" s="207" t="s">
        <v>751</v>
      </c>
      <c r="F214" s="207">
        <v>1</v>
      </c>
      <c r="G214" s="207">
        <v>60</v>
      </c>
      <c r="H214" s="176">
        <f t="shared" si="11"/>
        <v>0.2</v>
      </c>
      <c r="I214" s="209">
        <v>318.97000000000003</v>
      </c>
      <c r="J214" s="178">
        <f t="shared" si="9"/>
        <v>63.79</v>
      </c>
      <c r="K214" s="207">
        <f t="shared" si="10"/>
        <v>1</v>
      </c>
      <c r="L214" s="173"/>
      <c r="M214" s="173"/>
      <c r="N214" s="173"/>
      <c r="O214" s="173"/>
      <c r="P214" s="173"/>
      <c r="Q214" s="173"/>
      <c r="R214" s="173"/>
      <c r="S214" s="173"/>
      <c r="T214" s="173"/>
      <c r="U214" s="173"/>
      <c r="V214" s="173"/>
      <c r="W214" s="173"/>
      <c r="X214" s="173"/>
      <c r="Y214" s="173"/>
      <c r="Z214" s="173"/>
      <c r="AA214" s="173"/>
      <c r="AB214" s="173"/>
      <c r="AC214" s="173"/>
      <c r="AD214" s="173"/>
    </row>
    <row r="215" spans="1:30" ht="12.75">
      <c r="A215" s="173"/>
      <c r="B215" s="204">
        <v>30</v>
      </c>
      <c r="C215" s="328" t="s">
        <v>797</v>
      </c>
      <c r="D215" s="284"/>
      <c r="E215" s="207" t="s">
        <v>751</v>
      </c>
      <c r="F215" s="207">
        <v>1</v>
      </c>
      <c r="G215" s="207">
        <v>60</v>
      </c>
      <c r="H215" s="176">
        <f t="shared" si="11"/>
        <v>0.2</v>
      </c>
      <c r="I215" s="209">
        <v>689.84</v>
      </c>
      <c r="J215" s="178">
        <f t="shared" si="9"/>
        <v>137.97</v>
      </c>
      <c r="K215" s="207">
        <f t="shared" si="10"/>
        <v>1</v>
      </c>
      <c r="L215" s="173"/>
      <c r="M215" s="173"/>
      <c r="N215" s="173"/>
      <c r="O215" s="173"/>
      <c r="P215" s="173"/>
      <c r="Q215" s="173"/>
      <c r="R215" s="173"/>
      <c r="S215" s="173"/>
      <c r="T215" s="173"/>
      <c r="U215" s="173"/>
      <c r="V215" s="173"/>
      <c r="W215" s="173"/>
      <c r="X215" s="173"/>
      <c r="Y215" s="173"/>
      <c r="Z215" s="173"/>
      <c r="AA215" s="173"/>
      <c r="AB215" s="173"/>
      <c r="AC215" s="173"/>
      <c r="AD215" s="173"/>
    </row>
    <row r="216" spans="1:30" ht="12.75">
      <c r="A216" s="173"/>
      <c r="B216" s="204">
        <v>31</v>
      </c>
      <c r="C216" s="328" t="s">
        <v>798</v>
      </c>
      <c r="D216" s="284"/>
      <c r="E216" s="207" t="s">
        <v>751</v>
      </c>
      <c r="F216" s="207">
        <v>1</v>
      </c>
      <c r="G216" s="207">
        <v>60</v>
      </c>
      <c r="H216" s="176">
        <f t="shared" si="11"/>
        <v>0.2</v>
      </c>
      <c r="I216" s="209">
        <v>249</v>
      </c>
      <c r="J216" s="178">
        <f t="shared" si="9"/>
        <v>49.8</v>
      </c>
      <c r="K216" s="207">
        <f t="shared" si="10"/>
        <v>1</v>
      </c>
      <c r="L216" s="173"/>
      <c r="M216" s="173"/>
      <c r="N216" s="173"/>
      <c r="O216" s="173"/>
      <c r="P216" s="173"/>
      <c r="Q216" s="173"/>
      <c r="R216" s="173"/>
      <c r="S216" s="173"/>
      <c r="T216" s="173"/>
      <c r="U216" s="173"/>
      <c r="V216" s="173"/>
      <c r="W216" s="173"/>
      <c r="X216" s="173"/>
      <c r="Y216" s="173"/>
      <c r="Z216" s="173"/>
      <c r="AA216" s="173"/>
      <c r="AB216" s="173"/>
      <c r="AC216" s="173"/>
      <c r="AD216" s="173"/>
    </row>
    <row r="217" spans="1:30" ht="12.75">
      <c r="A217" s="173"/>
      <c r="B217" s="204">
        <v>32</v>
      </c>
      <c r="C217" s="328" t="s">
        <v>799</v>
      </c>
      <c r="D217" s="284"/>
      <c r="E217" s="207" t="s">
        <v>751</v>
      </c>
      <c r="F217" s="207">
        <v>1</v>
      </c>
      <c r="G217" s="207">
        <v>24</v>
      </c>
      <c r="H217" s="176">
        <f t="shared" si="11"/>
        <v>0.5</v>
      </c>
      <c r="I217" s="209">
        <v>286.45999999999998</v>
      </c>
      <c r="J217" s="178">
        <f t="shared" si="9"/>
        <v>143.22999999999999</v>
      </c>
      <c r="K217" s="207">
        <f t="shared" si="10"/>
        <v>1</v>
      </c>
      <c r="L217" s="173"/>
      <c r="M217" s="173"/>
      <c r="N217" s="173"/>
      <c r="O217" s="173"/>
      <c r="P217" s="173"/>
      <c r="Q217" s="173"/>
      <c r="R217" s="173"/>
      <c r="S217" s="173"/>
      <c r="T217" s="173"/>
      <c r="U217" s="173"/>
      <c r="V217" s="173"/>
      <c r="W217" s="173"/>
      <c r="X217" s="173"/>
      <c r="Y217" s="173"/>
      <c r="Z217" s="173"/>
      <c r="AA217" s="173"/>
      <c r="AB217" s="173"/>
      <c r="AC217" s="173"/>
      <c r="AD217" s="173"/>
    </row>
    <row r="218" spans="1:30" ht="12.75">
      <c r="A218" s="173"/>
      <c r="B218" s="329" t="s">
        <v>96</v>
      </c>
      <c r="C218" s="269"/>
      <c r="D218" s="269"/>
      <c r="E218" s="269"/>
      <c r="F218" s="269"/>
      <c r="G218" s="269"/>
      <c r="H218" s="269"/>
      <c r="I218" s="270"/>
      <c r="J218" s="212">
        <f>SUM(J186:J217)</f>
        <v>4640.96</v>
      </c>
      <c r="K218" s="173"/>
      <c r="L218" s="173"/>
      <c r="M218" s="173"/>
      <c r="N218" s="173"/>
      <c r="O218" s="173"/>
      <c r="P218" s="173"/>
      <c r="Q218" s="173"/>
      <c r="R218" s="173"/>
      <c r="S218" s="173"/>
      <c r="T218" s="173"/>
      <c r="U218" s="173"/>
      <c r="V218" s="173"/>
      <c r="W218" s="173"/>
      <c r="X218" s="173"/>
      <c r="Y218" s="173"/>
      <c r="Z218" s="173"/>
      <c r="AA218" s="173"/>
      <c r="AB218" s="173"/>
      <c r="AC218" s="173"/>
      <c r="AD218" s="173"/>
    </row>
    <row r="219" spans="1:30">
      <c r="A219" s="173"/>
      <c r="B219" s="334" t="s">
        <v>270</v>
      </c>
      <c r="C219" s="269"/>
      <c r="D219" s="269"/>
      <c r="E219" s="269"/>
      <c r="F219" s="269"/>
      <c r="G219" s="269"/>
      <c r="H219" s="269"/>
      <c r="I219" s="270"/>
      <c r="J219" s="189">
        <f>ROUND(J218/12,2)</f>
        <v>386.75</v>
      </c>
      <c r="K219" s="173"/>
      <c r="L219" s="173"/>
      <c r="M219" s="173"/>
      <c r="N219" s="173"/>
      <c r="O219" s="173"/>
      <c r="P219" s="173"/>
      <c r="Q219" s="173"/>
      <c r="R219" s="173"/>
      <c r="S219" s="173"/>
      <c r="T219" s="173"/>
      <c r="U219" s="173"/>
      <c r="V219" s="173"/>
      <c r="W219" s="173"/>
      <c r="X219" s="173"/>
      <c r="Y219" s="173"/>
      <c r="Z219" s="173"/>
      <c r="AA219" s="173"/>
      <c r="AB219" s="173"/>
      <c r="AC219" s="173"/>
      <c r="AD219" s="173"/>
    </row>
    <row r="220" spans="1:30" ht="14.25" customHeight="1">
      <c r="A220" s="173"/>
      <c r="B220" s="92"/>
      <c r="C220" s="92"/>
      <c r="D220" s="92"/>
      <c r="E220" s="92"/>
      <c r="F220" s="92"/>
      <c r="G220" s="92"/>
      <c r="H220" s="182"/>
      <c r="I220" s="92"/>
      <c r="J220" s="173"/>
      <c r="K220" s="173"/>
      <c r="L220" s="173"/>
      <c r="M220" s="173"/>
      <c r="N220" s="173"/>
      <c r="O220" s="173"/>
      <c r="P220" s="173"/>
      <c r="Q220" s="173"/>
      <c r="R220" s="173"/>
      <c r="S220" s="173"/>
      <c r="T220" s="173"/>
      <c r="U220" s="173"/>
      <c r="V220" s="173"/>
      <c r="W220" s="173"/>
      <c r="X220" s="173"/>
      <c r="Y220" s="173"/>
      <c r="Z220" s="173"/>
      <c r="AA220" s="173"/>
      <c r="AB220" s="173"/>
      <c r="AC220" s="173"/>
      <c r="AD220" s="173"/>
    </row>
    <row r="221" spans="1:30" ht="14.25" customHeight="1">
      <c r="A221" s="173"/>
      <c r="B221" s="92"/>
      <c r="C221" s="92"/>
      <c r="D221" s="92"/>
      <c r="E221" s="92"/>
      <c r="F221" s="92"/>
      <c r="G221" s="92"/>
      <c r="H221" s="182"/>
      <c r="I221" s="92"/>
      <c r="J221" s="173"/>
      <c r="K221" s="173"/>
      <c r="L221" s="173"/>
      <c r="M221" s="173"/>
      <c r="N221" s="173"/>
      <c r="O221" s="173"/>
      <c r="P221" s="173"/>
      <c r="Q221" s="173"/>
      <c r="R221" s="173"/>
      <c r="S221" s="173"/>
      <c r="T221" s="173"/>
      <c r="U221" s="173"/>
      <c r="V221" s="173"/>
      <c r="W221" s="173"/>
      <c r="X221" s="173"/>
      <c r="Y221" s="173"/>
      <c r="Z221" s="173"/>
      <c r="AA221" s="173"/>
      <c r="AB221" s="173"/>
      <c r="AC221" s="173"/>
      <c r="AD221" s="173"/>
    </row>
  </sheetData>
  <mergeCells count="248">
    <mergeCell ref="C208:D208"/>
    <mergeCell ref="C209:D209"/>
    <mergeCell ref="C210:D210"/>
    <mergeCell ref="B218:I218"/>
    <mergeCell ref="B219:I219"/>
    <mergeCell ref="C211:D211"/>
    <mergeCell ref="C212:D212"/>
    <mergeCell ref="C213:D213"/>
    <mergeCell ref="C214:D214"/>
    <mergeCell ref="C215:D215"/>
    <mergeCell ref="C216:D216"/>
    <mergeCell ref="C217:D217"/>
    <mergeCell ref="C129:H129"/>
    <mergeCell ref="C130:H130"/>
    <mergeCell ref="C131:H131"/>
    <mergeCell ref="C132:H132"/>
    <mergeCell ref="C133:H133"/>
    <mergeCell ref="C204:D204"/>
    <mergeCell ref="C205:D205"/>
    <mergeCell ref="C206:D206"/>
    <mergeCell ref="C207:D207"/>
    <mergeCell ref="C65:I65"/>
    <mergeCell ref="C66:H66"/>
    <mergeCell ref="C67:H67"/>
    <mergeCell ref="C68:H68"/>
    <mergeCell ref="C69:I69"/>
    <mergeCell ref="C70:I70"/>
    <mergeCell ref="C71:I71"/>
    <mergeCell ref="C127:H127"/>
    <mergeCell ref="C128:H128"/>
    <mergeCell ref="C123:H123"/>
    <mergeCell ref="B124:H124"/>
    <mergeCell ref="C125:H125"/>
    <mergeCell ref="B126:H126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B45:J45"/>
    <mergeCell ref="B46:J46"/>
    <mergeCell ref="C47:H47"/>
    <mergeCell ref="C48:H48"/>
    <mergeCell ref="C49:H49"/>
    <mergeCell ref="C114:I114"/>
    <mergeCell ref="C115:I115"/>
    <mergeCell ref="C116:I116"/>
    <mergeCell ref="C117:I117"/>
    <mergeCell ref="B118:I118"/>
    <mergeCell ref="B119:J119"/>
    <mergeCell ref="B120:J120"/>
    <mergeCell ref="C121:H121"/>
    <mergeCell ref="B122:H122"/>
    <mergeCell ref="C105:I105"/>
    <mergeCell ref="B106:I106"/>
    <mergeCell ref="B107:J107"/>
    <mergeCell ref="C108:I108"/>
    <mergeCell ref="C109:I109"/>
    <mergeCell ref="C110:I110"/>
    <mergeCell ref="B111:I111"/>
    <mergeCell ref="B112:J112"/>
    <mergeCell ref="C113:I113"/>
    <mergeCell ref="C96:I96"/>
    <mergeCell ref="C97:I97"/>
    <mergeCell ref="C98:I98"/>
    <mergeCell ref="C99:I99"/>
    <mergeCell ref="C100:I100"/>
    <mergeCell ref="C101:I101"/>
    <mergeCell ref="B102:I102"/>
    <mergeCell ref="B103:J103"/>
    <mergeCell ref="C104:I104"/>
    <mergeCell ref="B88:I88"/>
    <mergeCell ref="B89:J89"/>
    <mergeCell ref="B90:J90"/>
    <mergeCell ref="B91:J91"/>
    <mergeCell ref="B92:J92"/>
    <mergeCell ref="D93:E93"/>
    <mergeCell ref="G93:H93"/>
    <mergeCell ref="B94:J94"/>
    <mergeCell ref="C95:I95"/>
    <mergeCell ref="C79:I79"/>
    <mergeCell ref="B80:I80"/>
    <mergeCell ref="B81:J81"/>
    <mergeCell ref="C82:I82"/>
    <mergeCell ref="C83:I83"/>
    <mergeCell ref="C84:I84"/>
    <mergeCell ref="C85:I85"/>
    <mergeCell ref="C86:I86"/>
    <mergeCell ref="C87:H87"/>
    <mergeCell ref="C42:H42"/>
    <mergeCell ref="C43:H43"/>
    <mergeCell ref="C72:I72"/>
    <mergeCell ref="C73:I73"/>
    <mergeCell ref="B74:J74"/>
    <mergeCell ref="B75:J75"/>
    <mergeCell ref="C76:I76"/>
    <mergeCell ref="C77:I77"/>
    <mergeCell ref="C78:I78"/>
    <mergeCell ref="C50:D50"/>
    <mergeCell ref="C51:H51"/>
    <mergeCell ref="C52:H52"/>
    <mergeCell ref="C53:H53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C63:H63"/>
    <mergeCell ref="C64:H64"/>
    <mergeCell ref="C23:H23"/>
    <mergeCell ref="I23:J23"/>
    <mergeCell ref="I24:J24"/>
    <mergeCell ref="C24:H24"/>
    <mergeCell ref="C25:H25"/>
    <mergeCell ref="I25:J25"/>
    <mergeCell ref="C26:H26"/>
    <mergeCell ref="I26:J26"/>
    <mergeCell ref="C27:H27"/>
    <mergeCell ref="I27:J27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203:D203"/>
    <mergeCell ref="B2:J2"/>
    <mergeCell ref="B3:J3"/>
    <mergeCell ref="B5:F5"/>
    <mergeCell ref="G5:J5"/>
    <mergeCell ref="B8:J8"/>
    <mergeCell ref="C9:F9"/>
    <mergeCell ref="G9:J9"/>
    <mergeCell ref="C10:F10"/>
    <mergeCell ref="G10:J1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16:J16"/>
    <mergeCell ref="C21:H21"/>
    <mergeCell ref="I21:J21"/>
    <mergeCell ref="C22:H22"/>
    <mergeCell ref="I22:J22"/>
    <mergeCell ref="C194:D194"/>
    <mergeCell ref="C195:D195"/>
    <mergeCell ref="C196:D196"/>
    <mergeCell ref="C197:D197"/>
    <mergeCell ref="C198:D198"/>
    <mergeCell ref="C199:D199"/>
    <mergeCell ref="C200:D200"/>
    <mergeCell ref="C201:D201"/>
    <mergeCell ref="C202:D202"/>
    <mergeCell ref="C185:D185"/>
    <mergeCell ref="C186:D186"/>
    <mergeCell ref="C187:D187"/>
    <mergeCell ref="C188:D188"/>
    <mergeCell ref="C189:D189"/>
    <mergeCell ref="C190:D190"/>
    <mergeCell ref="C191:D191"/>
    <mergeCell ref="C192:D192"/>
    <mergeCell ref="C193:D193"/>
    <mergeCell ref="C178:D178"/>
    <mergeCell ref="F178:G178"/>
    <mergeCell ref="C179:D179"/>
    <mergeCell ref="F179:G179"/>
    <mergeCell ref="C180:D180"/>
    <mergeCell ref="F180:G180"/>
    <mergeCell ref="B181:I181"/>
    <mergeCell ref="B182:I182"/>
    <mergeCell ref="B184:K184"/>
    <mergeCell ref="F176:G176"/>
    <mergeCell ref="F177:G177"/>
    <mergeCell ref="C172:D172"/>
    <mergeCell ref="C173:D173"/>
    <mergeCell ref="C174:D174"/>
    <mergeCell ref="C175:D175"/>
    <mergeCell ref="F175:G175"/>
    <mergeCell ref="C176:D176"/>
    <mergeCell ref="C177:D177"/>
    <mergeCell ref="F173:G173"/>
    <mergeCell ref="F174:G174"/>
    <mergeCell ref="C169:D169"/>
    <mergeCell ref="F169:G169"/>
    <mergeCell ref="C170:D170"/>
    <mergeCell ref="F170:G170"/>
    <mergeCell ref="C171:D171"/>
    <mergeCell ref="F171:G171"/>
    <mergeCell ref="F172:G172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3:I143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4:H134"/>
    <mergeCell ref="C135:H135"/>
    <mergeCell ref="B136:I136"/>
    <mergeCell ref="B137:H137"/>
    <mergeCell ref="B138:J138"/>
    <mergeCell ref="B139:J139"/>
    <mergeCell ref="B140:I140"/>
    <mergeCell ref="C141:I141"/>
    <mergeCell ref="C142:I142"/>
  </mergeCells>
  <pageMargins left="0.25" right="0.25" top="0.75" bottom="0.75" header="0" footer="0"/>
  <pageSetup paperSize="9" fitToHeight="0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21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8.28515625" customWidth="1"/>
    <col min="12" max="12" width="1.42578125" customWidth="1"/>
    <col min="13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Jardineiro - 40h/sem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VIAMÃO/RS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11</v>
      </c>
      <c r="D14" s="81">
        <f>VLOOKUP($C$14,resumo!$A$5:$T$50,4,0)</f>
        <v>4</v>
      </c>
      <c r="E14" s="280" t="str">
        <f>VLOOKUP($C$14,resumo!$A$5:$T$50,5,0)</f>
        <v>Jardineiro - 40h/sem</v>
      </c>
      <c r="F14" s="270"/>
      <c r="G14" s="281" t="str">
        <f>VLOOKUP($C$14,resumo!$A$5:$T$50,6,0)</f>
        <v>Parque Tec. (Viamão)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Jardineiro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6220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800</v>
      </c>
      <c r="D20" s="269"/>
      <c r="E20" s="269"/>
      <c r="F20" s="269"/>
      <c r="G20" s="269"/>
      <c r="H20" s="270"/>
      <c r="I20" s="290">
        <f>VLOOKUP($C$14,resumo!$A$5:$T$50,17,0)</f>
        <v>1653.58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Jardineiro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801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802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803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804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ROUND(H31*5*(I20/200),2)</f>
        <v>1653.58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805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806</v>
      </c>
      <c r="D33" s="269"/>
      <c r="E33" s="269"/>
      <c r="F33" s="269"/>
      <c r="G33" s="270"/>
      <c r="H33" s="89">
        <f>VLOOKUP($C$14,resumo!$A$5:$T$50,20,0)</f>
        <v>20</v>
      </c>
      <c r="I33" s="96" t="s">
        <v>134</v>
      </c>
      <c r="J33" s="91">
        <f>ROUND(H33%*J31,2)</f>
        <v>330.72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807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808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1984.3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809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810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811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165.29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812</v>
      </c>
      <c r="D43" s="269"/>
      <c r="E43" s="269"/>
      <c r="F43" s="269"/>
      <c r="G43" s="269"/>
      <c r="H43" s="270"/>
      <c r="I43" s="105">
        <v>0.121</v>
      </c>
      <c r="J43" s="101">
        <f t="shared" si="1"/>
        <v>240.1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405.39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813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814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477.94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59.74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815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71.69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35.85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23.9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14.34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4.78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191.18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879.41999999999985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816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323.19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817</v>
      </c>
      <c r="D61" s="269"/>
      <c r="E61" s="269"/>
      <c r="F61" s="269"/>
      <c r="G61" s="269"/>
      <c r="H61" s="269"/>
      <c r="I61" s="120">
        <f>VLOOKUP($C$14,resumo!$A$5:$T$50,12,0)</f>
        <v>9.6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818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819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820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821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822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823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824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825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800.2700000000001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826</v>
      </c>
      <c r="D77" s="269"/>
      <c r="E77" s="269"/>
      <c r="F77" s="269"/>
      <c r="G77" s="269"/>
      <c r="H77" s="269"/>
      <c r="I77" s="270"/>
      <c r="J77" s="112">
        <f>J44</f>
        <v>405.39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879.41999999999985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800.2700000000001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2085.08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827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9.9600000000000009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0.8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828</v>
      </c>
      <c r="D85" s="269"/>
      <c r="E85" s="269"/>
      <c r="F85" s="269"/>
      <c r="G85" s="269"/>
      <c r="H85" s="269"/>
      <c r="I85" s="270"/>
      <c r="J85" s="112">
        <f>ROUND(((($J$37/30)*7)/$G$12)*1,2)</f>
        <v>38.58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14.2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829</v>
      </c>
      <c r="D87" s="269"/>
      <c r="E87" s="269"/>
      <c r="F87" s="269"/>
      <c r="G87" s="269"/>
      <c r="H87" s="270"/>
      <c r="I87" s="130">
        <v>0.04</v>
      </c>
      <c r="J87" s="112">
        <f>ROUND($J$37*I87,2)</f>
        <v>79.37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142.91000000000003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830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1984.3</v>
      </c>
      <c r="D93" s="305" t="s">
        <v>831</v>
      </c>
      <c r="E93" s="269"/>
      <c r="F93" s="133">
        <f>J80-J60-J65</f>
        <v>1308.9099999999999</v>
      </c>
      <c r="G93" s="305" t="s">
        <v>203</v>
      </c>
      <c r="H93" s="269"/>
      <c r="I93" s="134">
        <f>J88</f>
        <v>142.91000000000003</v>
      </c>
      <c r="J93" s="135">
        <f>C93+F93+I93</f>
        <v>3436.12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832</v>
      </c>
      <c r="D96" s="269"/>
      <c r="E96" s="269"/>
      <c r="F96" s="269"/>
      <c r="G96" s="269"/>
      <c r="H96" s="269"/>
      <c r="I96" s="270"/>
      <c r="J96" s="112">
        <f>ROUND(J93/12,2)</f>
        <v>286.33999999999997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833</v>
      </c>
      <c r="D97" s="269"/>
      <c r="E97" s="269"/>
      <c r="F97" s="269"/>
      <c r="G97" s="269"/>
      <c r="H97" s="269"/>
      <c r="I97" s="270"/>
      <c r="J97" s="112">
        <f>ROUND((($J$93/30)*1)/12,2)</f>
        <v>9.5399999999999991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834</v>
      </c>
      <c r="D98" s="269"/>
      <c r="E98" s="269"/>
      <c r="F98" s="269"/>
      <c r="G98" s="269"/>
      <c r="H98" s="269"/>
      <c r="I98" s="270"/>
      <c r="J98" s="112">
        <f>ROUND((($J$93/30)*5)/12*1.5%,2)</f>
        <v>0.72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835</v>
      </c>
      <c r="D99" s="269"/>
      <c r="E99" s="269"/>
      <c r="F99" s="269"/>
      <c r="G99" s="269"/>
      <c r="H99" s="269"/>
      <c r="I99" s="270"/>
      <c r="J99" s="112">
        <f>ROUND((((($J$93)/30)*0.69)/12),2)</f>
        <v>6.59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836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4.7699999999999996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837</v>
      </c>
      <c r="D101" s="269"/>
      <c r="E101" s="269"/>
      <c r="F101" s="269"/>
      <c r="G101" s="269"/>
      <c r="H101" s="269"/>
      <c r="I101" s="270"/>
      <c r="J101" s="112">
        <f>ROUND((((($J$93)/30)*3)/12),2)</f>
        <v>28.63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336.59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336.59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336.59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838</v>
      </c>
      <c r="D114" s="269"/>
      <c r="E114" s="269"/>
      <c r="F114" s="269"/>
      <c r="G114" s="269"/>
      <c r="H114" s="269"/>
      <c r="I114" s="270"/>
      <c r="J114" s="112">
        <f>J182</f>
        <v>85.85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839</v>
      </c>
      <c r="D115" s="269"/>
      <c r="E115" s="269"/>
      <c r="F115" s="269"/>
      <c r="G115" s="269"/>
      <c r="H115" s="269"/>
      <c r="I115" s="270"/>
      <c r="J115" s="141">
        <f>J162</f>
        <v>8.31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customHeight="1">
      <c r="A116" s="64"/>
      <c r="B116" s="103" t="s">
        <v>108</v>
      </c>
      <c r="C116" s="275" t="s">
        <v>840</v>
      </c>
      <c r="D116" s="269"/>
      <c r="E116" s="269"/>
      <c r="F116" s="269"/>
      <c r="G116" s="269"/>
      <c r="H116" s="269"/>
      <c r="I116" s="270"/>
      <c r="J116" s="141">
        <f>J219</f>
        <v>386.75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480.90999999999997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841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5029.79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251.49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842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5281.28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528.13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843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5809.41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844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508.95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845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110.5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846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847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848</v>
      </c>
      <c r="D135" s="269"/>
      <c r="E135" s="269"/>
      <c r="F135" s="269"/>
      <c r="G135" s="269"/>
      <c r="H135" s="270"/>
      <c r="I135" s="155">
        <f>VLOOKUP($C$14,resumo!$A$5:$T$50,14,0)</f>
        <v>0.04</v>
      </c>
      <c r="J135" s="112">
        <f>ROUND(($J$126/(1-$I$137))*I135,2)</f>
        <v>267.87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1666.94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0.13250000000000001</v>
      </c>
      <c r="J137" s="118">
        <f t="shared" si="5"/>
        <v>887.32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1984.3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2085.08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142.91000000000003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336.59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480.90999999999997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5029.79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1666.94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6696.73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6696.73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849</v>
      </c>
      <c r="C152" s="269"/>
      <c r="D152" s="269"/>
      <c r="E152" s="269"/>
      <c r="F152" s="269"/>
      <c r="G152" s="270"/>
      <c r="H152" s="322">
        <f>ROUND(H150*H151,2)</f>
        <v>80360.759999999995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Jardineiro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resumo!G21</f>
        <v>3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8.31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80" si="6">F167*$I$27</f>
        <v>2</v>
      </c>
      <c r="I167" s="187">
        <v>59.45</v>
      </c>
      <c r="J167" s="178">
        <f t="shared" ref="J167:J180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747</v>
      </c>
      <c r="D173" s="284"/>
      <c r="E173" s="203" t="s">
        <v>748</v>
      </c>
      <c r="F173" s="330">
        <v>1</v>
      </c>
      <c r="G173" s="270"/>
      <c r="H173" s="186">
        <f t="shared" si="6"/>
        <v>1</v>
      </c>
      <c r="I173" s="188">
        <v>46.5</v>
      </c>
      <c r="J173" s="178">
        <f t="shared" si="7"/>
        <v>46.5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174">
        <v>8</v>
      </c>
      <c r="C174" s="328" t="s">
        <v>749</v>
      </c>
      <c r="D174" s="284"/>
      <c r="E174" s="203" t="s">
        <v>748</v>
      </c>
      <c r="F174" s="330">
        <v>1</v>
      </c>
      <c r="G174" s="270"/>
      <c r="H174" s="186">
        <f t="shared" si="6"/>
        <v>1</v>
      </c>
      <c r="I174" s="188">
        <v>43</v>
      </c>
      <c r="J174" s="178">
        <f t="shared" si="7"/>
        <v>43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 ht="12.75">
      <c r="A175" s="173"/>
      <c r="B175" s="174">
        <v>9</v>
      </c>
      <c r="C175" s="328" t="s">
        <v>750</v>
      </c>
      <c r="D175" s="284"/>
      <c r="E175" s="203" t="s">
        <v>751</v>
      </c>
      <c r="F175" s="330">
        <v>1</v>
      </c>
      <c r="G175" s="270"/>
      <c r="H175" s="186">
        <f t="shared" si="6"/>
        <v>1</v>
      </c>
      <c r="I175" s="188">
        <v>18.100000000000001</v>
      </c>
      <c r="J175" s="178">
        <f t="shared" si="7"/>
        <v>18.100000000000001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2.75">
      <c r="A176" s="173"/>
      <c r="B176" s="174">
        <v>10</v>
      </c>
      <c r="C176" s="328" t="s">
        <v>752</v>
      </c>
      <c r="D176" s="284"/>
      <c r="E176" s="203" t="s">
        <v>751</v>
      </c>
      <c r="F176" s="330">
        <v>2</v>
      </c>
      <c r="G176" s="270"/>
      <c r="H176" s="186">
        <f t="shared" si="6"/>
        <v>2</v>
      </c>
      <c r="I176" s="188">
        <v>8.07</v>
      </c>
      <c r="J176" s="178">
        <f t="shared" si="7"/>
        <v>16.14</v>
      </c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  <row r="177" spans="1:30" ht="12.75">
      <c r="A177" s="173"/>
      <c r="B177" s="174">
        <v>11</v>
      </c>
      <c r="C177" s="328" t="s">
        <v>753</v>
      </c>
      <c r="D177" s="284"/>
      <c r="E177" s="203" t="s">
        <v>748</v>
      </c>
      <c r="F177" s="330">
        <v>4</v>
      </c>
      <c r="G177" s="270"/>
      <c r="H177" s="186">
        <f t="shared" si="6"/>
        <v>4</v>
      </c>
      <c r="I177" s="188">
        <v>12.5</v>
      </c>
      <c r="J177" s="178">
        <f t="shared" si="7"/>
        <v>50</v>
      </c>
      <c r="K177" s="173"/>
      <c r="L177" s="173"/>
      <c r="M177" s="173"/>
      <c r="N177" s="173"/>
      <c r="O177" s="173"/>
      <c r="P177" s="173"/>
      <c r="Q177" s="173"/>
      <c r="R177" s="173"/>
      <c r="S177" s="173"/>
      <c r="T177" s="173"/>
      <c r="U177" s="173"/>
      <c r="V177" s="173"/>
      <c r="W177" s="173"/>
      <c r="X177" s="173"/>
      <c r="Y177" s="173"/>
      <c r="Z177" s="173"/>
      <c r="AA177" s="173"/>
      <c r="AB177" s="173"/>
      <c r="AC177" s="173"/>
      <c r="AD177" s="173"/>
    </row>
    <row r="178" spans="1:30" ht="12.75">
      <c r="A178" s="173"/>
      <c r="B178" s="174">
        <v>12</v>
      </c>
      <c r="C178" s="328" t="s">
        <v>754</v>
      </c>
      <c r="D178" s="284"/>
      <c r="E178" s="203" t="s">
        <v>751</v>
      </c>
      <c r="F178" s="330">
        <v>4</v>
      </c>
      <c r="G178" s="270"/>
      <c r="H178" s="186">
        <f t="shared" si="6"/>
        <v>4</v>
      </c>
      <c r="I178" s="188">
        <v>17.95</v>
      </c>
      <c r="J178" s="178">
        <f t="shared" si="7"/>
        <v>71.8</v>
      </c>
      <c r="K178" s="173"/>
      <c r="L178" s="173"/>
      <c r="M178" s="173"/>
      <c r="N178" s="173"/>
      <c r="O178" s="173"/>
      <c r="P178" s="173"/>
      <c r="Q178" s="173"/>
      <c r="R178" s="173"/>
      <c r="S178" s="173"/>
      <c r="T178" s="173"/>
      <c r="U178" s="173"/>
      <c r="V178" s="173"/>
      <c r="W178" s="173"/>
      <c r="X178" s="173"/>
      <c r="Y178" s="173"/>
      <c r="Z178" s="173"/>
      <c r="AA178" s="173"/>
      <c r="AB178" s="173"/>
      <c r="AC178" s="173"/>
      <c r="AD178" s="173"/>
    </row>
    <row r="179" spans="1:30" ht="12.75">
      <c r="A179" s="173"/>
      <c r="B179" s="174">
        <v>13</v>
      </c>
      <c r="C179" s="328" t="s">
        <v>755</v>
      </c>
      <c r="D179" s="284"/>
      <c r="E179" s="203" t="s">
        <v>751</v>
      </c>
      <c r="F179" s="330">
        <v>2</v>
      </c>
      <c r="G179" s="270"/>
      <c r="H179" s="186">
        <f t="shared" si="6"/>
        <v>2</v>
      </c>
      <c r="I179" s="188">
        <v>9.7899999999999991</v>
      </c>
      <c r="J179" s="178">
        <f t="shared" si="7"/>
        <v>19.579999999999998</v>
      </c>
      <c r="K179" s="173"/>
      <c r="L179" s="173"/>
      <c r="M179" s="173"/>
      <c r="N179" s="173"/>
      <c r="O179" s="173"/>
      <c r="P179" s="173"/>
      <c r="Q179" s="173"/>
      <c r="R179" s="173"/>
      <c r="S179" s="173"/>
      <c r="T179" s="173"/>
      <c r="U179" s="173"/>
      <c r="V179" s="173"/>
      <c r="W179" s="173"/>
      <c r="X179" s="173"/>
      <c r="Y179" s="173"/>
      <c r="Z179" s="173"/>
      <c r="AA179" s="173"/>
      <c r="AB179" s="173"/>
      <c r="AC179" s="173"/>
      <c r="AD179" s="173"/>
    </row>
    <row r="180" spans="1:30" ht="12.75">
      <c r="A180" s="173"/>
      <c r="B180" s="174">
        <v>14</v>
      </c>
      <c r="C180" s="328" t="s">
        <v>756</v>
      </c>
      <c r="D180" s="284"/>
      <c r="E180" s="204" t="s">
        <v>757</v>
      </c>
      <c r="F180" s="330">
        <v>1</v>
      </c>
      <c r="G180" s="270"/>
      <c r="H180" s="186">
        <f t="shared" si="6"/>
        <v>1</v>
      </c>
      <c r="I180" s="188">
        <f>1.44+21+35+11.38+24.14+3.56+12.5+8.07+15.89</f>
        <v>132.98000000000002</v>
      </c>
      <c r="J180" s="178">
        <f t="shared" si="7"/>
        <v>132.97999999999999</v>
      </c>
      <c r="K180" s="173"/>
      <c r="L180" s="173"/>
      <c r="M180" s="173"/>
      <c r="N180" s="173"/>
      <c r="O180" s="173"/>
      <c r="P180" s="173"/>
      <c r="Q180" s="173"/>
      <c r="R180" s="173"/>
      <c r="S180" s="173"/>
      <c r="T180" s="173"/>
      <c r="U180" s="173"/>
      <c r="V180" s="173"/>
      <c r="W180" s="173"/>
      <c r="X180" s="173"/>
      <c r="Y180" s="173"/>
      <c r="Z180" s="173"/>
      <c r="AA180" s="173"/>
      <c r="AB180" s="173"/>
      <c r="AC180" s="173"/>
      <c r="AD180" s="173"/>
    </row>
    <row r="181" spans="1:30" ht="12.75">
      <c r="A181" s="173"/>
      <c r="B181" s="329" t="s">
        <v>96</v>
      </c>
      <c r="C181" s="269"/>
      <c r="D181" s="269"/>
      <c r="E181" s="269"/>
      <c r="F181" s="269"/>
      <c r="G181" s="269"/>
      <c r="H181" s="269"/>
      <c r="I181" s="270"/>
      <c r="J181" s="180">
        <f>SUM(J167:J180)</f>
        <v>1030.18</v>
      </c>
      <c r="K181" s="173"/>
      <c r="L181" s="173"/>
      <c r="M181" s="173"/>
      <c r="N181" s="173"/>
      <c r="O181" s="173"/>
      <c r="P181" s="173"/>
      <c r="Q181" s="173"/>
      <c r="R181" s="173"/>
      <c r="S181" s="173"/>
      <c r="T181" s="173"/>
      <c r="U181" s="173"/>
      <c r="V181" s="173"/>
      <c r="W181" s="173"/>
      <c r="X181" s="173"/>
      <c r="Y181" s="173"/>
      <c r="Z181" s="173"/>
      <c r="AA181" s="173"/>
      <c r="AB181" s="173"/>
      <c r="AC181" s="173"/>
      <c r="AD181" s="173"/>
    </row>
    <row r="182" spans="1:30">
      <c r="A182" s="173"/>
      <c r="B182" s="334" t="s">
        <v>270</v>
      </c>
      <c r="C182" s="269"/>
      <c r="D182" s="269"/>
      <c r="E182" s="269"/>
      <c r="F182" s="269"/>
      <c r="G182" s="269"/>
      <c r="H182" s="269"/>
      <c r="I182" s="270"/>
      <c r="J182" s="189">
        <f>ROUND(J181/12,2)</f>
        <v>85.85</v>
      </c>
      <c r="K182" s="173"/>
      <c r="L182" s="173"/>
      <c r="M182" s="173"/>
      <c r="N182" s="173"/>
      <c r="O182" s="173"/>
      <c r="P182" s="173"/>
      <c r="Q182" s="173"/>
      <c r="R182" s="173"/>
      <c r="S182" s="173"/>
      <c r="T182" s="173"/>
      <c r="U182" s="173"/>
      <c r="V182" s="173"/>
      <c r="W182" s="173"/>
      <c r="X182" s="173"/>
      <c r="Y182" s="173"/>
      <c r="Z182" s="173"/>
      <c r="AA182" s="173"/>
      <c r="AB182" s="173"/>
      <c r="AC182" s="173"/>
      <c r="AD182" s="173"/>
    </row>
    <row r="183" spans="1:30" ht="12.75">
      <c r="A183" s="173"/>
      <c r="B183" s="92"/>
      <c r="C183" s="92"/>
      <c r="D183" s="92"/>
      <c r="E183" s="92"/>
      <c r="F183" s="92"/>
      <c r="G183" s="92"/>
      <c r="H183" s="182"/>
      <c r="I183" s="92"/>
      <c r="J183" s="173"/>
      <c r="K183" s="173"/>
      <c r="L183" s="173"/>
      <c r="M183" s="173"/>
      <c r="N183" s="173"/>
      <c r="O183" s="173"/>
      <c r="P183" s="173"/>
      <c r="Q183" s="173"/>
      <c r="R183" s="173"/>
      <c r="S183" s="173"/>
      <c r="T183" s="173"/>
      <c r="U183" s="173"/>
      <c r="V183" s="173"/>
      <c r="W183" s="173"/>
      <c r="X183" s="173"/>
      <c r="Y183" s="173"/>
      <c r="Z183" s="173"/>
      <c r="AA183" s="173"/>
      <c r="AB183" s="173"/>
      <c r="AC183" s="173"/>
      <c r="AD183" s="173"/>
    </row>
    <row r="184" spans="1:30" ht="15.75">
      <c r="A184" s="173"/>
      <c r="B184" s="326" t="s">
        <v>758</v>
      </c>
      <c r="C184" s="269"/>
      <c r="D184" s="269"/>
      <c r="E184" s="269"/>
      <c r="F184" s="269"/>
      <c r="G184" s="269"/>
      <c r="H184" s="269"/>
      <c r="I184" s="269"/>
      <c r="J184" s="269"/>
      <c r="K184" s="270"/>
      <c r="L184" s="173"/>
      <c r="M184" s="173"/>
      <c r="N184" s="173"/>
      <c r="O184" s="173"/>
      <c r="P184" s="173"/>
      <c r="Q184" s="173"/>
      <c r="R184" s="173"/>
      <c r="S184" s="173"/>
      <c r="T184" s="173"/>
      <c r="U184" s="173"/>
      <c r="V184" s="173"/>
      <c r="W184" s="173"/>
      <c r="X184" s="173"/>
      <c r="Y184" s="173"/>
      <c r="Z184" s="173"/>
      <c r="AA184" s="173"/>
      <c r="AB184" s="173"/>
      <c r="AC184" s="173"/>
      <c r="AD184" s="173"/>
    </row>
    <row r="185" spans="1:30" ht="51">
      <c r="A185" s="173"/>
      <c r="B185" s="168" t="s">
        <v>259</v>
      </c>
      <c r="C185" s="327" t="s">
        <v>260</v>
      </c>
      <c r="D185" s="284"/>
      <c r="E185" s="169" t="s">
        <v>261</v>
      </c>
      <c r="F185" s="205" t="s">
        <v>759</v>
      </c>
      <c r="G185" s="169" t="s">
        <v>263</v>
      </c>
      <c r="H185" s="206" t="s">
        <v>760</v>
      </c>
      <c r="I185" s="172" t="s">
        <v>265</v>
      </c>
      <c r="J185" s="170" t="s">
        <v>761</v>
      </c>
      <c r="K185" s="205" t="s">
        <v>762</v>
      </c>
      <c r="L185" s="173"/>
      <c r="M185" s="173"/>
      <c r="N185" s="173"/>
      <c r="O185" s="173"/>
      <c r="P185" s="173"/>
      <c r="Q185" s="173"/>
      <c r="R185" s="173"/>
      <c r="S185" s="173"/>
      <c r="T185" s="173"/>
      <c r="U185" s="173"/>
      <c r="V185" s="173"/>
      <c r="W185" s="173"/>
      <c r="X185" s="173"/>
      <c r="Y185" s="173"/>
      <c r="Z185" s="173"/>
      <c r="AA185" s="173"/>
      <c r="AB185" s="173"/>
      <c r="AC185" s="173"/>
      <c r="AD185" s="173"/>
    </row>
    <row r="186" spans="1:30" ht="12.75">
      <c r="A186" s="173"/>
      <c r="B186" s="204">
        <v>1</v>
      </c>
      <c r="C186" s="328" t="s">
        <v>763</v>
      </c>
      <c r="D186" s="284"/>
      <c r="E186" s="204" t="s">
        <v>764</v>
      </c>
      <c r="F186" s="207">
        <v>2</v>
      </c>
      <c r="G186" s="207" t="s">
        <v>41</v>
      </c>
      <c r="H186" s="208">
        <f t="shared" ref="H186:H192" si="8">F186</f>
        <v>2</v>
      </c>
      <c r="I186" s="209">
        <v>39.28</v>
      </c>
      <c r="J186" s="178">
        <f t="shared" ref="J186:J217" si="9">ROUND(I186*H186,2)</f>
        <v>78.56</v>
      </c>
      <c r="K186" s="207">
        <f t="shared" ref="K186:K217" si="10">$I$14*F186</f>
        <v>2</v>
      </c>
      <c r="L186" s="173"/>
      <c r="M186" s="173"/>
      <c r="N186" s="173"/>
      <c r="O186" s="173"/>
      <c r="P186" s="173"/>
      <c r="Q186" s="173"/>
      <c r="R186" s="173"/>
      <c r="S186" s="173"/>
      <c r="T186" s="173"/>
      <c r="U186" s="173"/>
      <c r="V186" s="173"/>
      <c r="W186" s="173"/>
      <c r="X186" s="173"/>
      <c r="Y186" s="173"/>
      <c r="Z186" s="173"/>
      <c r="AA186" s="173"/>
      <c r="AB186" s="173"/>
      <c r="AC186" s="173"/>
      <c r="AD186" s="173"/>
    </row>
    <row r="187" spans="1:30" ht="12.75">
      <c r="A187" s="173"/>
      <c r="B187" s="204">
        <v>2</v>
      </c>
      <c r="C187" s="328" t="s">
        <v>765</v>
      </c>
      <c r="D187" s="284"/>
      <c r="E187" s="204" t="s">
        <v>764</v>
      </c>
      <c r="F187" s="207">
        <v>3</v>
      </c>
      <c r="G187" s="207" t="s">
        <v>41</v>
      </c>
      <c r="H187" s="208">
        <f t="shared" si="8"/>
        <v>3</v>
      </c>
      <c r="I187" s="209">
        <v>10.92</v>
      </c>
      <c r="J187" s="178">
        <f t="shared" si="9"/>
        <v>32.76</v>
      </c>
      <c r="K187" s="207">
        <f t="shared" si="10"/>
        <v>3</v>
      </c>
      <c r="L187" s="173"/>
      <c r="M187" s="173"/>
      <c r="N187" s="173"/>
      <c r="O187" s="173"/>
      <c r="P187" s="173"/>
      <c r="Q187" s="173"/>
      <c r="R187" s="173"/>
      <c r="S187" s="173"/>
      <c r="T187" s="173"/>
      <c r="U187" s="173"/>
      <c r="V187" s="173"/>
      <c r="W187" s="173"/>
      <c r="X187" s="173"/>
      <c r="Y187" s="173"/>
      <c r="Z187" s="173"/>
      <c r="AA187" s="173"/>
      <c r="AB187" s="173"/>
      <c r="AC187" s="173"/>
      <c r="AD187" s="173"/>
    </row>
    <row r="188" spans="1:30" ht="12.75">
      <c r="A188" s="173"/>
      <c r="B188" s="204">
        <v>3</v>
      </c>
      <c r="C188" s="328" t="s">
        <v>766</v>
      </c>
      <c r="D188" s="284"/>
      <c r="E188" s="204" t="s">
        <v>767</v>
      </c>
      <c r="F188" s="207">
        <v>4</v>
      </c>
      <c r="G188" s="207" t="s">
        <v>41</v>
      </c>
      <c r="H188" s="208">
        <f t="shared" si="8"/>
        <v>4</v>
      </c>
      <c r="I188" s="209">
        <v>39.9</v>
      </c>
      <c r="J188" s="178">
        <f t="shared" si="9"/>
        <v>159.6</v>
      </c>
      <c r="K188" s="207">
        <f t="shared" si="10"/>
        <v>4</v>
      </c>
      <c r="L188" s="173"/>
      <c r="M188" s="173"/>
      <c r="N188" s="173"/>
      <c r="O188" s="173"/>
      <c r="P188" s="173"/>
      <c r="Q188" s="173"/>
      <c r="R188" s="173"/>
      <c r="S188" s="173"/>
      <c r="T188" s="173"/>
      <c r="U188" s="173"/>
      <c r="V188" s="173"/>
      <c r="W188" s="173"/>
      <c r="X188" s="173"/>
      <c r="Y188" s="173"/>
      <c r="Z188" s="173"/>
      <c r="AA188" s="173"/>
      <c r="AB188" s="173"/>
      <c r="AC188" s="173"/>
      <c r="AD188" s="173"/>
    </row>
    <row r="189" spans="1:30" ht="12.75">
      <c r="A189" s="173"/>
      <c r="B189" s="204">
        <v>4</v>
      </c>
      <c r="C189" s="328" t="s">
        <v>768</v>
      </c>
      <c r="D189" s="284"/>
      <c r="E189" s="204" t="s">
        <v>769</v>
      </c>
      <c r="F189" s="207">
        <v>6</v>
      </c>
      <c r="G189" s="207" t="s">
        <v>41</v>
      </c>
      <c r="H189" s="208">
        <f t="shared" si="8"/>
        <v>6</v>
      </c>
      <c r="I189" s="209">
        <v>142.33000000000001</v>
      </c>
      <c r="J189" s="178">
        <f t="shared" si="9"/>
        <v>853.98</v>
      </c>
      <c r="K189" s="207">
        <f t="shared" si="10"/>
        <v>6</v>
      </c>
      <c r="L189" s="173"/>
      <c r="M189" s="173"/>
      <c r="N189" s="173"/>
      <c r="O189" s="173"/>
      <c r="P189" s="173"/>
      <c r="Q189" s="173"/>
      <c r="R189" s="173"/>
      <c r="S189" s="173"/>
      <c r="T189" s="173"/>
      <c r="U189" s="173"/>
      <c r="V189" s="173"/>
      <c r="W189" s="173"/>
      <c r="X189" s="173"/>
      <c r="Y189" s="173"/>
      <c r="Z189" s="173"/>
      <c r="AA189" s="173"/>
      <c r="AB189" s="173"/>
      <c r="AC189" s="173"/>
      <c r="AD189" s="173"/>
    </row>
    <row r="190" spans="1:30" ht="12.75">
      <c r="A190" s="173"/>
      <c r="B190" s="204">
        <v>5</v>
      </c>
      <c r="C190" s="328" t="s">
        <v>770</v>
      </c>
      <c r="D190" s="284"/>
      <c r="E190" s="204" t="s">
        <v>771</v>
      </c>
      <c r="F190" s="207">
        <v>24</v>
      </c>
      <c r="G190" s="207" t="s">
        <v>41</v>
      </c>
      <c r="H190" s="208">
        <f t="shared" si="8"/>
        <v>24</v>
      </c>
      <c r="I190" s="209">
        <v>29.83</v>
      </c>
      <c r="J190" s="178">
        <f t="shared" si="9"/>
        <v>715.92</v>
      </c>
      <c r="K190" s="207">
        <f t="shared" si="10"/>
        <v>24</v>
      </c>
      <c r="L190" s="173"/>
      <c r="M190" s="173"/>
      <c r="N190" s="173"/>
      <c r="O190" s="173"/>
      <c r="P190" s="173"/>
      <c r="Q190" s="173"/>
      <c r="R190" s="173"/>
      <c r="S190" s="173"/>
      <c r="T190" s="173"/>
      <c r="U190" s="173"/>
      <c r="V190" s="173"/>
      <c r="W190" s="173"/>
      <c r="X190" s="173"/>
      <c r="Y190" s="173"/>
      <c r="Z190" s="173"/>
      <c r="AA190" s="173"/>
      <c r="AB190" s="173"/>
      <c r="AC190" s="173"/>
      <c r="AD190" s="173"/>
    </row>
    <row r="191" spans="1:30" ht="12.75">
      <c r="A191" s="173"/>
      <c r="B191" s="204">
        <v>6</v>
      </c>
      <c r="C191" s="328" t="s">
        <v>772</v>
      </c>
      <c r="D191" s="284"/>
      <c r="E191" s="204" t="s">
        <v>771</v>
      </c>
      <c r="F191" s="210">
        <v>60</v>
      </c>
      <c r="G191" s="207" t="s">
        <v>41</v>
      </c>
      <c r="H191" s="208">
        <f t="shared" si="8"/>
        <v>60</v>
      </c>
      <c r="I191" s="209">
        <v>6.36</v>
      </c>
      <c r="J191" s="178">
        <f t="shared" si="9"/>
        <v>381.6</v>
      </c>
      <c r="K191" s="207">
        <f t="shared" si="10"/>
        <v>60</v>
      </c>
      <c r="L191" s="173"/>
      <c r="M191" s="173"/>
      <c r="N191" s="173"/>
      <c r="O191" s="173"/>
      <c r="P191" s="173"/>
      <c r="Q191" s="173"/>
      <c r="R191" s="173"/>
      <c r="S191" s="173"/>
      <c r="T191" s="173"/>
      <c r="U191" s="173"/>
      <c r="V191" s="173"/>
      <c r="W191" s="173"/>
      <c r="X191" s="173"/>
      <c r="Y191" s="173"/>
      <c r="Z191" s="173"/>
      <c r="AA191" s="173"/>
      <c r="AB191" s="173"/>
      <c r="AC191" s="173"/>
      <c r="AD191" s="173"/>
    </row>
    <row r="192" spans="1:30" ht="12.75">
      <c r="A192" s="173"/>
      <c r="B192" s="204">
        <v>7</v>
      </c>
      <c r="C192" s="328" t="s">
        <v>773</v>
      </c>
      <c r="D192" s="284"/>
      <c r="E192" s="204" t="s">
        <v>774</v>
      </c>
      <c r="F192" s="210">
        <v>4</v>
      </c>
      <c r="G192" s="207" t="s">
        <v>41</v>
      </c>
      <c r="H192" s="208">
        <f t="shared" si="8"/>
        <v>4</v>
      </c>
      <c r="I192" s="209">
        <v>24.5</v>
      </c>
      <c r="J192" s="178">
        <f t="shared" si="9"/>
        <v>98</v>
      </c>
      <c r="K192" s="207">
        <f t="shared" si="10"/>
        <v>4</v>
      </c>
      <c r="L192" s="173"/>
      <c r="M192" s="173"/>
      <c r="N192" s="173"/>
      <c r="O192" s="173"/>
      <c r="P192" s="173"/>
      <c r="Q192" s="173"/>
      <c r="R192" s="173"/>
      <c r="S192" s="173"/>
      <c r="T192" s="173"/>
      <c r="U192" s="173"/>
      <c r="V192" s="173"/>
      <c r="W192" s="173"/>
      <c r="X192" s="173"/>
      <c r="Y192" s="173"/>
      <c r="Z192" s="173"/>
      <c r="AA192" s="173"/>
      <c r="AB192" s="173"/>
      <c r="AC192" s="173"/>
      <c r="AD192" s="173"/>
    </row>
    <row r="193" spans="1:30" ht="12.75">
      <c r="A193" s="173"/>
      <c r="B193" s="204">
        <v>8</v>
      </c>
      <c r="C193" s="328" t="s">
        <v>775</v>
      </c>
      <c r="D193" s="284"/>
      <c r="E193" s="203" t="s">
        <v>751</v>
      </c>
      <c r="F193" s="203">
        <v>1</v>
      </c>
      <c r="G193" s="203">
        <v>6</v>
      </c>
      <c r="H193" s="176">
        <f t="shared" ref="H193:H217" si="11">1/(G193/12)*F193</f>
        <v>2</v>
      </c>
      <c r="I193" s="209">
        <v>13.91</v>
      </c>
      <c r="J193" s="178">
        <f t="shared" si="9"/>
        <v>27.82</v>
      </c>
      <c r="K193" s="207">
        <f t="shared" si="10"/>
        <v>1</v>
      </c>
      <c r="L193" s="173"/>
      <c r="M193" s="173"/>
      <c r="N193" s="173"/>
      <c r="O193" s="173"/>
      <c r="P193" s="173"/>
      <c r="Q193" s="173"/>
      <c r="R193" s="173"/>
      <c r="S193" s="173"/>
      <c r="T193" s="173"/>
      <c r="U193" s="173"/>
      <c r="V193" s="173"/>
      <c r="W193" s="173"/>
      <c r="X193" s="173"/>
      <c r="Y193" s="173"/>
      <c r="Z193" s="173"/>
      <c r="AA193" s="173"/>
      <c r="AB193" s="173"/>
      <c r="AC193" s="173"/>
      <c r="AD193" s="173"/>
    </row>
    <row r="194" spans="1:30" ht="12.75">
      <c r="A194" s="173"/>
      <c r="B194" s="204">
        <v>9</v>
      </c>
      <c r="C194" s="328" t="s">
        <v>776</v>
      </c>
      <c r="D194" s="284"/>
      <c r="E194" s="203" t="s">
        <v>751</v>
      </c>
      <c r="F194" s="204">
        <v>1</v>
      </c>
      <c r="G194" s="204">
        <v>12</v>
      </c>
      <c r="H194" s="176">
        <f t="shared" si="11"/>
        <v>1</v>
      </c>
      <c r="I194" s="209">
        <v>11.9</v>
      </c>
      <c r="J194" s="178">
        <f t="shared" si="9"/>
        <v>11.9</v>
      </c>
      <c r="K194" s="207">
        <f t="shared" si="10"/>
        <v>1</v>
      </c>
      <c r="L194" s="173"/>
      <c r="M194" s="173"/>
      <c r="N194" s="173"/>
      <c r="O194" s="173"/>
      <c r="P194" s="173"/>
      <c r="Q194" s="173"/>
      <c r="R194" s="173"/>
      <c r="S194" s="173"/>
      <c r="T194" s="173"/>
      <c r="U194" s="173"/>
      <c r="V194" s="173"/>
      <c r="W194" s="173"/>
      <c r="X194" s="173"/>
      <c r="Y194" s="173"/>
      <c r="Z194" s="173"/>
      <c r="AA194" s="173"/>
      <c r="AB194" s="173"/>
      <c r="AC194" s="173"/>
      <c r="AD194" s="173"/>
    </row>
    <row r="195" spans="1:30" ht="12.75">
      <c r="A195" s="173"/>
      <c r="B195" s="204">
        <v>10</v>
      </c>
      <c r="C195" s="328" t="s">
        <v>777</v>
      </c>
      <c r="D195" s="284"/>
      <c r="E195" s="203" t="s">
        <v>751</v>
      </c>
      <c r="F195" s="204">
        <v>1</v>
      </c>
      <c r="G195" s="204">
        <v>24</v>
      </c>
      <c r="H195" s="176">
        <f t="shared" si="11"/>
        <v>0.5</v>
      </c>
      <c r="I195" s="209">
        <v>120</v>
      </c>
      <c r="J195" s="178">
        <f t="shared" si="9"/>
        <v>60</v>
      </c>
      <c r="K195" s="207">
        <f t="shared" si="10"/>
        <v>1</v>
      </c>
      <c r="L195" s="173"/>
      <c r="M195" s="173"/>
      <c r="N195" s="173"/>
      <c r="O195" s="173"/>
      <c r="P195" s="173"/>
      <c r="Q195" s="173"/>
      <c r="R195" s="173"/>
      <c r="S195" s="173"/>
      <c r="T195" s="173"/>
      <c r="U195" s="173"/>
      <c r="V195" s="173"/>
      <c r="W195" s="173"/>
      <c r="X195" s="173"/>
      <c r="Y195" s="173"/>
      <c r="Z195" s="173"/>
      <c r="AA195" s="173"/>
      <c r="AB195" s="173"/>
      <c r="AC195" s="173"/>
      <c r="AD195" s="173"/>
    </row>
    <row r="196" spans="1:30" ht="12.75">
      <c r="A196" s="173"/>
      <c r="B196" s="204">
        <v>11</v>
      </c>
      <c r="C196" s="328" t="s">
        <v>778</v>
      </c>
      <c r="D196" s="284"/>
      <c r="E196" s="203" t="s">
        <v>751</v>
      </c>
      <c r="F196" s="211">
        <v>1</v>
      </c>
      <c r="G196" s="204">
        <v>12</v>
      </c>
      <c r="H196" s="176">
        <f t="shared" si="11"/>
        <v>1</v>
      </c>
      <c r="I196" s="209">
        <v>39.450000000000003</v>
      </c>
      <c r="J196" s="178">
        <f t="shared" si="9"/>
        <v>39.450000000000003</v>
      </c>
      <c r="K196" s="207">
        <f t="shared" si="10"/>
        <v>1</v>
      </c>
      <c r="L196" s="173"/>
      <c r="M196" s="173"/>
      <c r="N196" s="173"/>
      <c r="O196" s="173"/>
      <c r="P196" s="173"/>
      <c r="Q196" s="173"/>
      <c r="R196" s="173"/>
      <c r="S196" s="173"/>
      <c r="T196" s="173"/>
      <c r="U196" s="173"/>
      <c r="V196" s="173"/>
      <c r="W196" s="173"/>
      <c r="X196" s="173"/>
      <c r="Y196" s="173"/>
      <c r="Z196" s="173"/>
      <c r="AA196" s="173"/>
      <c r="AB196" s="173"/>
      <c r="AC196" s="173"/>
      <c r="AD196" s="173"/>
    </row>
    <row r="197" spans="1:30" ht="12.75">
      <c r="A197" s="173"/>
      <c r="B197" s="204">
        <v>12</v>
      </c>
      <c r="C197" s="328" t="s">
        <v>779</v>
      </c>
      <c r="D197" s="284"/>
      <c r="E197" s="203" t="s">
        <v>751</v>
      </c>
      <c r="F197" s="211">
        <v>1</v>
      </c>
      <c r="G197" s="204">
        <v>12</v>
      </c>
      <c r="H197" s="176">
        <f t="shared" si="11"/>
        <v>1</v>
      </c>
      <c r="I197" s="209">
        <v>18.25</v>
      </c>
      <c r="J197" s="178">
        <f t="shared" si="9"/>
        <v>18.25</v>
      </c>
      <c r="K197" s="207">
        <f t="shared" si="10"/>
        <v>1</v>
      </c>
      <c r="L197" s="173"/>
      <c r="M197" s="173"/>
      <c r="N197" s="173"/>
      <c r="O197" s="173"/>
      <c r="P197" s="173"/>
      <c r="Q197" s="173"/>
      <c r="R197" s="173"/>
      <c r="S197" s="173"/>
      <c r="T197" s="173"/>
      <c r="U197" s="173"/>
      <c r="V197" s="173"/>
      <c r="W197" s="173"/>
      <c r="X197" s="173"/>
      <c r="Y197" s="173"/>
      <c r="Z197" s="173"/>
      <c r="AA197" s="173"/>
      <c r="AB197" s="173"/>
      <c r="AC197" s="173"/>
      <c r="AD197" s="173"/>
    </row>
    <row r="198" spans="1:30" ht="12.75">
      <c r="A198" s="173"/>
      <c r="B198" s="204">
        <v>13</v>
      </c>
      <c r="C198" s="328" t="s">
        <v>780</v>
      </c>
      <c r="D198" s="284"/>
      <c r="E198" s="203" t="s">
        <v>751</v>
      </c>
      <c r="F198" s="211">
        <v>1</v>
      </c>
      <c r="G198" s="204">
        <v>6</v>
      </c>
      <c r="H198" s="176">
        <f t="shared" si="11"/>
        <v>2</v>
      </c>
      <c r="I198" s="209">
        <v>16</v>
      </c>
      <c r="J198" s="178">
        <f t="shared" si="9"/>
        <v>32</v>
      </c>
      <c r="K198" s="207">
        <f t="shared" si="10"/>
        <v>1</v>
      </c>
      <c r="L198" s="173"/>
      <c r="M198" s="173"/>
      <c r="N198" s="173"/>
      <c r="O198" s="173"/>
      <c r="P198" s="173"/>
      <c r="Q198" s="173"/>
      <c r="R198" s="173"/>
      <c r="S198" s="173"/>
      <c r="T198" s="173"/>
      <c r="U198" s="173"/>
      <c r="V198" s="173"/>
      <c r="W198" s="173"/>
      <c r="X198" s="173"/>
      <c r="Y198" s="173"/>
      <c r="Z198" s="173"/>
      <c r="AA198" s="173"/>
      <c r="AB198" s="173"/>
      <c r="AC198" s="173"/>
      <c r="AD198" s="173"/>
    </row>
    <row r="199" spans="1:30" ht="12.75">
      <c r="A199" s="173"/>
      <c r="B199" s="204">
        <v>14</v>
      </c>
      <c r="C199" s="328" t="s">
        <v>781</v>
      </c>
      <c r="D199" s="284"/>
      <c r="E199" s="203" t="s">
        <v>751</v>
      </c>
      <c r="F199" s="211">
        <v>1</v>
      </c>
      <c r="G199" s="204">
        <v>6</v>
      </c>
      <c r="H199" s="176">
        <f t="shared" si="11"/>
        <v>2</v>
      </c>
      <c r="I199" s="209">
        <v>16.18</v>
      </c>
      <c r="J199" s="178">
        <f t="shared" si="9"/>
        <v>32.36</v>
      </c>
      <c r="K199" s="207">
        <f t="shared" si="10"/>
        <v>1</v>
      </c>
      <c r="L199" s="173"/>
      <c r="M199" s="173"/>
      <c r="N199" s="173"/>
      <c r="O199" s="173"/>
      <c r="P199" s="173"/>
      <c r="Q199" s="173"/>
      <c r="R199" s="173"/>
      <c r="S199" s="173"/>
      <c r="T199" s="173"/>
      <c r="U199" s="173"/>
      <c r="V199" s="173"/>
      <c r="W199" s="173"/>
      <c r="X199" s="173"/>
      <c r="Y199" s="173"/>
      <c r="Z199" s="173"/>
      <c r="AA199" s="173"/>
      <c r="AB199" s="173"/>
      <c r="AC199" s="173"/>
      <c r="AD199" s="173"/>
    </row>
    <row r="200" spans="1:30" ht="12.75">
      <c r="A200" s="173"/>
      <c r="B200" s="204">
        <v>15</v>
      </c>
      <c r="C200" s="328" t="s">
        <v>782</v>
      </c>
      <c r="D200" s="284"/>
      <c r="E200" s="203" t="s">
        <v>751</v>
      </c>
      <c r="F200" s="204">
        <v>1</v>
      </c>
      <c r="G200" s="204">
        <v>24</v>
      </c>
      <c r="H200" s="176">
        <f t="shared" si="11"/>
        <v>0.5</v>
      </c>
      <c r="I200" s="209">
        <v>45.4</v>
      </c>
      <c r="J200" s="178">
        <f t="shared" si="9"/>
        <v>22.7</v>
      </c>
      <c r="K200" s="207">
        <f t="shared" si="10"/>
        <v>1</v>
      </c>
      <c r="L200" s="173"/>
      <c r="M200" s="173"/>
      <c r="N200" s="173"/>
      <c r="O200" s="173"/>
      <c r="P200" s="173"/>
      <c r="Q200" s="173"/>
      <c r="R200" s="173"/>
      <c r="S200" s="173"/>
      <c r="T200" s="173"/>
      <c r="U200" s="173"/>
      <c r="V200" s="173"/>
      <c r="W200" s="173"/>
      <c r="X200" s="173"/>
      <c r="Y200" s="173"/>
      <c r="Z200" s="173"/>
      <c r="AA200" s="173"/>
      <c r="AB200" s="173"/>
      <c r="AC200" s="173"/>
      <c r="AD200" s="173"/>
    </row>
    <row r="201" spans="1:30" ht="12.75">
      <c r="A201" s="173"/>
      <c r="B201" s="204">
        <v>16</v>
      </c>
      <c r="C201" s="328" t="s">
        <v>783</v>
      </c>
      <c r="D201" s="284"/>
      <c r="E201" s="203" t="s">
        <v>751</v>
      </c>
      <c r="F201" s="204">
        <v>1</v>
      </c>
      <c r="G201" s="204">
        <v>24</v>
      </c>
      <c r="H201" s="176">
        <f t="shared" si="11"/>
        <v>0.5</v>
      </c>
      <c r="I201" s="209">
        <v>20.45</v>
      </c>
      <c r="J201" s="178">
        <f t="shared" si="9"/>
        <v>10.23</v>
      </c>
      <c r="K201" s="207">
        <f t="shared" si="10"/>
        <v>1</v>
      </c>
      <c r="L201" s="173"/>
      <c r="M201" s="173"/>
      <c r="N201" s="173"/>
      <c r="O201" s="173"/>
      <c r="P201" s="173"/>
      <c r="Q201" s="173"/>
      <c r="R201" s="173"/>
      <c r="S201" s="173"/>
      <c r="T201" s="173"/>
      <c r="U201" s="173"/>
      <c r="V201" s="173"/>
      <c r="W201" s="173"/>
      <c r="X201" s="173"/>
      <c r="Y201" s="173"/>
      <c r="Z201" s="173"/>
      <c r="AA201" s="173"/>
      <c r="AB201" s="173"/>
      <c r="AC201" s="173"/>
      <c r="AD201" s="173"/>
    </row>
    <row r="202" spans="1:30" ht="12.75">
      <c r="A202" s="173"/>
      <c r="B202" s="204">
        <v>17</v>
      </c>
      <c r="C202" s="328" t="s">
        <v>784</v>
      </c>
      <c r="D202" s="284"/>
      <c r="E202" s="203" t="s">
        <v>751</v>
      </c>
      <c r="F202" s="204">
        <v>1</v>
      </c>
      <c r="G202" s="204">
        <v>24</v>
      </c>
      <c r="H202" s="176">
        <f t="shared" si="11"/>
        <v>0.5</v>
      </c>
      <c r="I202" s="209">
        <v>24.98</v>
      </c>
      <c r="J202" s="178">
        <f t="shared" si="9"/>
        <v>12.49</v>
      </c>
      <c r="K202" s="207">
        <f t="shared" si="10"/>
        <v>1</v>
      </c>
      <c r="L202" s="173"/>
      <c r="M202" s="173"/>
      <c r="N202" s="173"/>
      <c r="O202" s="173"/>
      <c r="P202" s="173"/>
      <c r="Q202" s="173"/>
      <c r="R202" s="173"/>
      <c r="S202" s="173"/>
      <c r="T202" s="173"/>
      <c r="U202" s="173"/>
      <c r="V202" s="173"/>
      <c r="W202" s="173"/>
      <c r="X202" s="173"/>
      <c r="Y202" s="173"/>
      <c r="Z202" s="173"/>
      <c r="AA202" s="173"/>
      <c r="AB202" s="173"/>
      <c r="AC202" s="173"/>
      <c r="AD202" s="173"/>
    </row>
    <row r="203" spans="1:30" ht="12.75">
      <c r="A203" s="173"/>
      <c r="B203" s="204">
        <v>18</v>
      </c>
      <c r="C203" s="328" t="s">
        <v>785</v>
      </c>
      <c r="D203" s="284"/>
      <c r="E203" s="203" t="s">
        <v>751</v>
      </c>
      <c r="F203" s="204">
        <v>1</v>
      </c>
      <c r="G203" s="204">
        <v>24</v>
      </c>
      <c r="H203" s="176">
        <f t="shared" si="11"/>
        <v>0.5</v>
      </c>
      <c r="I203" s="209">
        <v>30.79</v>
      </c>
      <c r="J203" s="178">
        <f t="shared" si="9"/>
        <v>15.4</v>
      </c>
      <c r="K203" s="207">
        <f t="shared" si="10"/>
        <v>1</v>
      </c>
      <c r="L203" s="173"/>
      <c r="M203" s="173"/>
      <c r="N203" s="173"/>
      <c r="O203" s="173"/>
      <c r="P203" s="173"/>
      <c r="Q203" s="173"/>
      <c r="R203" s="173"/>
      <c r="S203" s="173"/>
      <c r="T203" s="173"/>
      <c r="U203" s="173"/>
      <c r="V203" s="173"/>
      <c r="W203" s="173"/>
      <c r="X203" s="173"/>
      <c r="Y203" s="173"/>
      <c r="Z203" s="173"/>
      <c r="AA203" s="173"/>
      <c r="AB203" s="173"/>
      <c r="AC203" s="173"/>
      <c r="AD203" s="173"/>
    </row>
    <row r="204" spans="1:30" ht="12.75">
      <c r="A204" s="173"/>
      <c r="B204" s="204">
        <v>19</v>
      </c>
      <c r="C204" s="328" t="s">
        <v>786</v>
      </c>
      <c r="D204" s="284"/>
      <c r="E204" s="203" t="s">
        <v>751</v>
      </c>
      <c r="F204" s="204">
        <v>4</v>
      </c>
      <c r="G204" s="204">
        <v>12</v>
      </c>
      <c r="H204" s="176">
        <f t="shared" si="11"/>
        <v>4</v>
      </c>
      <c r="I204" s="209">
        <v>72.42</v>
      </c>
      <c r="J204" s="178">
        <f t="shared" si="9"/>
        <v>289.68</v>
      </c>
      <c r="K204" s="207">
        <f t="shared" si="10"/>
        <v>4</v>
      </c>
      <c r="L204" s="173"/>
      <c r="M204" s="173"/>
      <c r="N204" s="173"/>
      <c r="O204" s="173"/>
      <c r="P204" s="173"/>
      <c r="Q204" s="173"/>
      <c r="R204" s="173"/>
      <c r="S204" s="173"/>
      <c r="T204" s="173"/>
      <c r="U204" s="173"/>
      <c r="V204" s="173"/>
      <c r="W204" s="173"/>
      <c r="X204" s="173"/>
      <c r="Y204" s="173"/>
      <c r="Z204" s="173"/>
      <c r="AA204" s="173"/>
      <c r="AB204" s="173"/>
      <c r="AC204" s="173"/>
      <c r="AD204" s="173"/>
    </row>
    <row r="205" spans="1:30" ht="12.75">
      <c r="A205" s="173"/>
      <c r="B205" s="204">
        <v>20</v>
      </c>
      <c r="C205" s="328" t="s">
        <v>787</v>
      </c>
      <c r="D205" s="284"/>
      <c r="E205" s="203" t="s">
        <v>751</v>
      </c>
      <c r="F205" s="204">
        <v>1</v>
      </c>
      <c r="G205" s="204">
        <v>24</v>
      </c>
      <c r="H205" s="176">
        <f t="shared" si="11"/>
        <v>0.5</v>
      </c>
      <c r="I205" s="209">
        <v>43.98</v>
      </c>
      <c r="J205" s="178">
        <f t="shared" si="9"/>
        <v>21.99</v>
      </c>
      <c r="K205" s="207">
        <f t="shared" si="10"/>
        <v>1</v>
      </c>
      <c r="L205" s="173"/>
      <c r="M205" s="173"/>
      <c r="N205" s="173"/>
      <c r="O205" s="173"/>
      <c r="P205" s="173"/>
      <c r="Q205" s="173"/>
      <c r="R205" s="173"/>
      <c r="S205" s="173"/>
      <c r="T205" s="173"/>
      <c r="U205" s="173"/>
      <c r="V205" s="173"/>
      <c r="W205" s="173"/>
      <c r="X205" s="173"/>
      <c r="Y205" s="173"/>
      <c r="Z205" s="173"/>
      <c r="AA205" s="173"/>
      <c r="AB205" s="173"/>
      <c r="AC205" s="173"/>
      <c r="AD205" s="173"/>
    </row>
    <row r="206" spans="1:30" ht="12.75">
      <c r="A206" s="173"/>
      <c r="B206" s="204">
        <v>21</v>
      </c>
      <c r="C206" s="328" t="s">
        <v>788</v>
      </c>
      <c r="D206" s="284"/>
      <c r="E206" s="203" t="s">
        <v>751</v>
      </c>
      <c r="F206" s="204">
        <v>1</v>
      </c>
      <c r="G206" s="204">
        <v>24</v>
      </c>
      <c r="H206" s="176">
        <f t="shared" si="11"/>
        <v>0.5</v>
      </c>
      <c r="I206" s="209">
        <v>35.049999999999997</v>
      </c>
      <c r="J206" s="178">
        <f t="shared" si="9"/>
        <v>17.53</v>
      </c>
      <c r="K206" s="207">
        <f t="shared" si="10"/>
        <v>1</v>
      </c>
      <c r="L206" s="173"/>
      <c r="M206" s="173"/>
      <c r="N206" s="173"/>
      <c r="O206" s="173"/>
      <c r="P206" s="173"/>
      <c r="Q206" s="173"/>
      <c r="R206" s="173"/>
      <c r="S206" s="173"/>
      <c r="T206" s="173"/>
      <c r="U206" s="173"/>
      <c r="V206" s="173"/>
      <c r="W206" s="173"/>
      <c r="X206" s="173"/>
      <c r="Y206" s="173"/>
      <c r="Z206" s="173"/>
      <c r="AA206" s="173"/>
      <c r="AB206" s="173"/>
      <c r="AC206" s="173"/>
      <c r="AD206" s="173"/>
    </row>
    <row r="207" spans="1:30" ht="12.75">
      <c r="A207" s="173"/>
      <c r="B207" s="204">
        <v>22</v>
      </c>
      <c r="C207" s="328" t="s">
        <v>789</v>
      </c>
      <c r="D207" s="284"/>
      <c r="E207" s="203" t="s">
        <v>751</v>
      </c>
      <c r="F207" s="204">
        <v>1</v>
      </c>
      <c r="G207" s="204">
        <v>24</v>
      </c>
      <c r="H207" s="176">
        <f t="shared" si="11"/>
        <v>0.5</v>
      </c>
      <c r="I207" s="209">
        <v>31.96</v>
      </c>
      <c r="J207" s="178">
        <f t="shared" si="9"/>
        <v>15.98</v>
      </c>
      <c r="K207" s="207">
        <f t="shared" si="10"/>
        <v>1</v>
      </c>
      <c r="L207" s="173"/>
      <c r="M207" s="173"/>
      <c r="N207" s="173"/>
      <c r="O207" s="173"/>
      <c r="P207" s="173"/>
      <c r="Q207" s="173"/>
      <c r="R207" s="173"/>
      <c r="S207" s="173"/>
      <c r="T207" s="173"/>
      <c r="U207" s="173"/>
      <c r="V207" s="173"/>
      <c r="W207" s="173"/>
      <c r="X207" s="173"/>
      <c r="Y207" s="173"/>
      <c r="Z207" s="173"/>
      <c r="AA207" s="173"/>
      <c r="AB207" s="173"/>
      <c r="AC207" s="173"/>
      <c r="AD207" s="173"/>
    </row>
    <row r="208" spans="1:30" ht="12.75">
      <c r="A208" s="173"/>
      <c r="B208" s="204">
        <v>23</v>
      </c>
      <c r="C208" s="328" t="s">
        <v>790</v>
      </c>
      <c r="D208" s="284"/>
      <c r="E208" s="203" t="s">
        <v>751</v>
      </c>
      <c r="F208" s="204">
        <v>4</v>
      </c>
      <c r="G208" s="204">
        <v>24</v>
      </c>
      <c r="H208" s="176">
        <f t="shared" si="11"/>
        <v>2</v>
      </c>
      <c r="I208" s="209">
        <v>47.94</v>
      </c>
      <c r="J208" s="178">
        <f t="shared" si="9"/>
        <v>95.88</v>
      </c>
      <c r="K208" s="207">
        <f t="shared" si="10"/>
        <v>4</v>
      </c>
      <c r="L208" s="173"/>
      <c r="M208" s="173"/>
      <c r="N208" s="173"/>
      <c r="O208" s="173"/>
      <c r="P208" s="173"/>
      <c r="Q208" s="173"/>
      <c r="R208" s="173"/>
      <c r="S208" s="173"/>
      <c r="T208" s="173"/>
      <c r="U208" s="173"/>
      <c r="V208" s="173"/>
      <c r="W208" s="173"/>
      <c r="X208" s="173"/>
      <c r="Y208" s="173"/>
      <c r="Z208" s="173"/>
      <c r="AA208" s="173"/>
      <c r="AB208" s="173"/>
      <c r="AC208" s="173"/>
      <c r="AD208" s="173"/>
    </row>
    <row r="209" spans="1:30" ht="12.75">
      <c r="A209" s="173"/>
      <c r="B209" s="204">
        <v>24</v>
      </c>
      <c r="C209" s="328" t="s">
        <v>791</v>
      </c>
      <c r="D209" s="284"/>
      <c r="E209" s="207" t="s">
        <v>751</v>
      </c>
      <c r="F209" s="207">
        <v>1</v>
      </c>
      <c r="G209" s="207">
        <v>60</v>
      </c>
      <c r="H209" s="176">
        <f t="shared" si="11"/>
        <v>0.2</v>
      </c>
      <c r="I209" s="209">
        <v>236.98</v>
      </c>
      <c r="J209" s="178">
        <f t="shared" si="9"/>
        <v>47.4</v>
      </c>
      <c r="K209" s="207">
        <f t="shared" si="10"/>
        <v>1</v>
      </c>
      <c r="L209" s="173"/>
      <c r="M209" s="173"/>
      <c r="N209" s="173"/>
      <c r="O209" s="173"/>
      <c r="P209" s="173"/>
      <c r="Q209" s="173"/>
      <c r="R209" s="173"/>
      <c r="S209" s="173"/>
      <c r="T209" s="173"/>
      <c r="U209" s="173"/>
      <c r="V209" s="173"/>
      <c r="W209" s="173"/>
      <c r="X209" s="173"/>
      <c r="Y209" s="173"/>
      <c r="Z209" s="173"/>
      <c r="AA209" s="173"/>
      <c r="AB209" s="173"/>
      <c r="AC209" s="173"/>
      <c r="AD209" s="173"/>
    </row>
    <row r="210" spans="1:30" ht="12.75">
      <c r="A210" s="173"/>
      <c r="B210" s="204">
        <v>25</v>
      </c>
      <c r="C210" s="328" t="s">
        <v>792</v>
      </c>
      <c r="D210" s="284"/>
      <c r="E210" s="207" t="s">
        <v>751</v>
      </c>
      <c r="F210" s="210">
        <v>1</v>
      </c>
      <c r="G210" s="207">
        <v>24</v>
      </c>
      <c r="H210" s="176">
        <f t="shared" si="11"/>
        <v>0.5</v>
      </c>
      <c r="I210" s="209">
        <v>621.49</v>
      </c>
      <c r="J210" s="178">
        <f t="shared" si="9"/>
        <v>310.75</v>
      </c>
      <c r="K210" s="207">
        <f t="shared" si="10"/>
        <v>1</v>
      </c>
      <c r="L210" s="173"/>
      <c r="M210" s="173"/>
      <c r="N210" s="173"/>
      <c r="O210" s="173"/>
      <c r="P210" s="173"/>
      <c r="Q210" s="173"/>
      <c r="R210" s="173"/>
      <c r="S210" s="173"/>
      <c r="T210" s="173"/>
      <c r="U210" s="173"/>
      <c r="V210" s="173"/>
      <c r="W210" s="173"/>
      <c r="X210" s="173"/>
      <c r="Y210" s="173"/>
      <c r="Z210" s="173"/>
      <c r="AA210" s="173"/>
      <c r="AB210" s="173"/>
      <c r="AC210" s="173"/>
      <c r="AD210" s="173"/>
    </row>
    <row r="211" spans="1:30" ht="12.75">
      <c r="A211" s="173"/>
      <c r="B211" s="204">
        <v>26</v>
      </c>
      <c r="C211" s="328" t="s">
        <v>793</v>
      </c>
      <c r="D211" s="284"/>
      <c r="E211" s="207" t="s">
        <v>751</v>
      </c>
      <c r="F211" s="207">
        <v>1</v>
      </c>
      <c r="G211" s="207">
        <v>60</v>
      </c>
      <c r="H211" s="176">
        <f t="shared" si="11"/>
        <v>0.2</v>
      </c>
      <c r="I211" s="209">
        <v>1619.75</v>
      </c>
      <c r="J211" s="178">
        <f t="shared" si="9"/>
        <v>323.95</v>
      </c>
      <c r="K211" s="207">
        <f t="shared" si="10"/>
        <v>1</v>
      </c>
      <c r="L211" s="173"/>
      <c r="M211" s="173"/>
      <c r="N211" s="173"/>
      <c r="O211" s="173"/>
      <c r="P211" s="173"/>
      <c r="Q211" s="173"/>
      <c r="R211" s="173"/>
      <c r="S211" s="173"/>
      <c r="T211" s="173"/>
      <c r="U211" s="173"/>
      <c r="V211" s="173"/>
      <c r="W211" s="173"/>
      <c r="X211" s="173"/>
      <c r="Y211" s="173"/>
      <c r="Z211" s="173"/>
      <c r="AA211" s="173"/>
      <c r="AB211" s="173"/>
      <c r="AC211" s="173"/>
      <c r="AD211" s="173"/>
    </row>
    <row r="212" spans="1:30" ht="12.75">
      <c r="A212" s="173"/>
      <c r="B212" s="204">
        <v>27</v>
      </c>
      <c r="C212" s="328" t="s">
        <v>794</v>
      </c>
      <c r="D212" s="284"/>
      <c r="E212" s="207" t="s">
        <v>751</v>
      </c>
      <c r="F212" s="207">
        <v>1</v>
      </c>
      <c r="G212" s="207">
        <v>60</v>
      </c>
      <c r="H212" s="176">
        <f t="shared" si="11"/>
        <v>0.2</v>
      </c>
      <c r="I212" s="209">
        <v>1099.97</v>
      </c>
      <c r="J212" s="178">
        <f t="shared" si="9"/>
        <v>219.99</v>
      </c>
      <c r="K212" s="207">
        <f t="shared" si="10"/>
        <v>1</v>
      </c>
      <c r="L212" s="173"/>
      <c r="M212" s="173"/>
      <c r="N212" s="173"/>
      <c r="O212" s="173"/>
      <c r="P212" s="173"/>
      <c r="Q212" s="173"/>
      <c r="R212" s="173"/>
      <c r="S212" s="173"/>
      <c r="T212" s="173"/>
      <c r="U212" s="173"/>
      <c r="V212" s="173"/>
      <c r="W212" s="173"/>
      <c r="X212" s="173"/>
      <c r="Y212" s="173"/>
      <c r="Z212" s="173"/>
      <c r="AA212" s="173"/>
      <c r="AB212" s="173"/>
      <c r="AC212" s="173"/>
      <c r="AD212" s="173"/>
    </row>
    <row r="213" spans="1:30" ht="12.75">
      <c r="A213" s="173"/>
      <c r="B213" s="204">
        <v>28</v>
      </c>
      <c r="C213" s="328" t="s">
        <v>795</v>
      </c>
      <c r="D213" s="284"/>
      <c r="E213" s="207" t="s">
        <v>751</v>
      </c>
      <c r="F213" s="207">
        <v>1</v>
      </c>
      <c r="G213" s="207">
        <v>60</v>
      </c>
      <c r="H213" s="176">
        <f t="shared" si="11"/>
        <v>0.2</v>
      </c>
      <c r="I213" s="209">
        <v>1500</v>
      </c>
      <c r="J213" s="178">
        <f t="shared" si="9"/>
        <v>300</v>
      </c>
      <c r="K213" s="207">
        <f t="shared" si="10"/>
        <v>1</v>
      </c>
      <c r="L213" s="173"/>
      <c r="M213" s="173"/>
      <c r="N213" s="173"/>
      <c r="O213" s="173"/>
      <c r="P213" s="173"/>
      <c r="Q213" s="173"/>
      <c r="R213" s="173"/>
      <c r="S213" s="173"/>
      <c r="T213" s="173"/>
      <c r="U213" s="173"/>
      <c r="V213" s="173"/>
      <c r="W213" s="173"/>
      <c r="X213" s="173"/>
      <c r="Y213" s="173"/>
      <c r="Z213" s="173"/>
      <c r="AA213" s="173"/>
      <c r="AB213" s="173"/>
      <c r="AC213" s="173"/>
      <c r="AD213" s="173"/>
    </row>
    <row r="214" spans="1:30" ht="12.75">
      <c r="A214" s="173"/>
      <c r="B214" s="204">
        <v>29</v>
      </c>
      <c r="C214" s="328" t="s">
        <v>796</v>
      </c>
      <c r="D214" s="284"/>
      <c r="E214" s="207" t="s">
        <v>751</v>
      </c>
      <c r="F214" s="207">
        <v>1</v>
      </c>
      <c r="G214" s="207">
        <v>60</v>
      </c>
      <c r="H214" s="176">
        <f t="shared" si="11"/>
        <v>0.2</v>
      </c>
      <c r="I214" s="209">
        <v>318.97000000000003</v>
      </c>
      <c r="J214" s="178">
        <f t="shared" si="9"/>
        <v>63.79</v>
      </c>
      <c r="K214" s="207">
        <f t="shared" si="10"/>
        <v>1</v>
      </c>
      <c r="L214" s="173"/>
      <c r="M214" s="173"/>
      <c r="N214" s="173"/>
      <c r="O214" s="173"/>
      <c r="P214" s="173"/>
      <c r="Q214" s="173"/>
      <c r="R214" s="173"/>
      <c r="S214" s="173"/>
      <c r="T214" s="173"/>
      <c r="U214" s="173"/>
      <c r="V214" s="173"/>
      <c r="W214" s="173"/>
      <c r="X214" s="173"/>
      <c r="Y214" s="173"/>
      <c r="Z214" s="173"/>
      <c r="AA214" s="173"/>
      <c r="AB214" s="173"/>
      <c r="AC214" s="173"/>
      <c r="AD214" s="173"/>
    </row>
    <row r="215" spans="1:30" ht="12.75">
      <c r="A215" s="173"/>
      <c r="B215" s="204">
        <v>30</v>
      </c>
      <c r="C215" s="328" t="s">
        <v>797</v>
      </c>
      <c r="D215" s="284"/>
      <c r="E215" s="207" t="s">
        <v>751</v>
      </c>
      <c r="F215" s="207">
        <v>1</v>
      </c>
      <c r="G215" s="207">
        <v>60</v>
      </c>
      <c r="H215" s="176">
        <f t="shared" si="11"/>
        <v>0.2</v>
      </c>
      <c r="I215" s="209">
        <v>689.84</v>
      </c>
      <c r="J215" s="178">
        <f t="shared" si="9"/>
        <v>137.97</v>
      </c>
      <c r="K215" s="207">
        <f t="shared" si="10"/>
        <v>1</v>
      </c>
      <c r="L215" s="173"/>
      <c r="M215" s="173"/>
      <c r="N215" s="173"/>
      <c r="O215" s="173"/>
      <c r="P215" s="173"/>
      <c r="Q215" s="173"/>
      <c r="R215" s="173"/>
      <c r="S215" s="173"/>
      <c r="T215" s="173"/>
      <c r="U215" s="173"/>
      <c r="V215" s="173"/>
      <c r="W215" s="173"/>
      <c r="X215" s="173"/>
      <c r="Y215" s="173"/>
      <c r="Z215" s="173"/>
      <c r="AA215" s="173"/>
      <c r="AB215" s="173"/>
      <c r="AC215" s="173"/>
      <c r="AD215" s="173"/>
    </row>
    <row r="216" spans="1:30" ht="12.75">
      <c r="A216" s="173"/>
      <c r="B216" s="204">
        <v>31</v>
      </c>
      <c r="C216" s="328" t="s">
        <v>798</v>
      </c>
      <c r="D216" s="284"/>
      <c r="E216" s="207" t="s">
        <v>751</v>
      </c>
      <c r="F216" s="207">
        <v>1</v>
      </c>
      <c r="G216" s="207">
        <v>60</v>
      </c>
      <c r="H216" s="176">
        <f t="shared" si="11"/>
        <v>0.2</v>
      </c>
      <c r="I216" s="209">
        <v>249</v>
      </c>
      <c r="J216" s="178">
        <f t="shared" si="9"/>
        <v>49.8</v>
      </c>
      <c r="K216" s="207">
        <f t="shared" si="10"/>
        <v>1</v>
      </c>
      <c r="L216" s="173"/>
      <c r="M216" s="173"/>
      <c r="N216" s="173"/>
      <c r="O216" s="173"/>
      <c r="P216" s="173"/>
      <c r="Q216" s="173"/>
      <c r="R216" s="173"/>
      <c r="S216" s="173"/>
      <c r="T216" s="173"/>
      <c r="U216" s="173"/>
      <c r="V216" s="173"/>
      <c r="W216" s="173"/>
      <c r="X216" s="173"/>
      <c r="Y216" s="173"/>
      <c r="Z216" s="173"/>
      <c r="AA216" s="173"/>
      <c r="AB216" s="173"/>
      <c r="AC216" s="173"/>
      <c r="AD216" s="173"/>
    </row>
    <row r="217" spans="1:30" ht="12.75">
      <c r="A217" s="173"/>
      <c r="B217" s="204">
        <v>32</v>
      </c>
      <c r="C217" s="328" t="s">
        <v>799</v>
      </c>
      <c r="D217" s="284"/>
      <c r="E217" s="207" t="s">
        <v>751</v>
      </c>
      <c r="F217" s="207">
        <v>1</v>
      </c>
      <c r="G217" s="207">
        <v>24</v>
      </c>
      <c r="H217" s="176">
        <f t="shared" si="11"/>
        <v>0.5</v>
      </c>
      <c r="I217" s="209">
        <v>286.45999999999998</v>
      </c>
      <c r="J217" s="178">
        <f t="shared" si="9"/>
        <v>143.22999999999999</v>
      </c>
      <c r="K217" s="207">
        <f t="shared" si="10"/>
        <v>1</v>
      </c>
      <c r="L217" s="173"/>
      <c r="M217" s="173"/>
      <c r="N217" s="173"/>
      <c r="O217" s="173"/>
      <c r="P217" s="173"/>
      <c r="Q217" s="173"/>
      <c r="R217" s="173"/>
      <c r="S217" s="173"/>
      <c r="T217" s="173"/>
      <c r="U217" s="173"/>
      <c r="V217" s="173"/>
      <c r="W217" s="173"/>
      <c r="X217" s="173"/>
      <c r="Y217" s="173"/>
      <c r="Z217" s="173"/>
      <c r="AA217" s="173"/>
      <c r="AB217" s="173"/>
      <c r="AC217" s="173"/>
      <c r="AD217" s="173"/>
    </row>
    <row r="218" spans="1:30" ht="12.75">
      <c r="A218" s="173"/>
      <c r="B218" s="329" t="s">
        <v>96</v>
      </c>
      <c r="C218" s="269"/>
      <c r="D218" s="269"/>
      <c r="E218" s="269"/>
      <c r="F218" s="269"/>
      <c r="G218" s="269"/>
      <c r="H218" s="269"/>
      <c r="I218" s="270"/>
      <c r="J218" s="212">
        <f>SUM(J186:J217)</f>
        <v>4640.96</v>
      </c>
      <c r="K218" s="173"/>
      <c r="L218" s="173"/>
      <c r="M218" s="173"/>
      <c r="N218" s="173"/>
      <c r="O218" s="173"/>
      <c r="P218" s="173"/>
      <c r="Q218" s="173"/>
      <c r="R218" s="173"/>
      <c r="S218" s="173"/>
      <c r="T218" s="173"/>
      <c r="U218" s="173"/>
      <c r="V218" s="173"/>
      <c r="W218" s="173"/>
      <c r="X218" s="173"/>
      <c r="Y218" s="173"/>
      <c r="Z218" s="173"/>
      <c r="AA218" s="173"/>
      <c r="AB218" s="173"/>
      <c r="AC218" s="173"/>
      <c r="AD218" s="173"/>
    </row>
    <row r="219" spans="1:30">
      <c r="A219" s="173"/>
      <c r="B219" s="334" t="s">
        <v>270</v>
      </c>
      <c r="C219" s="269"/>
      <c r="D219" s="269"/>
      <c r="E219" s="269"/>
      <c r="F219" s="269"/>
      <c r="G219" s="269"/>
      <c r="H219" s="269"/>
      <c r="I219" s="270"/>
      <c r="J219" s="189">
        <f>ROUND(J218/12,2)</f>
        <v>386.75</v>
      </c>
      <c r="K219" s="173"/>
      <c r="L219" s="173"/>
      <c r="M219" s="173"/>
      <c r="N219" s="173"/>
      <c r="O219" s="173"/>
      <c r="P219" s="173"/>
      <c r="Q219" s="173"/>
      <c r="R219" s="173"/>
      <c r="S219" s="173"/>
      <c r="T219" s="173"/>
      <c r="U219" s="173"/>
      <c r="V219" s="173"/>
      <c r="W219" s="173"/>
      <c r="X219" s="173"/>
      <c r="Y219" s="173"/>
      <c r="Z219" s="173"/>
      <c r="AA219" s="173"/>
      <c r="AB219" s="173"/>
      <c r="AC219" s="173"/>
      <c r="AD219" s="173"/>
    </row>
    <row r="220" spans="1:30" ht="14.25" customHeight="1">
      <c r="A220" s="173"/>
      <c r="B220" s="92"/>
      <c r="C220" s="92"/>
      <c r="D220" s="92"/>
      <c r="E220" s="92"/>
      <c r="F220" s="92"/>
      <c r="G220" s="92"/>
      <c r="H220" s="182"/>
      <c r="I220" s="92"/>
      <c r="J220" s="173"/>
      <c r="K220" s="173"/>
      <c r="L220" s="173"/>
      <c r="M220" s="173"/>
      <c r="N220" s="173"/>
      <c r="O220" s="173"/>
      <c r="P220" s="173"/>
      <c r="Q220" s="173"/>
      <c r="R220" s="173"/>
      <c r="S220" s="173"/>
      <c r="T220" s="173"/>
      <c r="U220" s="173"/>
      <c r="V220" s="173"/>
      <c r="W220" s="173"/>
      <c r="X220" s="173"/>
      <c r="Y220" s="173"/>
      <c r="Z220" s="173"/>
      <c r="AA220" s="173"/>
      <c r="AB220" s="173"/>
      <c r="AC220" s="173"/>
      <c r="AD220" s="173"/>
    </row>
    <row r="221" spans="1:30" ht="14.25" customHeight="1">
      <c r="A221" s="173"/>
      <c r="B221" s="92"/>
      <c r="C221" s="92"/>
      <c r="D221" s="92"/>
      <c r="E221" s="92"/>
      <c r="F221" s="92"/>
      <c r="G221" s="92"/>
      <c r="H221" s="182"/>
      <c r="I221" s="92"/>
      <c r="J221" s="173"/>
      <c r="K221" s="173"/>
      <c r="L221" s="173"/>
      <c r="M221" s="173"/>
      <c r="N221" s="173"/>
      <c r="O221" s="173"/>
      <c r="P221" s="173"/>
      <c r="Q221" s="173"/>
      <c r="R221" s="173"/>
      <c r="S221" s="173"/>
      <c r="T221" s="173"/>
      <c r="U221" s="173"/>
      <c r="V221" s="173"/>
      <c r="W221" s="173"/>
      <c r="X221" s="173"/>
      <c r="Y221" s="173"/>
      <c r="Z221" s="173"/>
      <c r="AA221" s="173"/>
      <c r="AB221" s="173"/>
      <c r="AC221" s="173"/>
      <c r="AD221" s="173"/>
    </row>
  </sheetData>
  <mergeCells count="248">
    <mergeCell ref="C208:D208"/>
    <mergeCell ref="C209:D209"/>
    <mergeCell ref="C210:D210"/>
    <mergeCell ref="B218:I218"/>
    <mergeCell ref="B219:I219"/>
    <mergeCell ref="C211:D211"/>
    <mergeCell ref="C212:D212"/>
    <mergeCell ref="C213:D213"/>
    <mergeCell ref="C214:D214"/>
    <mergeCell ref="C215:D215"/>
    <mergeCell ref="C216:D216"/>
    <mergeCell ref="C217:D217"/>
    <mergeCell ref="C129:H129"/>
    <mergeCell ref="C130:H130"/>
    <mergeCell ref="C131:H131"/>
    <mergeCell ref="C132:H132"/>
    <mergeCell ref="C133:H133"/>
    <mergeCell ref="C204:D204"/>
    <mergeCell ref="C205:D205"/>
    <mergeCell ref="C206:D206"/>
    <mergeCell ref="C207:D207"/>
    <mergeCell ref="C65:I65"/>
    <mergeCell ref="C66:H66"/>
    <mergeCell ref="C67:H67"/>
    <mergeCell ref="C68:H68"/>
    <mergeCell ref="C69:I69"/>
    <mergeCell ref="C70:I70"/>
    <mergeCell ref="C71:I71"/>
    <mergeCell ref="C127:H127"/>
    <mergeCell ref="C128:H128"/>
    <mergeCell ref="C123:H123"/>
    <mergeCell ref="B124:H124"/>
    <mergeCell ref="C125:H125"/>
    <mergeCell ref="B126:H126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B45:J45"/>
    <mergeCell ref="B46:J46"/>
    <mergeCell ref="C47:H47"/>
    <mergeCell ref="C48:H48"/>
    <mergeCell ref="C49:H49"/>
    <mergeCell ref="C114:I114"/>
    <mergeCell ref="C115:I115"/>
    <mergeCell ref="C116:I116"/>
    <mergeCell ref="C117:I117"/>
    <mergeCell ref="B118:I118"/>
    <mergeCell ref="B119:J119"/>
    <mergeCell ref="B120:J120"/>
    <mergeCell ref="C121:H121"/>
    <mergeCell ref="B122:H122"/>
    <mergeCell ref="C105:I105"/>
    <mergeCell ref="B106:I106"/>
    <mergeCell ref="B107:J107"/>
    <mergeCell ref="C108:I108"/>
    <mergeCell ref="C109:I109"/>
    <mergeCell ref="C110:I110"/>
    <mergeCell ref="B111:I111"/>
    <mergeCell ref="B112:J112"/>
    <mergeCell ref="C113:I113"/>
    <mergeCell ref="C96:I96"/>
    <mergeCell ref="C97:I97"/>
    <mergeCell ref="C98:I98"/>
    <mergeCell ref="C99:I99"/>
    <mergeCell ref="C100:I100"/>
    <mergeCell ref="C101:I101"/>
    <mergeCell ref="B102:I102"/>
    <mergeCell ref="B103:J103"/>
    <mergeCell ref="C104:I104"/>
    <mergeCell ref="B88:I88"/>
    <mergeCell ref="B89:J89"/>
    <mergeCell ref="B90:J90"/>
    <mergeCell ref="B91:J91"/>
    <mergeCell ref="B92:J92"/>
    <mergeCell ref="D93:E93"/>
    <mergeCell ref="G93:H93"/>
    <mergeCell ref="B94:J94"/>
    <mergeCell ref="C95:I95"/>
    <mergeCell ref="C79:I79"/>
    <mergeCell ref="B80:I80"/>
    <mergeCell ref="B81:J81"/>
    <mergeCell ref="C82:I82"/>
    <mergeCell ref="C83:I83"/>
    <mergeCell ref="C84:I84"/>
    <mergeCell ref="C85:I85"/>
    <mergeCell ref="C86:I86"/>
    <mergeCell ref="C87:H87"/>
    <mergeCell ref="C42:H42"/>
    <mergeCell ref="C43:H43"/>
    <mergeCell ref="C72:I72"/>
    <mergeCell ref="C73:I73"/>
    <mergeCell ref="B74:J74"/>
    <mergeCell ref="B75:J75"/>
    <mergeCell ref="C76:I76"/>
    <mergeCell ref="C77:I77"/>
    <mergeCell ref="C78:I78"/>
    <mergeCell ref="C50:D50"/>
    <mergeCell ref="C51:H51"/>
    <mergeCell ref="C52:H52"/>
    <mergeCell ref="C53:H53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C63:H63"/>
    <mergeCell ref="C64:H64"/>
    <mergeCell ref="C23:H23"/>
    <mergeCell ref="I23:J23"/>
    <mergeCell ref="I24:J24"/>
    <mergeCell ref="C24:H24"/>
    <mergeCell ref="C25:H25"/>
    <mergeCell ref="I25:J25"/>
    <mergeCell ref="C26:H26"/>
    <mergeCell ref="I26:J26"/>
    <mergeCell ref="C27:H27"/>
    <mergeCell ref="I27:J27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203:D203"/>
    <mergeCell ref="B2:J2"/>
    <mergeCell ref="B3:J3"/>
    <mergeCell ref="B5:F5"/>
    <mergeCell ref="G5:J5"/>
    <mergeCell ref="B8:J8"/>
    <mergeCell ref="C9:F9"/>
    <mergeCell ref="G9:J9"/>
    <mergeCell ref="C10:F10"/>
    <mergeCell ref="G10:J1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16:J16"/>
    <mergeCell ref="C21:H21"/>
    <mergeCell ref="I21:J21"/>
    <mergeCell ref="C22:H22"/>
    <mergeCell ref="I22:J22"/>
    <mergeCell ref="C194:D194"/>
    <mergeCell ref="C195:D195"/>
    <mergeCell ref="C196:D196"/>
    <mergeCell ref="C197:D197"/>
    <mergeCell ref="C198:D198"/>
    <mergeCell ref="C199:D199"/>
    <mergeCell ref="C200:D200"/>
    <mergeCell ref="C201:D201"/>
    <mergeCell ref="C202:D202"/>
    <mergeCell ref="C185:D185"/>
    <mergeCell ref="C186:D186"/>
    <mergeCell ref="C187:D187"/>
    <mergeCell ref="C188:D188"/>
    <mergeCell ref="C189:D189"/>
    <mergeCell ref="C190:D190"/>
    <mergeCell ref="C191:D191"/>
    <mergeCell ref="C192:D192"/>
    <mergeCell ref="C193:D193"/>
    <mergeCell ref="C178:D178"/>
    <mergeCell ref="F178:G178"/>
    <mergeCell ref="C179:D179"/>
    <mergeCell ref="F179:G179"/>
    <mergeCell ref="C180:D180"/>
    <mergeCell ref="F180:G180"/>
    <mergeCell ref="B181:I181"/>
    <mergeCell ref="B182:I182"/>
    <mergeCell ref="B184:K184"/>
    <mergeCell ref="F176:G176"/>
    <mergeCell ref="F177:G177"/>
    <mergeCell ref="C172:D172"/>
    <mergeCell ref="C173:D173"/>
    <mergeCell ref="C174:D174"/>
    <mergeCell ref="C175:D175"/>
    <mergeCell ref="F175:G175"/>
    <mergeCell ref="C176:D176"/>
    <mergeCell ref="C177:D177"/>
    <mergeCell ref="F173:G173"/>
    <mergeCell ref="F174:G174"/>
    <mergeCell ref="C169:D169"/>
    <mergeCell ref="F169:G169"/>
    <mergeCell ref="C170:D170"/>
    <mergeCell ref="F170:G170"/>
    <mergeCell ref="C171:D171"/>
    <mergeCell ref="F171:G171"/>
    <mergeCell ref="F172:G172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3:I143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4:H134"/>
    <mergeCell ref="C135:H135"/>
    <mergeCell ref="B136:I136"/>
    <mergeCell ref="B137:H137"/>
    <mergeCell ref="B138:J138"/>
    <mergeCell ref="B139:J139"/>
    <mergeCell ref="B140:I140"/>
    <mergeCell ref="C141:I141"/>
    <mergeCell ref="C142:I142"/>
  </mergeCells>
  <pageMargins left="0.25" right="0.25" top="0.75" bottom="0.75" header="0" footer="0"/>
  <pageSetup paperSize="9" fitToHeight="0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Recepcionista - 40h/sem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VIAMÃO/RS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12</v>
      </c>
      <c r="D14" s="81">
        <f>VLOOKUP($C$14,resumo!$A$5:$T$50,4,0)</f>
        <v>4</v>
      </c>
      <c r="E14" s="280" t="str">
        <f>VLOOKUP($C$14,resumo!$A$5:$T$50,5,0)</f>
        <v>Recepcionista - 40h/sem</v>
      </c>
      <c r="F14" s="270"/>
      <c r="G14" s="281" t="str">
        <f>VLOOKUP($C$14,resumo!$A$5:$T$50,6,0)</f>
        <v>Parque Tec. (Viamão)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Recepcionista em geral, recepcionista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4221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850</v>
      </c>
      <c r="D20" s="269"/>
      <c r="E20" s="269"/>
      <c r="F20" s="269"/>
      <c r="G20" s="269"/>
      <c r="H20" s="270"/>
      <c r="I20" s="290">
        <f>VLOOKUP($C$14,resumo!$A$5:$T$50,17,0)</f>
        <v>1869.5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Recepcionista em geral, recepcionista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851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852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853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854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ROUND(H31*5*(I20/200),2)</f>
        <v>1869.5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855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856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857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858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1869.5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859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860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861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155.72999999999999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862</v>
      </c>
      <c r="D43" s="269"/>
      <c r="E43" s="269"/>
      <c r="F43" s="269"/>
      <c r="G43" s="269"/>
      <c r="H43" s="270"/>
      <c r="I43" s="105">
        <v>0.121</v>
      </c>
      <c r="J43" s="101">
        <f t="shared" si="1"/>
        <v>226.21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381.94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863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864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450.29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56.29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865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67.540000000000006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33.770000000000003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22.51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13.51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4.5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180.12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828.53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866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310.23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867</v>
      </c>
      <c r="D61" s="269"/>
      <c r="E61" s="269"/>
      <c r="F61" s="269"/>
      <c r="G61" s="269"/>
      <c r="H61" s="269"/>
      <c r="I61" s="120">
        <f>VLOOKUP($C$14,resumo!$A$5:$T$50,12,0)</f>
        <v>9.6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868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869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870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871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872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873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874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875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787.31000000000006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876</v>
      </c>
      <c r="D77" s="269"/>
      <c r="E77" s="269"/>
      <c r="F77" s="269"/>
      <c r="G77" s="269"/>
      <c r="H77" s="269"/>
      <c r="I77" s="270"/>
      <c r="J77" s="112">
        <f>J44</f>
        <v>381.94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828.53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787.31000000000006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1997.7800000000002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877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9.3800000000000008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0.75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878</v>
      </c>
      <c r="D85" s="269"/>
      <c r="E85" s="269"/>
      <c r="F85" s="269"/>
      <c r="G85" s="269"/>
      <c r="H85" s="269"/>
      <c r="I85" s="270"/>
      <c r="J85" s="112">
        <f>ROUND(((($J$37/30)*7)/$G$12)*1,2)</f>
        <v>36.35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13.38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879</v>
      </c>
      <c r="D87" s="269"/>
      <c r="E87" s="269"/>
      <c r="F87" s="269"/>
      <c r="G87" s="269"/>
      <c r="H87" s="270"/>
      <c r="I87" s="130">
        <v>0.04</v>
      </c>
      <c r="J87" s="112">
        <f>ROUND($J$37*I87,2)</f>
        <v>74.78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134.64000000000001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880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1869.5</v>
      </c>
      <c r="D93" s="305" t="s">
        <v>881</v>
      </c>
      <c r="E93" s="269"/>
      <c r="F93" s="133">
        <f>J80-J60-J65</f>
        <v>1234.5700000000002</v>
      </c>
      <c r="G93" s="305" t="s">
        <v>203</v>
      </c>
      <c r="H93" s="269"/>
      <c r="I93" s="134">
        <f>J88</f>
        <v>134.64000000000001</v>
      </c>
      <c r="J93" s="135">
        <f>C93+F93+I93</f>
        <v>3238.71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882</v>
      </c>
      <c r="D96" s="269"/>
      <c r="E96" s="269"/>
      <c r="F96" s="269"/>
      <c r="G96" s="269"/>
      <c r="H96" s="269"/>
      <c r="I96" s="270"/>
      <c r="J96" s="112">
        <f>ROUND(J93/12,2)</f>
        <v>269.89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883</v>
      </c>
      <c r="D97" s="269"/>
      <c r="E97" s="269"/>
      <c r="F97" s="269"/>
      <c r="G97" s="269"/>
      <c r="H97" s="269"/>
      <c r="I97" s="270"/>
      <c r="J97" s="112">
        <f>ROUND((($J$93/30)*1)/12,2)</f>
        <v>9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884</v>
      </c>
      <c r="D98" s="269"/>
      <c r="E98" s="269"/>
      <c r="F98" s="269"/>
      <c r="G98" s="269"/>
      <c r="H98" s="269"/>
      <c r="I98" s="270"/>
      <c r="J98" s="112">
        <f>ROUND((($J$93/30)*5)/12*1.5%,2)</f>
        <v>0.67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885</v>
      </c>
      <c r="D99" s="269"/>
      <c r="E99" s="269"/>
      <c r="F99" s="269"/>
      <c r="G99" s="269"/>
      <c r="H99" s="269"/>
      <c r="I99" s="270"/>
      <c r="J99" s="112">
        <f>ROUND((((($J$93)/30)*0.69)/12),2)</f>
        <v>6.21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886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4.5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887</v>
      </c>
      <c r="D101" s="269"/>
      <c r="E101" s="269"/>
      <c r="F101" s="269"/>
      <c r="G101" s="269"/>
      <c r="H101" s="269"/>
      <c r="I101" s="270"/>
      <c r="J101" s="112">
        <f>ROUND((((($J$93)/30)*3)/12),2)</f>
        <v>26.99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317.26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317.26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317.26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888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889</v>
      </c>
      <c r="D115" s="269"/>
      <c r="E115" s="269"/>
      <c r="F115" s="269"/>
      <c r="G115" s="269"/>
      <c r="H115" s="269"/>
      <c r="I115" s="270"/>
      <c r="J115" s="141">
        <f>J162</f>
        <v>8.31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890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66.569999999999993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891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4385.75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219.29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892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4605.04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460.5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893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5065.54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894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443.78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895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96.35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896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897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898</v>
      </c>
      <c r="D135" s="269"/>
      <c r="E135" s="269"/>
      <c r="F135" s="269"/>
      <c r="G135" s="269"/>
      <c r="H135" s="270"/>
      <c r="I135" s="155">
        <f>VLOOKUP($C$14,resumo!$A$5:$T$50,14,0)</f>
        <v>0.04</v>
      </c>
      <c r="J135" s="112">
        <f>ROUND(($J$126/(1-$I$137))*I135,2)</f>
        <v>233.57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1453.4899999999998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0.13250000000000001</v>
      </c>
      <c r="J137" s="118">
        <f t="shared" si="5"/>
        <v>773.7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1869.5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1997.7800000000002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134.64000000000001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317.26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66.569999999999993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4385.75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1453.4899999999998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5839.24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5839.24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899</v>
      </c>
      <c r="C152" s="269"/>
      <c r="D152" s="269"/>
      <c r="E152" s="269"/>
      <c r="F152" s="269"/>
      <c r="G152" s="270"/>
      <c r="H152" s="322">
        <f>ROUND(H150*H151,2)</f>
        <v>70070.880000000005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Recepcionista em geral, recepcionista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resumo!G21</f>
        <v>3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8.31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Zelador - 40h/sem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VIAMÃO/RS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13</v>
      </c>
      <c r="D14" s="81">
        <f>VLOOKUP($C$14,resumo!$A$5:$T$50,4,0)</f>
        <v>4</v>
      </c>
      <c r="E14" s="280" t="str">
        <f>VLOOKUP($C$14,resumo!$A$5:$T$50,5,0)</f>
        <v>Zelador - 40h/sem</v>
      </c>
      <c r="F14" s="270"/>
      <c r="G14" s="281" t="str">
        <f>VLOOKUP($C$14,resumo!$A$5:$T$50,6,0)</f>
        <v>Parque Tec. (Viamão)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Zelador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5141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900</v>
      </c>
      <c r="D20" s="269"/>
      <c r="E20" s="269"/>
      <c r="F20" s="269"/>
      <c r="G20" s="269"/>
      <c r="H20" s="270"/>
      <c r="I20" s="290">
        <f>VLOOKUP($C$14,resumo!$A$5:$T$50,17,0)</f>
        <v>2015.07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Zelador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901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902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903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904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ROUND(H31*5*(I20/220),2)</f>
        <v>1831.88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905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906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907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908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1831.88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909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910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911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152.6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912</v>
      </c>
      <c r="D43" s="269"/>
      <c r="E43" s="269"/>
      <c r="F43" s="269"/>
      <c r="G43" s="269"/>
      <c r="H43" s="270"/>
      <c r="I43" s="105">
        <v>0.121</v>
      </c>
      <c r="J43" s="101">
        <f t="shared" si="1"/>
        <v>221.66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374.26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913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914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441.23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55.15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915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66.180000000000007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33.090000000000003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22.06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13.24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4.41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176.49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811.84999999999991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916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312.49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917</v>
      </c>
      <c r="D61" s="269"/>
      <c r="E61" s="269"/>
      <c r="F61" s="269"/>
      <c r="G61" s="269"/>
      <c r="H61" s="269"/>
      <c r="I61" s="120">
        <f>VLOOKUP($C$14,resumo!$A$5:$T$50,12,0)</f>
        <v>9.6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918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919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920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921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922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923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924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925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789.57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926</v>
      </c>
      <c r="D77" s="269"/>
      <c r="E77" s="269"/>
      <c r="F77" s="269"/>
      <c r="G77" s="269"/>
      <c r="H77" s="269"/>
      <c r="I77" s="270"/>
      <c r="J77" s="112">
        <f>J44</f>
        <v>374.26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811.84999999999991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789.57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1975.6799999999998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927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9.19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0.74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928</v>
      </c>
      <c r="D85" s="269"/>
      <c r="E85" s="269"/>
      <c r="F85" s="269"/>
      <c r="G85" s="269"/>
      <c r="H85" s="269"/>
      <c r="I85" s="270"/>
      <c r="J85" s="112">
        <f>ROUND(((($J$37/30)*7)/$G$12)*1,2)</f>
        <v>35.619999999999997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13.11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929</v>
      </c>
      <c r="D87" s="269"/>
      <c r="E87" s="269"/>
      <c r="F87" s="269"/>
      <c r="G87" s="269"/>
      <c r="H87" s="270"/>
      <c r="I87" s="130">
        <v>0.04</v>
      </c>
      <c r="J87" s="112">
        <f>ROUND($J$37*I87,2)</f>
        <v>73.28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131.94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930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1831.88</v>
      </c>
      <c r="D93" s="305" t="s">
        <v>931</v>
      </c>
      <c r="E93" s="269"/>
      <c r="F93" s="133">
        <f>J80-J60-J65</f>
        <v>1210.2099999999998</v>
      </c>
      <c r="G93" s="305" t="s">
        <v>203</v>
      </c>
      <c r="H93" s="269"/>
      <c r="I93" s="134">
        <f>J88</f>
        <v>131.94</v>
      </c>
      <c r="J93" s="135">
        <f>C93+F93+I93</f>
        <v>3174.03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932</v>
      </c>
      <c r="D96" s="269"/>
      <c r="E96" s="269"/>
      <c r="F96" s="269"/>
      <c r="G96" s="269"/>
      <c r="H96" s="269"/>
      <c r="I96" s="270"/>
      <c r="J96" s="112">
        <f>ROUND(J93/12,2)</f>
        <v>264.5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933</v>
      </c>
      <c r="D97" s="269"/>
      <c r="E97" s="269"/>
      <c r="F97" s="269"/>
      <c r="G97" s="269"/>
      <c r="H97" s="269"/>
      <c r="I97" s="270"/>
      <c r="J97" s="112">
        <f>ROUND((($J$93/30)*1)/12,2)</f>
        <v>8.82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934</v>
      </c>
      <c r="D98" s="269"/>
      <c r="E98" s="269"/>
      <c r="F98" s="269"/>
      <c r="G98" s="269"/>
      <c r="H98" s="269"/>
      <c r="I98" s="270"/>
      <c r="J98" s="112">
        <f>ROUND((($J$93/30)*5)/12*1.5%,2)</f>
        <v>0.66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935</v>
      </c>
      <c r="D99" s="269"/>
      <c r="E99" s="269"/>
      <c r="F99" s="269"/>
      <c r="G99" s="269"/>
      <c r="H99" s="269"/>
      <c r="I99" s="270"/>
      <c r="J99" s="112">
        <f>ROUND((((($J$93)/30)*0.69)/12),2)</f>
        <v>6.08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936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4.41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937</v>
      </c>
      <c r="D101" s="269"/>
      <c r="E101" s="269"/>
      <c r="F101" s="269"/>
      <c r="G101" s="269"/>
      <c r="H101" s="269"/>
      <c r="I101" s="270"/>
      <c r="J101" s="112">
        <f>ROUND((((($J$93)/30)*3)/12),2)</f>
        <v>26.45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310.92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310.92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310.92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938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939</v>
      </c>
      <c r="D115" s="269"/>
      <c r="E115" s="269"/>
      <c r="F115" s="269"/>
      <c r="G115" s="269"/>
      <c r="H115" s="269"/>
      <c r="I115" s="270"/>
      <c r="J115" s="141">
        <f>J162</f>
        <v>8.31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940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66.569999999999993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941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4316.99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215.85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942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4532.84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453.28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943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4986.12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944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436.82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945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94.84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946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947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948</v>
      </c>
      <c r="D135" s="269"/>
      <c r="E135" s="269"/>
      <c r="F135" s="269"/>
      <c r="G135" s="269"/>
      <c r="H135" s="270"/>
      <c r="I135" s="155">
        <f>VLOOKUP($C$14,resumo!$A$5:$T$50,14,0)</f>
        <v>0.04</v>
      </c>
      <c r="J135" s="112">
        <f>ROUND(($J$126/(1-$I$137))*I135,2)</f>
        <v>229.91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1430.7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0.13250000000000001</v>
      </c>
      <c r="J137" s="118">
        <f t="shared" si="5"/>
        <v>761.56999999999994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1831.88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1975.6799999999998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131.94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310.92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66.569999999999993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4316.99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1430.7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5747.69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5747.69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949</v>
      </c>
      <c r="C152" s="269"/>
      <c r="D152" s="269"/>
      <c r="E152" s="269"/>
      <c r="F152" s="269"/>
      <c r="G152" s="270"/>
      <c r="H152" s="322">
        <f>ROUND(H150*H151,2)</f>
        <v>68972.28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Zelador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resumo!G21</f>
        <v>3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8.31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Auxiliar de manutenção predial - 44h/sem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PORTO ALEGRE/RS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14</v>
      </c>
      <c r="D14" s="81">
        <f>VLOOKUP($C$14,resumo!$A$5:$T$50,4,0)</f>
        <v>5</v>
      </c>
      <c r="E14" s="280" t="str">
        <f>VLOOKUP($C$14,resumo!$A$5:$T$50,5,0)</f>
        <v>Auxiliar de manutenção predial - 44h/sem</v>
      </c>
      <c r="F14" s="270"/>
      <c r="G14" s="281" t="str">
        <f>VLOOKUP($C$14,resumo!$A$5:$T$50,6,0)</f>
        <v>Porto Alegre</v>
      </c>
      <c r="H14" s="270"/>
      <c r="I14" s="82">
        <f>VLOOKUP($C$14,resumo!$A$5:$T$50,7,0)</f>
        <v>2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Auxiliar de manutenção predial, servente de conservação predial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5143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950</v>
      </c>
      <c r="D20" s="269"/>
      <c r="E20" s="269"/>
      <c r="F20" s="269"/>
      <c r="G20" s="269"/>
      <c r="H20" s="270"/>
      <c r="I20" s="290">
        <f>VLOOKUP($C$14,resumo!$A$5:$T$50,17,0)</f>
        <v>1653.58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Auxiliar de manutenção predial, servente de conservação predial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951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952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953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954</v>
      </c>
      <c r="D31" s="269"/>
      <c r="E31" s="269"/>
      <c r="F31" s="269"/>
      <c r="G31" s="270"/>
      <c r="H31" s="89">
        <f>VLOOKUP($C$14,resumo!$A$5:$T$50,19,0)</f>
        <v>44</v>
      </c>
      <c r="I31" s="90" t="s">
        <v>131</v>
      </c>
      <c r="J31" s="91">
        <f>ROUND(H31*5*(I20/220),2)</f>
        <v>1653.58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955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956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957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958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1653.58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959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960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961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137.74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962</v>
      </c>
      <c r="D43" s="269"/>
      <c r="E43" s="269"/>
      <c r="F43" s="269"/>
      <c r="G43" s="269"/>
      <c r="H43" s="270"/>
      <c r="I43" s="105">
        <v>0.121</v>
      </c>
      <c r="J43" s="101">
        <f t="shared" si="1"/>
        <v>200.08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337.82000000000005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963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964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398.28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49.79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965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59.74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29.87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19.91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11.95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3.98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159.31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732.82999999999993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966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120.79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967</v>
      </c>
      <c r="D61" s="269"/>
      <c r="E61" s="269"/>
      <c r="F61" s="269"/>
      <c r="G61" s="269"/>
      <c r="H61" s="269"/>
      <c r="I61" s="120">
        <f>VLOOKUP($C$14,resumo!$A$5:$T$50,12,0)</f>
        <v>5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968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969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970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971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972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973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974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975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597.87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976</v>
      </c>
      <c r="D77" s="269"/>
      <c r="E77" s="269"/>
      <c r="F77" s="269"/>
      <c r="G77" s="269"/>
      <c r="H77" s="269"/>
      <c r="I77" s="270"/>
      <c r="J77" s="112">
        <f>J44</f>
        <v>337.82000000000005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732.82999999999993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597.87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1668.52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977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8.3000000000000007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0.66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978</v>
      </c>
      <c r="D85" s="269"/>
      <c r="E85" s="269"/>
      <c r="F85" s="269"/>
      <c r="G85" s="269"/>
      <c r="H85" s="269"/>
      <c r="I85" s="270"/>
      <c r="J85" s="112">
        <f>ROUND(((($J$37/30)*7)/$G$12)*1,2)</f>
        <v>32.15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11.83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979</v>
      </c>
      <c r="D87" s="269"/>
      <c r="E87" s="269"/>
      <c r="F87" s="269"/>
      <c r="G87" s="269"/>
      <c r="H87" s="270"/>
      <c r="I87" s="130">
        <v>0.04</v>
      </c>
      <c r="J87" s="112">
        <f>ROUND($J$37*I87,2)</f>
        <v>66.14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119.08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980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1653.58</v>
      </c>
      <c r="D93" s="305" t="s">
        <v>981</v>
      </c>
      <c r="E93" s="269"/>
      <c r="F93" s="133">
        <f>J80-J60-J65</f>
        <v>1094.75</v>
      </c>
      <c r="G93" s="305" t="s">
        <v>203</v>
      </c>
      <c r="H93" s="269"/>
      <c r="I93" s="134">
        <f>J88</f>
        <v>119.08</v>
      </c>
      <c r="J93" s="135">
        <f>C93+F93+I93</f>
        <v>2867.41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982</v>
      </c>
      <c r="D96" s="269"/>
      <c r="E96" s="269"/>
      <c r="F96" s="269"/>
      <c r="G96" s="269"/>
      <c r="H96" s="269"/>
      <c r="I96" s="270"/>
      <c r="J96" s="112">
        <f>ROUND(J93/12,2)</f>
        <v>238.95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983</v>
      </c>
      <c r="D97" s="269"/>
      <c r="E97" s="269"/>
      <c r="F97" s="269"/>
      <c r="G97" s="269"/>
      <c r="H97" s="269"/>
      <c r="I97" s="270"/>
      <c r="J97" s="112">
        <f>ROUND((($J$93/30)*1)/12,2)</f>
        <v>7.97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984</v>
      </c>
      <c r="D98" s="269"/>
      <c r="E98" s="269"/>
      <c r="F98" s="269"/>
      <c r="G98" s="269"/>
      <c r="H98" s="269"/>
      <c r="I98" s="270"/>
      <c r="J98" s="112">
        <f>ROUND((($J$93/30)*5)/12*1.5%,2)</f>
        <v>0.6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985</v>
      </c>
      <c r="D99" s="269"/>
      <c r="E99" s="269"/>
      <c r="F99" s="269"/>
      <c r="G99" s="269"/>
      <c r="H99" s="269"/>
      <c r="I99" s="270"/>
      <c r="J99" s="112">
        <f>ROUND((((($J$93)/30)*0.69)/12),2)</f>
        <v>5.5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986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3.99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987</v>
      </c>
      <c r="D101" s="269"/>
      <c r="E101" s="269"/>
      <c r="F101" s="269"/>
      <c r="G101" s="269"/>
      <c r="H101" s="269"/>
      <c r="I101" s="270"/>
      <c r="J101" s="112">
        <f>ROUND((((($J$93)/30)*3)/12),2)</f>
        <v>23.9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280.90999999999997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280.90999999999997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280.90999999999997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988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989</v>
      </c>
      <c r="D115" s="269"/>
      <c r="E115" s="269"/>
      <c r="F115" s="269"/>
      <c r="G115" s="269"/>
      <c r="H115" s="269"/>
      <c r="I115" s="270"/>
      <c r="J115" s="141">
        <f>J162</f>
        <v>8.31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990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66.569999999999993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991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3788.66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189.43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992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3978.0899999999997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397.81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993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4375.8999999999996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994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387.83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995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84.2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996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997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998</v>
      </c>
      <c r="D135" s="269"/>
      <c r="E135" s="269"/>
      <c r="F135" s="269"/>
      <c r="G135" s="269"/>
      <c r="H135" s="270"/>
      <c r="I135" s="155">
        <f>VLOOKUP($C$14,resumo!$A$5:$T$50,14,0)</f>
        <v>0.05</v>
      </c>
      <c r="J135" s="112">
        <f>ROUND(($J$126/(1-$I$137))*I135,2)</f>
        <v>255.15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1314.42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0.14250000000000002</v>
      </c>
      <c r="J137" s="118">
        <f t="shared" si="5"/>
        <v>727.18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1653.58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1668.52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119.08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280.90999999999997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66.569999999999993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3788.66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1314.42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5103.08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10206.16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999</v>
      </c>
      <c r="C152" s="269"/>
      <c r="D152" s="269"/>
      <c r="E152" s="269"/>
      <c r="F152" s="269"/>
      <c r="G152" s="270"/>
      <c r="H152" s="322">
        <f>ROUND(H150*H151,2)</f>
        <v>122473.92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Auxiliar de manutenção predial, servente de conservação predial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resumo!G24</f>
        <v>3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8.31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Zelador - 20h/sem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PORTO ALEGRE/RS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15</v>
      </c>
      <c r="D14" s="81">
        <f>VLOOKUP($C$14,resumo!$A$5:$T$50,4,0)</f>
        <v>5</v>
      </c>
      <c r="E14" s="280" t="str">
        <f>VLOOKUP($C$14,resumo!$A$5:$T$50,5,0)</f>
        <v>Zelador - 20h/sem</v>
      </c>
      <c r="F14" s="270"/>
      <c r="G14" s="281" t="str">
        <f>VLOOKUP($C$14,resumo!$A$5:$T$50,6,0)</f>
        <v>Porto Alegre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Zelador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5141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1000</v>
      </c>
      <c r="D20" s="269"/>
      <c r="E20" s="269"/>
      <c r="F20" s="269"/>
      <c r="G20" s="269"/>
      <c r="H20" s="270"/>
      <c r="I20" s="290">
        <f>VLOOKUP($C$14,resumo!$A$5:$T$50,17,0)</f>
        <v>2015.07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25.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Zelador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1001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1002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1003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1004</v>
      </c>
      <c r="D31" s="269"/>
      <c r="E31" s="269"/>
      <c r="F31" s="269"/>
      <c r="G31" s="270"/>
      <c r="H31" s="89">
        <f>VLOOKUP($C$14,resumo!$A$5:$T$50,19,0)</f>
        <v>20</v>
      </c>
      <c r="I31" s="90" t="s">
        <v>131</v>
      </c>
      <c r="J31" s="91">
        <f>ROUND(H31*5*(I20/220),2)</f>
        <v>915.94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1005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1006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1007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1008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915.94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1009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1010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1011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76.3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1012</v>
      </c>
      <c r="D43" s="269"/>
      <c r="E43" s="269"/>
      <c r="F43" s="269"/>
      <c r="G43" s="269"/>
      <c r="H43" s="270"/>
      <c r="I43" s="105">
        <v>0.121</v>
      </c>
      <c r="J43" s="101">
        <f t="shared" si="1"/>
        <v>110.83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187.13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1013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1014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220.61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27.58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1015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33.090000000000003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16.55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11.03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6.62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2.21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88.25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405.93999999999994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1016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165.04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1017</v>
      </c>
      <c r="D61" s="269"/>
      <c r="E61" s="269"/>
      <c r="F61" s="269"/>
      <c r="G61" s="269"/>
      <c r="H61" s="269"/>
      <c r="I61" s="120">
        <f>VLOOKUP($C$14,resumo!$A$5:$T$50,12,0)</f>
        <v>5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1018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1019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1020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1021</v>
      </c>
      <c r="D65" s="269"/>
      <c r="E65" s="269"/>
      <c r="F65" s="269"/>
      <c r="G65" s="269"/>
      <c r="H65" s="269"/>
      <c r="I65" s="269"/>
      <c r="J65" s="112">
        <f>ROUND(I67*I66*(1-I68),2)</f>
        <v>226.49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1022</v>
      </c>
      <c r="D66" s="269"/>
      <c r="E66" s="269"/>
      <c r="F66" s="269"/>
      <c r="G66" s="269"/>
      <c r="H66" s="269"/>
      <c r="I66" s="120">
        <f>VLOOKUP($C$14,resumo!$A$5:$T$50,18,0)</f>
        <v>12.71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1023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1024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1025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415.63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1026</v>
      </c>
      <c r="D77" s="269"/>
      <c r="E77" s="269"/>
      <c r="F77" s="269"/>
      <c r="G77" s="269"/>
      <c r="H77" s="269"/>
      <c r="I77" s="270"/>
      <c r="J77" s="112">
        <f>J44</f>
        <v>187.13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405.93999999999994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415.63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1008.6999999999999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1027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4.5999999999999996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0.37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1028</v>
      </c>
      <c r="D85" s="269"/>
      <c r="E85" s="269"/>
      <c r="F85" s="269"/>
      <c r="G85" s="269"/>
      <c r="H85" s="269"/>
      <c r="I85" s="270"/>
      <c r="J85" s="112">
        <f>ROUND(((($J$37/30)*7)/$G$12)*1,2)</f>
        <v>17.809999999999999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6.55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1029</v>
      </c>
      <c r="D87" s="269"/>
      <c r="E87" s="269"/>
      <c r="F87" s="269"/>
      <c r="G87" s="269"/>
      <c r="H87" s="270"/>
      <c r="I87" s="130">
        <v>0.04</v>
      </c>
      <c r="J87" s="112">
        <f>ROUND($J$37*I87,2)</f>
        <v>36.64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65.97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1030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915.94</v>
      </c>
      <c r="D93" s="305" t="s">
        <v>1031</v>
      </c>
      <c r="E93" s="269"/>
      <c r="F93" s="133">
        <f>J80-J60-J65</f>
        <v>617.16999999999996</v>
      </c>
      <c r="G93" s="305" t="s">
        <v>203</v>
      </c>
      <c r="H93" s="269"/>
      <c r="I93" s="134">
        <f>J88</f>
        <v>65.97</v>
      </c>
      <c r="J93" s="135">
        <f>C93+F93+I93</f>
        <v>1599.0800000000002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1032</v>
      </c>
      <c r="D96" s="269"/>
      <c r="E96" s="269"/>
      <c r="F96" s="269"/>
      <c r="G96" s="269"/>
      <c r="H96" s="269"/>
      <c r="I96" s="270"/>
      <c r="J96" s="112">
        <f>ROUND(J93/12,2)</f>
        <v>133.26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1033</v>
      </c>
      <c r="D97" s="269"/>
      <c r="E97" s="269"/>
      <c r="F97" s="269"/>
      <c r="G97" s="269"/>
      <c r="H97" s="269"/>
      <c r="I97" s="270"/>
      <c r="J97" s="112">
        <f>ROUND((($J$93/30)*1)/12,2)</f>
        <v>4.4400000000000004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1034</v>
      </c>
      <c r="D98" s="269"/>
      <c r="E98" s="269"/>
      <c r="F98" s="269"/>
      <c r="G98" s="269"/>
      <c r="H98" s="269"/>
      <c r="I98" s="270"/>
      <c r="J98" s="112">
        <f>ROUND((($J$93/30)*5)/12*1.5%,2)</f>
        <v>0.33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1035</v>
      </c>
      <c r="D99" s="269"/>
      <c r="E99" s="269"/>
      <c r="F99" s="269"/>
      <c r="G99" s="269"/>
      <c r="H99" s="269"/>
      <c r="I99" s="270"/>
      <c r="J99" s="112">
        <f>ROUND((((($J$93)/30)*0.69)/12),2)</f>
        <v>3.06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1036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2.29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1037</v>
      </c>
      <c r="D101" s="269"/>
      <c r="E101" s="269"/>
      <c r="F101" s="269"/>
      <c r="G101" s="269"/>
      <c r="H101" s="269"/>
      <c r="I101" s="270"/>
      <c r="J101" s="112">
        <f>ROUND((((($J$93)/30)*3)/12),2)</f>
        <v>13.33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156.71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156.71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156.71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1038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1039</v>
      </c>
      <c r="D115" s="269"/>
      <c r="E115" s="269"/>
      <c r="F115" s="269"/>
      <c r="G115" s="269"/>
      <c r="H115" s="269"/>
      <c r="I115" s="270"/>
      <c r="J115" s="141">
        <f>J162</f>
        <v>8.31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1040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66.569999999999993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1041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2213.89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110.69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1042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2324.58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232.46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1043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2557.04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1044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226.63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1045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49.2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1046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1047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1048</v>
      </c>
      <c r="D135" s="269"/>
      <c r="E135" s="269"/>
      <c r="F135" s="269"/>
      <c r="G135" s="269"/>
      <c r="H135" s="270"/>
      <c r="I135" s="155">
        <f>VLOOKUP($C$14,resumo!$A$5:$T$50,14,0)</f>
        <v>0.05</v>
      </c>
      <c r="J135" s="112">
        <f>ROUND(($J$126/(1-$I$137))*I135,2)</f>
        <v>149.1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768.08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0.14250000000000002</v>
      </c>
      <c r="J137" s="118">
        <f t="shared" si="5"/>
        <v>424.92999999999995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915.94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1008.6999999999999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65.97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156.71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66.569999999999993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2213.89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768.08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2981.97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2981.97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1049</v>
      </c>
      <c r="C152" s="269"/>
      <c r="D152" s="269"/>
      <c r="E152" s="269"/>
      <c r="F152" s="269"/>
      <c r="G152" s="270"/>
      <c r="H152" s="322">
        <f>ROUND(H150*H151,2)</f>
        <v>35783.64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Zelador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resumo!G24</f>
        <v>3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8.31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Recepcionista - 30h/sem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BENTO GONÇALVES/RS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16</v>
      </c>
      <c r="D14" s="81">
        <f>VLOOKUP($C$14,resumo!$A$5:$T$50,4,0)</f>
        <v>6</v>
      </c>
      <c r="E14" s="280" t="str">
        <f>VLOOKUP($C$14,resumo!$A$5:$T$50,5,0)</f>
        <v>Recepcionista - 30h/sem</v>
      </c>
      <c r="F14" s="270"/>
      <c r="G14" s="281" t="str">
        <f>VLOOKUP($C$14,resumo!$A$5:$T$50,6,0)</f>
        <v>Reitoria</v>
      </c>
      <c r="H14" s="270"/>
      <c r="I14" s="82">
        <f>VLOOKUP($C$14,resumo!$A$5:$T$50,7,0)</f>
        <v>2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Recepcionista em geral, recepcionista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4221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1050</v>
      </c>
      <c r="D20" s="269"/>
      <c r="E20" s="269"/>
      <c r="F20" s="269"/>
      <c r="G20" s="269"/>
      <c r="H20" s="270"/>
      <c r="I20" s="290">
        <f>VLOOKUP($C$14,resumo!$A$5:$T$50,17,0)</f>
        <v>1869.5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35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Recepcionista em geral, recepcionista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1051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1052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1053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1054</v>
      </c>
      <c r="D31" s="269"/>
      <c r="E31" s="269"/>
      <c r="F31" s="269"/>
      <c r="G31" s="270"/>
      <c r="H31" s="89">
        <f>VLOOKUP($C$14,resumo!$A$5:$T$50,19,0)</f>
        <v>30</v>
      </c>
      <c r="I31" s="90" t="s">
        <v>131</v>
      </c>
      <c r="J31" s="91">
        <f>ROUND(H31*5*(I20/200),2)</f>
        <v>1402.13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1055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1056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1057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1058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1402.13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1059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1060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1061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116.8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1062</v>
      </c>
      <c r="D43" s="269"/>
      <c r="E43" s="269"/>
      <c r="F43" s="269"/>
      <c r="G43" s="269"/>
      <c r="H43" s="270"/>
      <c r="I43" s="105">
        <v>0.121</v>
      </c>
      <c r="J43" s="101">
        <f t="shared" si="1"/>
        <v>169.66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286.45999999999998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1063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1064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337.72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42.21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1065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50.66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25.33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16.89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10.130000000000001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3.38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135.09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621.41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1066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179.87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1067</v>
      </c>
      <c r="D61" s="269"/>
      <c r="E61" s="269"/>
      <c r="F61" s="269"/>
      <c r="G61" s="269"/>
      <c r="H61" s="269"/>
      <c r="I61" s="120">
        <f>VLOOKUP($C$14,resumo!$A$5:$T$50,12,0)</f>
        <v>6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1068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1069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1070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1071</v>
      </c>
      <c r="D65" s="269"/>
      <c r="E65" s="269"/>
      <c r="F65" s="269"/>
      <c r="G65" s="269"/>
      <c r="H65" s="269"/>
      <c r="I65" s="269"/>
      <c r="J65" s="112">
        <f>ROUND(I67*I66*(1-I68),2)</f>
        <v>226.49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1072</v>
      </c>
      <c r="D66" s="269"/>
      <c r="E66" s="269"/>
      <c r="F66" s="269"/>
      <c r="G66" s="269"/>
      <c r="H66" s="269"/>
      <c r="I66" s="120">
        <f>VLOOKUP($C$14,resumo!$A$5:$T$50,18,0)</f>
        <v>12.71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1073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1074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1075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430.46000000000004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1076</v>
      </c>
      <c r="D77" s="269"/>
      <c r="E77" s="269"/>
      <c r="F77" s="269"/>
      <c r="G77" s="269"/>
      <c r="H77" s="269"/>
      <c r="I77" s="270"/>
      <c r="J77" s="112">
        <f>J44</f>
        <v>286.45999999999998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621.41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430.46000000000004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1338.33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1077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7.04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0.56000000000000005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1078</v>
      </c>
      <c r="D85" s="269"/>
      <c r="E85" s="269"/>
      <c r="F85" s="269"/>
      <c r="G85" s="269"/>
      <c r="H85" s="269"/>
      <c r="I85" s="270"/>
      <c r="J85" s="112">
        <f>ROUND(((($J$37/30)*7)/$G$12)*1,2)</f>
        <v>27.26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10.029999999999999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1079</v>
      </c>
      <c r="D87" s="269"/>
      <c r="E87" s="269"/>
      <c r="F87" s="269"/>
      <c r="G87" s="269"/>
      <c r="H87" s="270"/>
      <c r="I87" s="130">
        <v>0.04</v>
      </c>
      <c r="J87" s="112">
        <f>ROUND($J$37*I87,2)</f>
        <v>56.09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100.98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1080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1402.13</v>
      </c>
      <c r="D93" s="305" t="s">
        <v>1081</v>
      </c>
      <c r="E93" s="269"/>
      <c r="F93" s="133">
        <f>J80-J60-J65</f>
        <v>931.97</v>
      </c>
      <c r="G93" s="305" t="s">
        <v>203</v>
      </c>
      <c r="H93" s="269"/>
      <c r="I93" s="134">
        <f>J88</f>
        <v>100.98</v>
      </c>
      <c r="J93" s="135">
        <f>C93+F93+I93</f>
        <v>2435.0800000000004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1082</v>
      </c>
      <c r="D96" s="269"/>
      <c r="E96" s="269"/>
      <c r="F96" s="269"/>
      <c r="G96" s="269"/>
      <c r="H96" s="269"/>
      <c r="I96" s="270"/>
      <c r="J96" s="112">
        <f>ROUND(J93/12,2)</f>
        <v>202.92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1083</v>
      </c>
      <c r="D97" s="269"/>
      <c r="E97" s="269"/>
      <c r="F97" s="269"/>
      <c r="G97" s="269"/>
      <c r="H97" s="269"/>
      <c r="I97" s="270"/>
      <c r="J97" s="112">
        <f>ROUND((($J$93/30)*1)/12,2)</f>
        <v>6.76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1084</v>
      </c>
      <c r="D98" s="269"/>
      <c r="E98" s="269"/>
      <c r="F98" s="269"/>
      <c r="G98" s="269"/>
      <c r="H98" s="269"/>
      <c r="I98" s="270"/>
      <c r="J98" s="112">
        <f>ROUND((($J$93/30)*5)/12*1.5%,2)</f>
        <v>0.51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1085</v>
      </c>
      <c r="D99" s="269"/>
      <c r="E99" s="269"/>
      <c r="F99" s="269"/>
      <c r="G99" s="269"/>
      <c r="H99" s="269"/>
      <c r="I99" s="270"/>
      <c r="J99" s="112">
        <f>ROUND((((($J$93)/30)*0.69)/12),2)</f>
        <v>4.67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1086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3.42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1087</v>
      </c>
      <c r="D101" s="269"/>
      <c r="E101" s="269"/>
      <c r="F101" s="269"/>
      <c r="G101" s="269"/>
      <c r="H101" s="269"/>
      <c r="I101" s="270"/>
      <c r="J101" s="112">
        <f>ROUND((((($J$93)/30)*3)/12),2)</f>
        <v>20.29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238.56999999999994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238.56999999999994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238.56999999999994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1088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1089</v>
      </c>
      <c r="D115" s="269"/>
      <c r="E115" s="269"/>
      <c r="F115" s="269"/>
      <c r="G115" s="269"/>
      <c r="H115" s="269"/>
      <c r="I115" s="270"/>
      <c r="J115" s="141">
        <f>J162</f>
        <v>8.31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1090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66.569999999999993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1091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3146.5800000000004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157.33000000000001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1092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3303.9100000000003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330.39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1093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3634.3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1094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314.77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1095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68.34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1096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1097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1098</v>
      </c>
      <c r="D135" s="269"/>
      <c r="E135" s="269"/>
      <c r="F135" s="269"/>
      <c r="G135" s="269"/>
      <c r="H135" s="270"/>
      <c r="I135" s="155">
        <f>VLOOKUP($C$14,resumo!$A$5:$T$50,14,0)</f>
        <v>0.03</v>
      </c>
      <c r="J135" s="112">
        <f>ROUND(($J$126/(1-$I$137))*I135,2)</f>
        <v>124.25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995.08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0.1225</v>
      </c>
      <c r="J137" s="118">
        <f t="shared" si="5"/>
        <v>507.36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1402.13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1338.33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100.98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238.56999999999994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66.569999999999993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3146.5800000000004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995.08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4141.66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8283.32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1099</v>
      </c>
      <c r="C152" s="269"/>
      <c r="D152" s="269"/>
      <c r="E152" s="269"/>
      <c r="F152" s="269"/>
      <c r="G152" s="270"/>
      <c r="H152" s="322">
        <f>ROUND(H150*H151,2)</f>
        <v>99399.84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Recepcionista em geral, recepcionista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resumo!G27</f>
        <v>3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8.31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Zelador - 40h/sem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BENTO GONÇALVES/RS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17</v>
      </c>
      <c r="D14" s="81">
        <f>VLOOKUP($C$14,resumo!$A$5:$T$50,4,0)</f>
        <v>6</v>
      </c>
      <c r="E14" s="280" t="str">
        <f>VLOOKUP($C$14,resumo!$A$5:$T$50,5,0)</f>
        <v>Zelador - 40h/sem</v>
      </c>
      <c r="F14" s="270"/>
      <c r="G14" s="281" t="str">
        <f>VLOOKUP($C$14,resumo!$A$5:$T$50,6,0)</f>
        <v>Reitoria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Zelador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5141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1100</v>
      </c>
      <c r="D20" s="269"/>
      <c r="E20" s="269"/>
      <c r="F20" s="269"/>
      <c r="G20" s="269"/>
      <c r="H20" s="270"/>
      <c r="I20" s="290">
        <f>VLOOKUP($C$14,resumo!$A$5:$T$50,17,0)</f>
        <v>2015.07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30.7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Zelador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1101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1102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1103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1104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ROUND(H31*5*(I20/220),2)</f>
        <v>1831.88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1105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1106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1107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1108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1831.88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1109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1110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1111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152.6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1112</v>
      </c>
      <c r="D43" s="269"/>
      <c r="E43" s="269"/>
      <c r="F43" s="269"/>
      <c r="G43" s="269"/>
      <c r="H43" s="270"/>
      <c r="I43" s="105">
        <v>0.121</v>
      </c>
      <c r="J43" s="101">
        <f t="shared" si="1"/>
        <v>221.66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374.26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1113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1114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441.23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55.15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1115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66.180000000000007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33.090000000000003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22.06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13.24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4.41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176.49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811.84999999999991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1116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154.09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1117</v>
      </c>
      <c r="D61" s="269"/>
      <c r="E61" s="269"/>
      <c r="F61" s="269"/>
      <c r="G61" s="269"/>
      <c r="H61" s="269"/>
      <c r="I61" s="120">
        <f>VLOOKUP($C$14,resumo!$A$5:$T$50,12,0)</f>
        <v>6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1118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1119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1120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1121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1122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1123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1124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1125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631.17000000000007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1126</v>
      </c>
      <c r="D77" s="269"/>
      <c r="E77" s="269"/>
      <c r="F77" s="269"/>
      <c r="G77" s="269"/>
      <c r="H77" s="269"/>
      <c r="I77" s="270"/>
      <c r="J77" s="112">
        <f>J44</f>
        <v>374.26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811.84999999999991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631.17000000000007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1817.28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1127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9.19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0.74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1128</v>
      </c>
      <c r="D85" s="269"/>
      <c r="E85" s="269"/>
      <c r="F85" s="269"/>
      <c r="G85" s="269"/>
      <c r="H85" s="269"/>
      <c r="I85" s="270"/>
      <c r="J85" s="112">
        <f>ROUND(((($J$37/30)*7)/$G$12)*1,2)</f>
        <v>35.619999999999997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13.11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1129</v>
      </c>
      <c r="D87" s="269"/>
      <c r="E87" s="269"/>
      <c r="F87" s="269"/>
      <c r="G87" s="269"/>
      <c r="H87" s="270"/>
      <c r="I87" s="130">
        <v>0.04</v>
      </c>
      <c r="J87" s="112">
        <f>ROUND($J$37*I87,2)</f>
        <v>73.28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131.94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1130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1831.88</v>
      </c>
      <c r="D93" s="305" t="s">
        <v>1131</v>
      </c>
      <c r="E93" s="269"/>
      <c r="F93" s="133">
        <f>J80-J60-J65</f>
        <v>1210.21</v>
      </c>
      <c r="G93" s="305" t="s">
        <v>203</v>
      </c>
      <c r="H93" s="269"/>
      <c r="I93" s="134">
        <f>J88</f>
        <v>131.94</v>
      </c>
      <c r="J93" s="135">
        <f>C93+F93+I93</f>
        <v>3174.03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1132</v>
      </c>
      <c r="D96" s="269"/>
      <c r="E96" s="269"/>
      <c r="F96" s="269"/>
      <c r="G96" s="269"/>
      <c r="H96" s="269"/>
      <c r="I96" s="270"/>
      <c r="J96" s="112">
        <f>ROUND(J93/12,2)</f>
        <v>264.5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1133</v>
      </c>
      <c r="D97" s="269"/>
      <c r="E97" s="269"/>
      <c r="F97" s="269"/>
      <c r="G97" s="269"/>
      <c r="H97" s="269"/>
      <c r="I97" s="270"/>
      <c r="J97" s="112">
        <f>ROUND((($J$93/30)*1)/12,2)</f>
        <v>8.82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1134</v>
      </c>
      <c r="D98" s="269"/>
      <c r="E98" s="269"/>
      <c r="F98" s="269"/>
      <c r="G98" s="269"/>
      <c r="H98" s="269"/>
      <c r="I98" s="270"/>
      <c r="J98" s="112">
        <f>ROUND((($J$93/30)*5)/12*1.5%,2)</f>
        <v>0.66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1135</v>
      </c>
      <c r="D99" s="269"/>
      <c r="E99" s="269"/>
      <c r="F99" s="269"/>
      <c r="G99" s="269"/>
      <c r="H99" s="269"/>
      <c r="I99" s="270"/>
      <c r="J99" s="112">
        <f>ROUND((((($J$93)/30)*0.69)/12),2)</f>
        <v>6.08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1136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4.41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1137</v>
      </c>
      <c r="D101" s="269"/>
      <c r="E101" s="269"/>
      <c r="F101" s="269"/>
      <c r="G101" s="269"/>
      <c r="H101" s="269"/>
      <c r="I101" s="270"/>
      <c r="J101" s="112">
        <f>ROUND((((($J$93)/30)*3)/12),2)</f>
        <v>26.45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310.92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310.92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310.92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1138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1139</v>
      </c>
      <c r="D115" s="269"/>
      <c r="E115" s="269"/>
      <c r="F115" s="269"/>
      <c r="G115" s="269"/>
      <c r="H115" s="269"/>
      <c r="I115" s="270"/>
      <c r="J115" s="141">
        <f>J162</f>
        <v>8.31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1140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66.569999999999993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1141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4158.59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207.93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1142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4366.5200000000004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436.65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1143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4803.17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1144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416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1145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90.32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1146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1147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1148</v>
      </c>
      <c r="D135" s="269"/>
      <c r="E135" s="269"/>
      <c r="F135" s="269"/>
      <c r="G135" s="269"/>
      <c r="H135" s="270"/>
      <c r="I135" s="155">
        <f>VLOOKUP($C$14,resumo!$A$5:$T$50,14,0)</f>
        <v>0.03</v>
      </c>
      <c r="J135" s="112">
        <f>ROUND(($J$126/(1-$I$137))*I135,2)</f>
        <v>164.21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1315.11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0.1225</v>
      </c>
      <c r="J137" s="118">
        <f t="shared" si="5"/>
        <v>670.53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1831.88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1817.28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131.94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310.92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66.569999999999993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4158.59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1315.11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5473.7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5473.7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1149</v>
      </c>
      <c r="C152" s="269"/>
      <c r="D152" s="269"/>
      <c r="E152" s="269"/>
      <c r="F152" s="269"/>
      <c r="G152" s="270"/>
      <c r="H152" s="322">
        <f>ROUND(H150*H151,2)</f>
        <v>65684.399999999994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Zelador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resumo!G27</f>
        <v>3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8.31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T52"/>
  <sheetViews>
    <sheetView tabSelected="1" workbookViewId="0">
      <selection activeCell="C3" sqref="C3:J3"/>
    </sheetView>
  </sheetViews>
  <sheetFormatPr defaultColWidth="12.5703125" defaultRowHeight="15" customHeight="1"/>
  <cols>
    <col min="1" max="2" width="0.7109375" customWidth="1"/>
    <col min="3" max="3" width="5.28515625" customWidth="1"/>
    <col min="4" max="4" width="5.42578125" customWidth="1"/>
    <col min="5" max="5" width="33" customWidth="1"/>
    <col min="6" max="6" width="16.7109375" customWidth="1"/>
    <col min="7" max="7" width="6.42578125" customWidth="1"/>
    <col min="8" max="8" width="12.42578125" customWidth="1"/>
    <col min="9" max="9" width="15.42578125" customWidth="1"/>
    <col min="10" max="10" width="16.85546875" customWidth="1"/>
    <col min="11" max="11" width="8.42578125" hidden="1" customWidth="1"/>
    <col min="12" max="12" width="4.28515625" hidden="1" customWidth="1"/>
    <col min="13" max="13" width="11.28515625" hidden="1" customWidth="1"/>
    <col min="14" max="14" width="4.5703125" hidden="1" customWidth="1"/>
    <col min="15" max="15" width="5.85546875" hidden="1" customWidth="1"/>
    <col min="16" max="16" width="17" hidden="1" customWidth="1"/>
    <col min="17" max="17" width="7" hidden="1" customWidth="1"/>
    <col min="18" max="18" width="4.85546875" hidden="1" customWidth="1"/>
    <col min="19" max="19" width="7.5703125" hidden="1" customWidth="1"/>
    <col min="20" max="20" width="6" hidden="1" customWidth="1"/>
  </cols>
  <sheetData>
    <row r="1" spans="1:20" ht="5.25" customHeight="1">
      <c r="A1" s="5">
        <v>1</v>
      </c>
      <c r="B1" s="5">
        <v>2</v>
      </c>
      <c r="C1" s="5">
        <v>3</v>
      </c>
      <c r="D1" s="5">
        <v>4</v>
      </c>
      <c r="E1" s="6">
        <v>5</v>
      </c>
      <c r="F1" s="5">
        <v>6</v>
      </c>
      <c r="G1" s="5">
        <v>7</v>
      </c>
      <c r="H1" s="5">
        <v>8</v>
      </c>
      <c r="I1" s="5">
        <v>9</v>
      </c>
      <c r="J1" s="5">
        <v>10</v>
      </c>
      <c r="K1" s="7">
        <v>11</v>
      </c>
      <c r="L1" s="7">
        <v>12</v>
      </c>
      <c r="M1" s="7">
        <v>13</v>
      </c>
      <c r="N1" s="7">
        <v>14</v>
      </c>
      <c r="O1" s="7">
        <v>15</v>
      </c>
      <c r="P1" s="8">
        <v>16</v>
      </c>
      <c r="Q1" s="8">
        <v>17</v>
      </c>
      <c r="R1" s="8">
        <v>18</v>
      </c>
      <c r="S1" s="8">
        <v>19</v>
      </c>
      <c r="T1" s="8">
        <v>20</v>
      </c>
    </row>
    <row r="2" spans="1:20" ht="5.25" customHeight="1">
      <c r="A2" s="9">
        <v>2</v>
      </c>
      <c r="B2" s="10"/>
      <c r="C2" s="10"/>
      <c r="D2" s="10"/>
      <c r="E2" s="11"/>
      <c r="F2" s="10"/>
      <c r="G2" s="12"/>
      <c r="H2" s="10"/>
      <c r="I2" s="13"/>
      <c r="J2" s="13"/>
      <c r="K2" s="14"/>
      <c r="L2" s="15"/>
      <c r="M2" s="15"/>
      <c r="N2" s="15"/>
      <c r="O2" s="16"/>
      <c r="P2" s="16"/>
      <c r="Q2" s="16"/>
      <c r="R2" s="16"/>
      <c r="S2" s="16"/>
      <c r="T2" s="16"/>
    </row>
    <row r="3" spans="1:20" ht="19.5">
      <c r="A3" s="9">
        <v>3</v>
      </c>
      <c r="B3" s="17"/>
      <c r="C3" s="263" t="s">
        <v>19</v>
      </c>
      <c r="D3" s="264"/>
      <c r="E3" s="264"/>
      <c r="F3" s="264"/>
      <c r="G3" s="264"/>
      <c r="H3" s="264"/>
      <c r="I3" s="264"/>
      <c r="J3" s="265"/>
      <c r="K3" s="14"/>
      <c r="L3" s="15"/>
      <c r="M3" s="15"/>
      <c r="N3" s="15"/>
      <c r="O3" s="16"/>
      <c r="P3" s="16"/>
      <c r="Q3" s="16"/>
      <c r="R3" s="16"/>
      <c r="S3" s="16"/>
      <c r="T3" s="16"/>
    </row>
    <row r="4" spans="1:20" ht="48">
      <c r="A4" s="18">
        <v>4</v>
      </c>
      <c r="B4" s="19"/>
      <c r="C4" s="20" t="s">
        <v>20</v>
      </c>
      <c r="D4" s="20" t="s">
        <v>21</v>
      </c>
      <c r="E4" s="21" t="s">
        <v>22</v>
      </c>
      <c r="F4" s="22" t="s">
        <v>23</v>
      </c>
      <c r="G4" s="23" t="s">
        <v>24</v>
      </c>
      <c r="H4" s="24" t="s">
        <v>25</v>
      </c>
      <c r="I4" s="25" t="s">
        <v>26</v>
      </c>
      <c r="J4" s="26" t="s">
        <v>27</v>
      </c>
      <c r="K4" s="27" t="s">
        <v>28</v>
      </c>
      <c r="L4" s="28" t="s">
        <v>29</v>
      </c>
      <c r="M4" s="28" t="s">
        <v>30</v>
      </c>
      <c r="N4" s="28" t="s">
        <v>31</v>
      </c>
      <c r="O4" s="29" t="s">
        <v>0</v>
      </c>
      <c r="P4" s="28"/>
      <c r="Q4" s="29" t="s">
        <v>32</v>
      </c>
      <c r="R4" s="29" t="s">
        <v>33</v>
      </c>
      <c r="S4" s="29" t="s">
        <v>34</v>
      </c>
      <c r="T4" s="29" t="s">
        <v>35</v>
      </c>
    </row>
    <row r="5" spans="1:20" ht="12.75">
      <c r="A5" s="5">
        <f t="shared" ref="A5:A51" si="0">C5</f>
        <v>1</v>
      </c>
      <c r="B5" s="10"/>
      <c r="C5" s="30">
        <v>1</v>
      </c>
      <c r="D5" s="31">
        <v>1</v>
      </c>
      <c r="E5" s="32" t="s">
        <v>36</v>
      </c>
      <c r="F5" s="33" t="s">
        <v>37</v>
      </c>
      <c r="G5" s="34">
        <v>2</v>
      </c>
      <c r="H5" s="35">
        <f>'1'!J148</f>
        <v>4779.4399999999996</v>
      </c>
      <c r="I5" s="35">
        <f t="shared" ref="I5:I7" si="1">ROUND(H5*12,2)</f>
        <v>57353.279999999999</v>
      </c>
      <c r="J5" s="36">
        <f t="shared" ref="J5:J7" si="2">ROUND(I5*G5,2)</f>
        <v>114706.56</v>
      </c>
      <c r="K5" s="37">
        <v>25631</v>
      </c>
      <c r="L5" s="38">
        <v>6.8</v>
      </c>
      <c r="M5" s="39" t="s">
        <v>38</v>
      </c>
      <c r="N5" s="40">
        <v>0.04</v>
      </c>
      <c r="O5" s="41">
        <v>5143</v>
      </c>
      <c r="P5" s="42" t="str">
        <f>VLOOKUP(O5,cargos!$B$3:$D$20,2,0)</f>
        <v>Auxiliar de manutenção predial, servente de conservação predial</v>
      </c>
      <c r="Q5" s="43">
        <f>VLOOKUP(O5,cargos!$B$3:$D$20,3,0)</f>
        <v>1653.58</v>
      </c>
      <c r="R5" s="38">
        <v>25.42</v>
      </c>
      <c r="S5" s="44">
        <v>40</v>
      </c>
      <c r="T5" s="45">
        <f>VLOOKUP(O5,cargos!$B$3:$DE27,4,0)</f>
        <v>0</v>
      </c>
    </row>
    <row r="6" spans="1:20" ht="12.75">
      <c r="A6" s="5">
        <f t="shared" si="0"/>
        <v>2</v>
      </c>
      <c r="B6" s="10"/>
      <c r="C6" s="30">
        <v>2</v>
      </c>
      <c r="D6" s="31">
        <v>1</v>
      </c>
      <c r="E6" s="32" t="s">
        <v>39</v>
      </c>
      <c r="F6" s="33" t="s">
        <v>37</v>
      </c>
      <c r="G6" s="34">
        <v>1</v>
      </c>
      <c r="H6" s="35">
        <f>'2'!J148</f>
        <v>7447.8</v>
      </c>
      <c r="I6" s="35">
        <f t="shared" si="1"/>
        <v>89373.6</v>
      </c>
      <c r="J6" s="36">
        <f t="shared" si="2"/>
        <v>89373.6</v>
      </c>
      <c r="K6" s="37">
        <v>23124</v>
      </c>
      <c r="L6" s="38">
        <v>6.8</v>
      </c>
      <c r="M6" s="39" t="s">
        <v>38</v>
      </c>
      <c r="N6" s="40">
        <v>0.04</v>
      </c>
      <c r="O6" s="41">
        <v>5162</v>
      </c>
      <c r="P6" s="42" t="str">
        <f>VLOOKUP(O6,cargos!$B$3:$D$20,2,0)</f>
        <v>Monitor/Cuidador de alunos PcD</v>
      </c>
      <c r="Q6" s="43">
        <f>VLOOKUP(O6,cargos!$B$3:$D$20,3,0)</f>
        <v>2023.64</v>
      </c>
      <c r="R6" s="38">
        <v>25.42</v>
      </c>
      <c r="S6" s="44">
        <v>40</v>
      </c>
      <c r="T6" s="45">
        <f>VLOOKUP(O6,cargos!$B$3:$DE28,4,0)</f>
        <v>40</v>
      </c>
    </row>
    <row r="7" spans="1:20" ht="12.75">
      <c r="A7" s="5">
        <f t="shared" si="0"/>
        <v>3</v>
      </c>
      <c r="B7" s="10"/>
      <c r="C7" s="30">
        <v>3</v>
      </c>
      <c r="D7" s="31">
        <v>1</v>
      </c>
      <c r="E7" s="32" t="s">
        <v>40</v>
      </c>
      <c r="F7" s="33" t="s">
        <v>37</v>
      </c>
      <c r="G7" s="34">
        <v>2</v>
      </c>
      <c r="H7" s="35">
        <f>'3'!J148</f>
        <v>3982.91</v>
      </c>
      <c r="I7" s="35">
        <f t="shared" si="1"/>
        <v>47794.92</v>
      </c>
      <c r="J7" s="36">
        <f t="shared" si="2"/>
        <v>95589.84</v>
      </c>
      <c r="K7" s="37">
        <v>23124</v>
      </c>
      <c r="L7" s="38">
        <v>6.8</v>
      </c>
      <c r="M7" s="39" t="s">
        <v>38</v>
      </c>
      <c r="N7" s="40">
        <v>0.04</v>
      </c>
      <c r="O7" s="41">
        <v>5162</v>
      </c>
      <c r="P7" s="42" t="str">
        <f>VLOOKUP(O7,cargos!$B$3:$D$20,2,0)</f>
        <v>Monitor/Cuidador de alunos PcD</v>
      </c>
      <c r="Q7" s="43">
        <f>VLOOKUP(O7,cargos!$B$3:$D$20,3,0)</f>
        <v>2023.64</v>
      </c>
      <c r="R7" s="38">
        <v>12.71</v>
      </c>
      <c r="S7" s="44">
        <v>20</v>
      </c>
      <c r="T7" s="45">
        <f>VLOOKUP(O7,cargos!$B$3:$DE29,4,0)</f>
        <v>40</v>
      </c>
    </row>
    <row r="8" spans="1:20" ht="12.75">
      <c r="A8" s="5" t="str">
        <f t="shared" si="0"/>
        <v>-</v>
      </c>
      <c r="B8" s="10"/>
      <c r="C8" s="46" t="s">
        <v>41</v>
      </c>
      <c r="D8" s="47" t="s">
        <v>41</v>
      </c>
      <c r="E8" s="48" t="s">
        <v>42</v>
      </c>
      <c r="F8" s="49" t="s">
        <v>37</v>
      </c>
      <c r="G8" s="50">
        <f t="shared" ref="G8:J8" si="3">SUM(G5:G7)</f>
        <v>5</v>
      </c>
      <c r="H8" s="51">
        <f t="shared" si="3"/>
        <v>16210.15</v>
      </c>
      <c r="I8" s="51">
        <f t="shared" si="3"/>
        <v>194521.8</v>
      </c>
      <c r="J8" s="52">
        <f t="shared" si="3"/>
        <v>299670</v>
      </c>
      <c r="K8" s="14"/>
      <c r="L8" s="38"/>
      <c r="M8" s="39"/>
      <c r="N8" s="40"/>
      <c r="O8" s="41"/>
      <c r="P8" s="42"/>
      <c r="Q8" s="42"/>
      <c r="R8" s="38"/>
      <c r="S8" s="44"/>
      <c r="T8" s="45"/>
    </row>
    <row r="9" spans="1:20" ht="12.75">
      <c r="A9" s="5">
        <f t="shared" si="0"/>
        <v>4</v>
      </c>
      <c r="B9" s="10"/>
      <c r="C9" s="30">
        <v>4</v>
      </c>
      <c r="D9" s="31">
        <v>2</v>
      </c>
      <c r="E9" s="32" t="s">
        <v>43</v>
      </c>
      <c r="F9" s="33" t="s">
        <v>44</v>
      </c>
      <c r="G9" s="34">
        <v>2</v>
      </c>
      <c r="H9" s="35">
        <f>'4'!J148</f>
        <v>5558.73</v>
      </c>
      <c r="I9" s="35">
        <f t="shared" ref="I9:I12" si="4">ROUND(H9*12,2)</f>
        <v>66704.759999999995</v>
      </c>
      <c r="J9" s="36">
        <f t="shared" ref="J9:J12" si="5">ROUND(I9*G9,2)</f>
        <v>133409.51999999999</v>
      </c>
      <c r="K9" s="37">
        <v>8729</v>
      </c>
      <c r="L9" s="38">
        <v>6</v>
      </c>
      <c r="M9" s="39" t="s">
        <v>45</v>
      </c>
      <c r="N9" s="40">
        <v>0.03</v>
      </c>
      <c r="O9" s="41">
        <v>4221</v>
      </c>
      <c r="P9" s="42" t="str">
        <f>VLOOKUP(O9,cargos!$B$3:$D$20,2,0)</f>
        <v>Recepcionista em geral, recepcionista</v>
      </c>
      <c r="Q9" s="43">
        <f>VLOOKUP(O9,cargos!$B$3:$D$20,3,0)</f>
        <v>1869.5</v>
      </c>
      <c r="R9" s="38">
        <v>25.42</v>
      </c>
      <c r="S9" s="44">
        <v>40</v>
      </c>
      <c r="T9" s="45">
        <f>VLOOKUP(O9,cargos!$B$3:$DE30,4,0)</f>
        <v>0</v>
      </c>
    </row>
    <row r="10" spans="1:20" ht="12.75">
      <c r="A10" s="5">
        <f t="shared" si="0"/>
        <v>5</v>
      </c>
      <c r="B10" s="10"/>
      <c r="C10" s="30">
        <v>5</v>
      </c>
      <c r="D10" s="31">
        <v>2</v>
      </c>
      <c r="E10" s="32" t="s">
        <v>46</v>
      </c>
      <c r="F10" s="33" t="s">
        <v>44</v>
      </c>
      <c r="G10" s="34">
        <v>2</v>
      </c>
      <c r="H10" s="35">
        <f>'5'!J148</f>
        <v>5739.82</v>
      </c>
      <c r="I10" s="35">
        <f t="shared" si="4"/>
        <v>68877.84</v>
      </c>
      <c r="J10" s="36">
        <f t="shared" si="5"/>
        <v>137755.68</v>
      </c>
      <c r="K10" s="37">
        <v>8729</v>
      </c>
      <c r="L10" s="38">
        <v>6</v>
      </c>
      <c r="M10" s="39" t="s">
        <v>45</v>
      </c>
      <c r="N10" s="40">
        <v>0.03</v>
      </c>
      <c r="O10" s="41">
        <v>4221</v>
      </c>
      <c r="P10" s="42" t="str">
        <f>VLOOKUP(O10,cargos!$B$3:$D$20,2,0)</f>
        <v>Recepcionista em geral, recepcionista</v>
      </c>
      <c r="Q10" s="43">
        <f>VLOOKUP(O10,cargos!$B$3:$D$20,3,0)</f>
        <v>1869.5</v>
      </c>
      <c r="R10" s="38">
        <v>25.42</v>
      </c>
      <c r="S10" s="44">
        <v>40</v>
      </c>
      <c r="T10" s="45">
        <f>VLOOKUP(O10,cargos!$B$3:$DE31,4,0)</f>
        <v>0</v>
      </c>
    </row>
    <row r="11" spans="1:20" ht="12.75">
      <c r="A11" s="5">
        <f t="shared" si="0"/>
        <v>6</v>
      </c>
      <c r="B11" s="10"/>
      <c r="C11" s="30">
        <v>6</v>
      </c>
      <c r="D11" s="31">
        <v>2</v>
      </c>
      <c r="E11" s="32" t="s">
        <v>47</v>
      </c>
      <c r="F11" s="33" t="s">
        <v>44</v>
      </c>
      <c r="G11" s="34">
        <v>1</v>
      </c>
      <c r="H11" s="35">
        <f>'6'!J148</f>
        <v>11406.1</v>
      </c>
      <c r="I11" s="35">
        <f t="shared" si="4"/>
        <v>136873.20000000001</v>
      </c>
      <c r="J11" s="36">
        <f t="shared" si="5"/>
        <v>136873.20000000001</v>
      </c>
      <c r="K11" s="37">
        <v>8729</v>
      </c>
      <c r="L11" s="38">
        <v>6</v>
      </c>
      <c r="M11" s="39" t="s">
        <v>45</v>
      </c>
      <c r="N11" s="40">
        <v>0.03</v>
      </c>
      <c r="O11" s="41" t="s">
        <v>14</v>
      </c>
      <c r="P11" s="42" t="str">
        <f>VLOOKUP(O11,cargos!$B$3:$D$20,2,0)</f>
        <v>Vigia, Guarda Patrimonial</v>
      </c>
      <c r="Q11" s="43">
        <f>VLOOKUP(O11,cargos!$B$3:$D$20,3,0)</f>
        <v>1991.06</v>
      </c>
      <c r="R11" s="38">
        <v>25.42</v>
      </c>
      <c r="S11" s="44">
        <v>44</v>
      </c>
      <c r="T11" s="45">
        <f>VLOOKUP(O11,cargos!$B$3:$DE32,4,0)</f>
        <v>0</v>
      </c>
    </row>
    <row r="12" spans="1:20" ht="12.75">
      <c r="A12" s="5">
        <f t="shared" si="0"/>
        <v>7</v>
      </c>
      <c r="B12" s="10"/>
      <c r="C12" s="30">
        <v>7</v>
      </c>
      <c r="D12" s="31">
        <v>2</v>
      </c>
      <c r="E12" s="32" t="s">
        <v>48</v>
      </c>
      <c r="F12" s="33" t="s">
        <v>44</v>
      </c>
      <c r="G12" s="34">
        <v>1</v>
      </c>
      <c r="H12" s="35">
        <f>'7'!J148</f>
        <v>13025.27</v>
      </c>
      <c r="I12" s="35">
        <f t="shared" si="4"/>
        <v>156303.24</v>
      </c>
      <c r="J12" s="36">
        <f t="shared" si="5"/>
        <v>156303.24</v>
      </c>
      <c r="K12" s="37">
        <v>8729</v>
      </c>
      <c r="L12" s="38">
        <v>6</v>
      </c>
      <c r="M12" s="39" t="s">
        <v>45</v>
      </c>
      <c r="N12" s="40">
        <v>0.03</v>
      </c>
      <c r="O12" s="41" t="s">
        <v>14</v>
      </c>
      <c r="P12" s="42" t="str">
        <f>VLOOKUP(O12,cargos!$B$3:$D$20,2,0)</f>
        <v>Vigia, Guarda Patrimonial</v>
      </c>
      <c r="Q12" s="43">
        <f>VLOOKUP(O12,cargos!$B$3:$D$20,3,0)</f>
        <v>1991.06</v>
      </c>
      <c r="R12" s="38">
        <v>25.42</v>
      </c>
      <c r="S12" s="44">
        <v>44</v>
      </c>
      <c r="T12" s="45">
        <f>VLOOKUP(O12,cargos!$B$3:$DE33,4,0)</f>
        <v>0</v>
      </c>
    </row>
    <row r="13" spans="1:20" ht="12.75">
      <c r="A13" s="5" t="str">
        <f t="shared" si="0"/>
        <v>-</v>
      </c>
      <c r="B13" s="10"/>
      <c r="C13" s="46" t="s">
        <v>41</v>
      </c>
      <c r="D13" s="47" t="s">
        <v>41</v>
      </c>
      <c r="E13" s="48" t="s">
        <v>49</v>
      </c>
      <c r="F13" s="49" t="s">
        <v>44</v>
      </c>
      <c r="G13" s="50">
        <f t="shared" ref="G13:J13" si="6">SUM(G9:G12)</f>
        <v>6</v>
      </c>
      <c r="H13" s="51">
        <f t="shared" si="6"/>
        <v>35729.919999999998</v>
      </c>
      <c r="I13" s="51">
        <f t="shared" si="6"/>
        <v>428759.03999999998</v>
      </c>
      <c r="J13" s="52">
        <f t="shared" si="6"/>
        <v>564341.6399999999</v>
      </c>
      <c r="K13" s="14"/>
      <c r="L13" s="38"/>
      <c r="M13" s="39"/>
      <c r="N13" s="40"/>
      <c r="O13" s="41"/>
      <c r="P13" s="42"/>
      <c r="Q13" s="42"/>
      <c r="R13" s="38"/>
      <c r="S13" s="44"/>
      <c r="T13" s="45"/>
    </row>
    <row r="14" spans="1:20" ht="12.75">
      <c r="A14" s="5">
        <f t="shared" si="0"/>
        <v>8</v>
      </c>
      <c r="B14" s="10"/>
      <c r="C14" s="30">
        <v>8</v>
      </c>
      <c r="D14" s="31">
        <v>3</v>
      </c>
      <c r="E14" s="32" t="s">
        <v>39</v>
      </c>
      <c r="F14" s="33" t="s">
        <v>50</v>
      </c>
      <c r="G14" s="34">
        <v>1</v>
      </c>
      <c r="H14" s="35">
        <f>'8'!J148</f>
        <v>7315.94</v>
      </c>
      <c r="I14" s="35">
        <f t="shared" ref="I14:I16" si="7">ROUND(H14*12,2)</f>
        <v>87791.28</v>
      </c>
      <c r="J14" s="36">
        <f t="shared" ref="J14:J16" si="8">ROUND(I14*G14,2)</f>
        <v>87791.28</v>
      </c>
      <c r="K14" s="37">
        <v>23124</v>
      </c>
      <c r="L14" s="38">
        <v>7.4</v>
      </c>
      <c r="M14" s="39" t="s">
        <v>51</v>
      </c>
      <c r="N14" s="40">
        <v>0.02</v>
      </c>
      <c r="O14" s="41">
        <v>5162</v>
      </c>
      <c r="P14" s="42" t="str">
        <f>VLOOKUP(O14,cargos!$B$3:$D$20,2,0)</f>
        <v>Monitor/Cuidador de alunos PcD</v>
      </c>
      <c r="Q14" s="43">
        <f>VLOOKUP(O14,cargos!$B$3:$D$20,3,0)</f>
        <v>2023.64</v>
      </c>
      <c r="R14" s="38">
        <v>25.42</v>
      </c>
      <c r="S14" s="44">
        <v>40</v>
      </c>
      <c r="T14" s="45">
        <f>VLOOKUP(O14,cargos!$B$3:$DE36,4,0)</f>
        <v>40</v>
      </c>
    </row>
    <row r="15" spans="1:20" ht="12.75">
      <c r="A15" s="5">
        <f t="shared" si="0"/>
        <v>9</v>
      </c>
      <c r="B15" s="10"/>
      <c r="C15" s="30">
        <v>9</v>
      </c>
      <c r="D15" s="31">
        <v>3</v>
      </c>
      <c r="E15" s="32" t="s">
        <v>40</v>
      </c>
      <c r="F15" s="33" t="s">
        <v>50</v>
      </c>
      <c r="G15" s="34">
        <v>2</v>
      </c>
      <c r="H15" s="35">
        <f>'9'!J148</f>
        <v>3929.13</v>
      </c>
      <c r="I15" s="35">
        <f t="shared" si="7"/>
        <v>47149.56</v>
      </c>
      <c r="J15" s="36">
        <f t="shared" si="8"/>
        <v>94299.12</v>
      </c>
      <c r="K15" s="37">
        <v>23124</v>
      </c>
      <c r="L15" s="38">
        <v>7.4</v>
      </c>
      <c r="M15" s="39" t="s">
        <v>51</v>
      </c>
      <c r="N15" s="40">
        <v>0.02</v>
      </c>
      <c r="O15" s="41">
        <v>5162</v>
      </c>
      <c r="P15" s="42" t="str">
        <f>VLOOKUP(O15,cargos!$B$3:$D$20,2,0)</f>
        <v>Monitor/Cuidador de alunos PcD</v>
      </c>
      <c r="Q15" s="43">
        <f>VLOOKUP(O15,cargos!$B$3:$D$20,3,0)</f>
        <v>2023.64</v>
      </c>
      <c r="R15" s="38">
        <v>12.71</v>
      </c>
      <c r="S15" s="44">
        <v>20</v>
      </c>
      <c r="T15" s="45">
        <f>VLOOKUP(O15,cargos!$B$3:$DE37,4,0)</f>
        <v>40</v>
      </c>
    </row>
    <row r="16" spans="1:20" ht="12.75">
      <c r="A16" s="5">
        <f t="shared" si="0"/>
        <v>10</v>
      </c>
      <c r="B16" s="10"/>
      <c r="C16" s="30">
        <v>10</v>
      </c>
      <c r="D16" s="31">
        <v>3</v>
      </c>
      <c r="E16" s="32" t="s">
        <v>52</v>
      </c>
      <c r="F16" s="33" t="s">
        <v>50</v>
      </c>
      <c r="G16" s="34">
        <v>1</v>
      </c>
      <c r="H16" s="35">
        <f>'10'!J148</f>
        <v>6417.13</v>
      </c>
      <c r="I16" s="35">
        <f t="shared" si="7"/>
        <v>77005.56</v>
      </c>
      <c r="J16" s="36">
        <f t="shared" si="8"/>
        <v>77005.56</v>
      </c>
      <c r="K16" s="37">
        <v>25631</v>
      </c>
      <c r="L16" s="38">
        <v>7.4</v>
      </c>
      <c r="M16" s="39" t="s">
        <v>51</v>
      </c>
      <c r="N16" s="40">
        <v>0.02</v>
      </c>
      <c r="O16" s="41">
        <v>6220</v>
      </c>
      <c r="P16" s="42" t="str">
        <f>VLOOKUP(O16,cargos!$B$3:$D$20,2,0)</f>
        <v>Jardineiro</v>
      </c>
      <c r="Q16" s="43">
        <f>VLOOKUP(O16,cargos!$B$3:$D$20,3,0)</f>
        <v>1653.58</v>
      </c>
      <c r="R16" s="38">
        <v>25.42</v>
      </c>
      <c r="S16" s="44">
        <v>40</v>
      </c>
      <c r="T16" s="45">
        <f>VLOOKUP(O16,cargos!$B$3:$DE39,4,0)</f>
        <v>20</v>
      </c>
    </row>
    <row r="17" spans="1:20" ht="12.75">
      <c r="A17" s="5" t="str">
        <f t="shared" si="0"/>
        <v>-</v>
      </c>
      <c r="B17" s="10"/>
      <c r="C17" s="46" t="s">
        <v>41</v>
      </c>
      <c r="D17" s="47" t="s">
        <v>41</v>
      </c>
      <c r="E17" s="48" t="s">
        <v>53</v>
      </c>
      <c r="F17" s="49" t="s">
        <v>50</v>
      </c>
      <c r="G17" s="50">
        <f t="shared" ref="G17:J17" si="9">SUM(G14:G16)</f>
        <v>4</v>
      </c>
      <c r="H17" s="51">
        <f t="shared" si="9"/>
        <v>17662.2</v>
      </c>
      <c r="I17" s="51">
        <f t="shared" si="9"/>
        <v>211946.4</v>
      </c>
      <c r="J17" s="52">
        <f t="shared" si="9"/>
        <v>259095.96</v>
      </c>
      <c r="K17" s="14"/>
      <c r="L17" s="15"/>
      <c r="M17" s="15"/>
      <c r="N17" s="15"/>
      <c r="O17" s="41"/>
      <c r="P17" s="42"/>
      <c r="Q17" s="42"/>
      <c r="R17" s="16"/>
      <c r="S17" s="53"/>
      <c r="T17" s="53"/>
    </row>
    <row r="18" spans="1:20" ht="12.75">
      <c r="A18" s="5">
        <f t="shared" si="0"/>
        <v>11</v>
      </c>
      <c r="B18" s="10"/>
      <c r="C18" s="30">
        <v>11</v>
      </c>
      <c r="D18" s="31">
        <v>4</v>
      </c>
      <c r="E18" s="32" t="s">
        <v>52</v>
      </c>
      <c r="F18" s="33" t="s">
        <v>54</v>
      </c>
      <c r="G18" s="34">
        <v>1</v>
      </c>
      <c r="H18" s="35">
        <f>'11'!J148</f>
        <v>6696.73</v>
      </c>
      <c r="I18" s="35">
        <f t="shared" ref="I18:I20" si="10">ROUND(H18*12,2)</f>
        <v>80360.759999999995</v>
      </c>
      <c r="J18" s="36">
        <f t="shared" ref="J18:J20" si="11">ROUND(I18*G18,2)</f>
        <v>80360.759999999995</v>
      </c>
      <c r="K18" s="37">
        <v>25631</v>
      </c>
      <c r="L18" s="38">
        <v>9.6</v>
      </c>
      <c r="M18" s="39" t="s">
        <v>55</v>
      </c>
      <c r="N18" s="40">
        <v>0.04</v>
      </c>
      <c r="O18" s="41">
        <v>6220</v>
      </c>
      <c r="P18" s="42" t="str">
        <f>VLOOKUP(O18,cargos!$B$3:$D$20,2,0)</f>
        <v>Jardineiro</v>
      </c>
      <c r="Q18" s="43">
        <f>VLOOKUP(O18,cargos!$B$3:$D$20,3,0)</f>
        <v>1653.58</v>
      </c>
      <c r="R18" s="38">
        <v>25.42</v>
      </c>
      <c r="S18" s="44">
        <v>40</v>
      </c>
      <c r="T18" s="45">
        <f>VLOOKUP(O18,cargos!$B$3:$DE40,4,0)</f>
        <v>20</v>
      </c>
    </row>
    <row r="19" spans="1:20" ht="12.75">
      <c r="A19" s="5">
        <f t="shared" si="0"/>
        <v>12</v>
      </c>
      <c r="B19" s="10"/>
      <c r="C19" s="30">
        <v>12</v>
      </c>
      <c r="D19" s="31">
        <v>4</v>
      </c>
      <c r="E19" s="32" t="s">
        <v>56</v>
      </c>
      <c r="F19" s="33" t="s">
        <v>54</v>
      </c>
      <c r="G19" s="34">
        <v>1</v>
      </c>
      <c r="H19" s="35">
        <f>'12'!J148</f>
        <v>5839.24</v>
      </c>
      <c r="I19" s="35">
        <f t="shared" si="10"/>
        <v>70070.880000000005</v>
      </c>
      <c r="J19" s="36">
        <f t="shared" si="11"/>
        <v>70070.880000000005</v>
      </c>
      <c r="K19" s="37">
        <v>8729</v>
      </c>
      <c r="L19" s="38">
        <v>9.6</v>
      </c>
      <c r="M19" s="39" t="s">
        <v>55</v>
      </c>
      <c r="N19" s="40">
        <v>0.04</v>
      </c>
      <c r="O19" s="41">
        <v>4221</v>
      </c>
      <c r="P19" s="42" t="str">
        <f>VLOOKUP(O19,cargos!$B$3:$D$20,2,0)</f>
        <v>Recepcionista em geral, recepcionista</v>
      </c>
      <c r="Q19" s="43">
        <f>VLOOKUP(O19,cargos!$B$3:$D$20,3,0)</f>
        <v>1869.5</v>
      </c>
      <c r="R19" s="38">
        <v>25.42</v>
      </c>
      <c r="S19" s="44">
        <v>40</v>
      </c>
      <c r="T19" s="45">
        <f>VLOOKUP(O19,cargos!$B$3:$DE42,4,0)</f>
        <v>0</v>
      </c>
    </row>
    <row r="20" spans="1:20" ht="12.75">
      <c r="A20" s="5">
        <f t="shared" si="0"/>
        <v>13</v>
      </c>
      <c r="B20" s="10"/>
      <c r="C20" s="30">
        <v>13</v>
      </c>
      <c r="D20" s="31">
        <v>4</v>
      </c>
      <c r="E20" s="32" t="s">
        <v>57</v>
      </c>
      <c r="F20" s="33" t="s">
        <v>54</v>
      </c>
      <c r="G20" s="34">
        <v>1</v>
      </c>
      <c r="H20" s="35">
        <f>'13'!J148</f>
        <v>5747.69</v>
      </c>
      <c r="I20" s="35">
        <f t="shared" si="10"/>
        <v>68972.28</v>
      </c>
      <c r="J20" s="36">
        <f t="shared" si="11"/>
        <v>68972.28</v>
      </c>
      <c r="K20" s="37">
        <v>25631</v>
      </c>
      <c r="L20" s="38">
        <v>9.6</v>
      </c>
      <c r="M20" s="39" t="s">
        <v>55</v>
      </c>
      <c r="N20" s="40">
        <v>0.04</v>
      </c>
      <c r="O20" s="41">
        <v>5141</v>
      </c>
      <c r="P20" s="42" t="str">
        <f>VLOOKUP(O20,cargos!$B$3:$D$20,2,0)</f>
        <v>Zelador</v>
      </c>
      <c r="Q20" s="43">
        <f>VLOOKUP(O20,cargos!$B$3:$D$20,3,0)</f>
        <v>2015.07</v>
      </c>
      <c r="R20" s="38">
        <v>25.42</v>
      </c>
      <c r="S20" s="44">
        <v>40</v>
      </c>
      <c r="T20" s="45">
        <f>VLOOKUP(O20,cargos!$B$3:$DE43,4,0)</f>
        <v>0</v>
      </c>
    </row>
    <row r="21" spans="1:20" ht="12.75">
      <c r="A21" s="5" t="str">
        <f t="shared" si="0"/>
        <v>-</v>
      </c>
      <c r="B21" s="10"/>
      <c r="C21" s="46" t="s">
        <v>41</v>
      </c>
      <c r="D21" s="47" t="s">
        <v>41</v>
      </c>
      <c r="E21" s="48" t="s">
        <v>58</v>
      </c>
      <c r="F21" s="49" t="s">
        <v>54</v>
      </c>
      <c r="G21" s="50">
        <f t="shared" ref="G21:J21" si="12">SUM(G18:G20)</f>
        <v>3</v>
      </c>
      <c r="H21" s="51">
        <f t="shared" si="12"/>
        <v>18283.66</v>
      </c>
      <c r="I21" s="51">
        <f t="shared" si="12"/>
        <v>219403.92</v>
      </c>
      <c r="J21" s="52">
        <f t="shared" si="12"/>
        <v>219403.92</v>
      </c>
      <c r="K21" s="14"/>
      <c r="L21" s="15"/>
      <c r="M21" s="15"/>
      <c r="N21" s="15"/>
      <c r="O21" s="41"/>
      <c r="P21" s="42"/>
      <c r="Q21" s="42"/>
      <c r="R21" s="16"/>
      <c r="S21" s="53"/>
      <c r="T21" s="53"/>
    </row>
    <row r="22" spans="1:20" ht="12.75">
      <c r="A22" s="5">
        <f t="shared" si="0"/>
        <v>14</v>
      </c>
      <c r="B22" s="10"/>
      <c r="C22" s="30">
        <v>14</v>
      </c>
      <c r="D22" s="31">
        <v>5</v>
      </c>
      <c r="E22" s="32" t="s">
        <v>59</v>
      </c>
      <c r="F22" s="33" t="s">
        <v>60</v>
      </c>
      <c r="G22" s="34">
        <v>2</v>
      </c>
      <c r="H22" s="35">
        <f>'14'!J148</f>
        <v>5103.08</v>
      </c>
      <c r="I22" s="35">
        <f t="shared" ref="I22:I23" si="13">ROUND(H22*12,2)</f>
        <v>61236.959999999999</v>
      </c>
      <c r="J22" s="36">
        <f t="shared" ref="J22:J23" si="14">ROUND(I22*G22,2)</f>
        <v>122473.92</v>
      </c>
      <c r="K22" s="37">
        <v>25631</v>
      </c>
      <c r="L22" s="38">
        <v>5</v>
      </c>
      <c r="M22" s="39" t="s">
        <v>61</v>
      </c>
      <c r="N22" s="40">
        <v>0.05</v>
      </c>
      <c r="O22" s="41">
        <v>5143</v>
      </c>
      <c r="P22" s="42" t="str">
        <f>VLOOKUP(O22,cargos!$B$3:$D$20,2,0)</f>
        <v>Auxiliar de manutenção predial, servente de conservação predial</v>
      </c>
      <c r="Q22" s="43">
        <f>VLOOKUP(O22,cargos!$B$3:$D$20,3,0)</f>
        <v>1653.58</v>
      </c>
      <c r="R22" s="38">
        <v>25.42</v>
      </c>
      <c r="S22" s="44">
        <v>44</v>
      </c>
      <c r="T22" s="45">
        <f>VLOOKUP(O22,cargos!$B$3:$DE44,4,0)</f>
        <v>0</v>
      </c>
    </row>
    <row r="23" spans="1:20" ht="12.75">
      <c r="A23" s="5">
        <f t="shared" si="0"/>
        <v>15</v>
      </c>
      <c r="B23" s="10"/>
      <c r="C23" s="30">
        <v>15</v>
      </c>
      <c r="D23" s="31">
        <v>5</v>
      </c>
      <c r="E23" s="32" t="s">
        <v>62</v>
      </c>
      <c r="F23" s="33" t="s">
        <v>60</v>
      </c>
      <c r="G23" s="34">
        <v>1</v>
      </c>
      <c r="H23" s="35">
        <f>'15'!J148</f>
        <v>2981.97</v>
      </c>
      <c r="I23" s="35">
        <f t="shared" si="13"/>
        <v>35783.64</v>
      </c>
      <c r="J23" s="36">
        <f t="shared" si="14"/>
        <v>35783.64</v>
      </c>
      <c r="K23" s="37">
        <v>25631</v>
      </c>
      <c r="L23" s="38">
        <v>5</v>
      </c>
      <c r="M23" s="39" t="s">
        <v>61</v>
      </c>
      <c r="N23" s="40">
        <v>0.05</v>
      </c>
      <c r="O23" s="41">
        <v>5141</v>
      </c>
      <c r="P23" s="42" t="str">
        <f>VLOOKUP(O23,cargos!$B$3:$D$20,2,0)</f>
        <v>Zelador</v>
      </c>
      <c r="Q23" s="43">
        <f>VLOOKUP(O23,cargos!$B$3:$D$20,3,0)</f>
        <v>2015.07</v>
      </c>
      <c r="R23" s="38">
        <v>12.71</v>
      </c>
      <c r="S23" s="44">
        <v>20</v>
      </c>
      <c r="T23" s="45">
        <f>VLOOKUP(O23,cargos!$B$3:$DE46,4,0)</f>
        <v>0</v>
      </c>
    </row>
    <row r="24" spans="1:20" ht="12.75">
      <c r="A24" s="5" t="str">
        <f t="shared" si="0"/>
        <v>-</v>
      </c>
      <c r="B24" s="10"/>
      <c r="C24" s="46" t="s">
        <v>41</v>
      </c>
      <c r="D24" s="47" t="s">
        <v>41</v>
      </c>
      <c r="E24" s="48" t="s">
        <v>63</v>
      </c>
      <c r="F24" s="49" t="s">
        <v>60</v>
      </c>
      <c r="G24" s="50">
        <f t="shared" ref="G24:J24" si="15">SUM(G22:G23)</f>
        <v>3</v>
      </c>
      <c r="H24" s="51">
        <f t="shared" si="15"/>
        <v>8085.0499999999993</v>
      </c>
      <c r="I24" s="51">
        <f t="shared" si="15"/>
        <v>97020.6</v>
      </c>
      <c r="J24" s="52">
        <f t="shared" si="15"/>
        <v>158257.56</v>
      </c>
      <c r="K24" s="14"/>
      <c r="L24" s="15"/>
      <c r="M24" s="15"/>
      <c r="N24" s="15"/>
      <c r="O24" s="41"/>
      <c r="P24" s="42"/>
      <c r="Q24" s="42"/>
      <c r="R24" s="16"/>
      <c r="S24" s="53"/>
      <c r="T24" s="53"/>
    </row>
    <row r="25" spans="1:20" ht="12.75">
      <c r="A25" s="5">
        <f t="shared" si="0"/>
        <v>16</v>
      </c>
      <c r="B25" s="10"/>
      <c r="C25" s="30">
        <v>16</v>
      </c>
      <c r="D25" s="31">
        <v>6</v>
      </c>
      <c r="E25" s="32" t="s">
        <v>64</v>
      </c>
      <c r="F25" s="33" t="s">
        <v>65</v>
      </c>
      <c r="G25" s="34">
        <v>2</v>
      </c>
      <c r="H25" s="35">
        <f>'16'!J148</f>
        <v>4141.66</v>
      </c>
      <c r="I25" s="35">
        <f t="shared" ref="I25:I26" si="16">ROUND(H25*12,2)</f>
        <v>49699.92</v>
      </c>
      <c r="J25" s="36">
        <f t="shared" ref="J25:J26" si="17">ROUND(I25*G25,2)</f>
        <v>99399.84</v>
      </c>
      <c r="K25" s="37">
        <v>8729</v>
      </c>
      <c r="L25" s="38">
        <v>6</v>
      </c>
      <c r="M25" s="39" t="s">
        <v>66</v>
      </c>
      <c r="N25" s="40">
        <v>0.03</v>
      </c>
      <c r="O25" s="41">
        <v>4221</v>
      </c>
      <c r="P25" s="42" t="str">
        <f>VLOOKUP(O25,cargos!$B$3:$D$20,2,0)</f>
        <v>Recepcionista em geral, recepcionista</v>
      </c>
      <c r="Q25" s="43">
        <f>VLOOKUP(O25,cargos!$B$3:$D$20,3,0)</f>
        <v>1869.5</v>
      </c>
      <c r="R25" s="38">
        <v>12.71</v>
      </c>
      <c r="S25" s="44">
        <v>30</v>
      </c>
      <c r="T25" s="45">
        <f>VLOOKUP(O25,cargos!$B$3:$DE46,4,0)</f>
        <v>0</v>
      </c>
    </row>
    <row r="26" spans="1:20" ht="12.75">
      <c r="A26" s="5">
        <f t="shared" si="0"/>
        <v>17</v>
      </c>
      <c r="B26" s="10"/>
      <c r="C26" s="30">
        <v>17</v>
      </c>
      <c r="D26" s="31">
        <v>6</v>
      </c>
      <c r="E26" s="32" t="s">
        <v>57</v>
      </c>
      <c r="F26" s="33" t="s">
        <v>65</v>
      </c>
      <c r="G26" s="34">
        <v>1</v>
      </c>
      <c r="H26" s="35">
        <f>'17'!J148</f>
        <v>5473.7</v>
      </c>
      <c r="I26" s="35">
        <f t="shared" si="16"/>
        <v>65684.399999999994</v>
      </c>
      <c r="J26" s="36">
        <f t="shared" si="17"/>
        <v>65684.399999999994</v>
      </c>
      <c r="K26" s="37">
        <v>25631</v>
      </c>
      <c r="L26" s="38">
        <v>6</v>
      </c>
      <c r="M26" s="39" t="s">
        <v>66</v>
      </c>
      <c r="N26" s="40">
        <v>0.03</v>
      </c>
      <c r="O26" s="41">
        <v>5141</v>
      </c>
      <c r="P26" s="42" t="str">
        <f>VLOOKUP(O26,cargos!$B$3:$D$20,2,0)</f>
        <v>Zelador</v>
      </c>
      <c r="Q26" s="43">
        <f>VLOOKUP(O26,cargos!$B$3:$D$20,3,0)</f>
        <v>2015.07</v>
      </c>
      <c r="R26" s="38">
        <v>25.42</v>
      </c>
      <c r="S26" s="44">
        <v>40</v>
      </c>
      <c r="T26" s="45">
        <f>VLOOKUP(O26,cargos!$B$3:$DE49,4,0)</f>
        <v>0</v>
      </c>
    </row>
    <row r="27" spans="1:20" ht="12.75">
      <c r="A27" s="5" t="str">
        <f t="shared" si="0"/>
        <v>-</v>
      </c>
      <c r="B27" s="10"/>
      <c r="C27" s="46" t="s">
        <v>41</v>
      </c>
      <c r="D27" s="47" t="s">
        <v>41</v>
      </c>
      <c r="E27" s="48" t="s">
        <v>67</v>
      </c>
      <c r="F27" s="49" t="s">
        <v>65</v>
      </c>
      <c r="G27" s="50">
        <f t="shared" ref="G27:J27" si="18">SUM(G25:G26)</f>
        <v>3</v>
      </c>
      <c r="H27" s="51">
        <f t="shared" si="18"/>
        <v>9615.36</v>
      </c>
      <c r="I27" s="51">
        <f t="shared" si="18"/>
        <v>115384.31999999999</v>
      </c>
      <c r="J27" s="52">
        <f t="shared" si="18"/>
        <v>165084.24</v>
      </c>
      <c r="K27" s="14"/>
      <c r="L27" s="15"/>
      <c r="M27" s="15"/>
      <c r="N27" s="15"/>
      <c r="O27" s="41"/>
      <c r="P27" s="42"/>
      <c r="Q27" s="42"/>
      <c r="R27" s="16"/>
      <c r="S27" s="53"/>
      <c r="T27" s="53"/>
    </row>
    <row r="28" spans="1:20" ht="12.75">
      <c r="A28" s="5">
        <f t="shared" si="0"/>
        <v>18</v>
      </c>
      <c r="B28" s="10"/>
      <c r="C28" s="30">
        <v>18</v>
      </c>
      <c r="D28" s="31">
        <v>7</v>
      </c>
      <c r="E28" s="32" t="s">
        <v>52</v>
      </c>
      <c r="F28" s="33" t="s">
        <v>68</v>
      </c>
      <c r="G28" s="34">
        <v>2</v>
      </c>
      <c r="H28" s="35">
        <f>'18'!J148</f>
        <v>6418.68</v>
      </c>
      <c r="I28" s="35">
        <f t="shared" ref="I28:I31" si="19">ROUND(H28*12,2)</f>
        <v>77024.160000000003</v>
      </c>
      <c r="J28" s="36">
        <f t="shared" ref="J28:J31" si="20">ROUND(I28*G28,2)</f>
        <v>154048.32000000001</v>
      </c>
      <c r="K28" s="37">
        <v>25631</v>
      </c>
      <c r="L28" s="38">
        <v>5.8</v>
      </c>
      <c r="M28" s="39" t="s">
        <v>69</v>
      </c>
      <c r="N28" s="54">
        <v>0.04</v>
      </c>
      <c r="O28" s="41">
        <v>6220</v>
      </c>
      <c r="P28" s="42" t="str">
        <f>VLOOKUP(O28,cargos!$B$3:$D$20,2,0)</f>
        <v>Jardineiro</v>
      </c>
      <c r="Q28" s="43">
        <f>VLOOKUP(O28,cargos!$B$3:$D$20,3,0)</f>
        <v>1653.58</v>
      </c>
      <c r="R28" s="38">
        <v>25.42</v>
      </c>
      <c r="S28" s="44">
        <v>40</v>
      </c>
      <c r="T28" s="45">
        <f>VLOOKUP(O28,cargos!$B$3:$DE53,4,0)</f>
        <v>20</v>
      </c>
    </row>
    <row r="29" spans="1:20" ht="12.75">
      <c r="A29" s="5">
        <f t="shared" si="0"/>
        <v>19</v>
      </c>
      <c r="B29" s="10"/>
      <c r="C29" s="30">
        <v>19</v>
      </c>
      <c r="D29" s="31">
        <v>7</v>
      </c>
      <c r="E29" s="32" t="s">
        <v>70</v>
      </c>
      <c r="F29" s="33" t="s">
        <v>68</v>
      </c>
      <c r="G29" s="34">
        <v>2</v>
      </c>
      <c r="H29" s="35">
        <f>'19'!J148</f>
        <v>5905.61</v>
      </c>
      <c r="I29" s="35">
        <f t="shared" si="19"/>
        <v>70867.320000000007</v>
      </c>
      <c r="J29" s="36">
        <f t="shared" si="20"/>
        <v>141734.64000000001</v>
      </c>
      <c r="K29" s="37">
        <v>8729</v>
      </c>
      <c r="L29" s="38">
        <v>5.8</v>
      </c>
      <c r="M29" s="39" t="s">
        <v>69</v>
      </c>
      <c r="N29" s="54">
        <v>0.04</v>
      </c>
      <c r="O29" s="55" t="s">
        <v>10</v>
      </c>
      <c r="P29" s="42" t="str">
        <f>VLOOKUP(O29,cargos!$B$3:$D$20,2,0)</f>
        <v>Porteiro</v>
      </c>
      <c r="Q29" s="43">
        <f>VLOOKUP(O29,cargos!$B$3:$D$20,3,0)</f>
        <v>1991.06</v>
      </c>
      <c r="R29" s="38">
        <v>25.42</v>
      </c>
      <c r="S29" s="44">
        <v>44</v>
      </c>
      <c r="T29" s="45">
        <f>VLOOKUP(O29,cargos!$B$3:$DE55,4,0)</f>
        <v>0</v>
      </c>
    </row>
    <row r="30" spans="1:20" ht="12.75">
      <c r="A30" s="5">
        <f t="shared" si="0"/>
        <v>20</v>
      </c>
      <c r="B30" s="10"/>
      <c r="C30" s="30">
        <v>20</v>
      </c>
      <c r="D30" s="31">
        <v>7</v>
      </c>
      <c r="E30" s="32" t="s">
        <v>71</v>
      </c>
      <c r="F30" s="33" t="s">
        <v>68</v>
      </c>
      <c r="G30" s="34">
        <v>2</v>
      </c>
      <c r="H30" s="35">
        <f>'20'!J148</f>
        <v>4062.21</v>
      </c>
      <c r="I30" s="35">
        <f t="shared" si="19"/>
        <v>48746.52</v>
      </c>
      <c r="J30" s="36">
        <f t="shared" si="20"/>
        <v>97493.04</v>
      </c>
      <c r="K30" s="37">
        <v>8729</v>
      </c>
      <c r="L30" s="38">
        <v>5.8</v>
      </c>
      <c r="M30" s="39" t="s">
        <v>69</v>
      </c>
      <c r="N30" s="54">
        <v>0.04</v>
      </c>
      <c r="O30" s="55" t="s">
        <v>10</v>
      </c>
      <c r="P30" s="42" t="str">
        <f>VLOOKUP(O30,cargos!$B$3:$D$20,2,0)</f>
        <v>Porteiro</v>
      </c>
      <c r="Q30" s="43">
        <f>VLOOKUP(O30,cargos!$B$3:$D$20,3,0)</f>
        <v>1991.06</v>
      </c>
      <c r="R30" s="38">
        <v>12.71</v>
      </c>
      <c r="S30" s="44">
        <v>30</v>
      </c>
      <c r="T30" s="45">
        <f>VLOOKUP(O30,cargos!$B$3:$DE56,4,0)</f>
        <v>0</v>
      </c>
    </row>
    <row r="31" spans="1:20" ht="12.75">
      <c r="A31" s="5">
        <f t="shared" si="0"/>
        <v>21</v>
      </c>
      <c r="B31" s="10"/>
      <c r="C31" s="30">
        <v>21</v>
      </c>
      <c r="D31" s="31">
        <v>7</v>
      </c>
      <c r="E31" s="32" t="s">
        <v>72</v>
      </c>
      <c r="F31" s="33" t="s">
        <v>68</v>
      </c>
      <c r="G31" s="34">
        <v>2</v>
      </c>
      <c r="H31" s="35">
        <f>'21'!J148</f>
        <v>5660</v>
      </c>
      <c r="I31" s="35">
        <f t="shared" si="19"/>
        <v>67920</v>
      </c>
      <c r="J31" s="36">
        <f t="shared" si="20"/>
        <v>135840</v>
      </c>
      <c r="K31" s="37">
        <v>8729</v>
      </c>
      <c r="L31" s="38">
        <v>5.8</v>
      </c>
      <c r="M31" s="39" t="s">
        <v>69</v>
      </c>
      <c r="N31" s="54">
        <v>0.04</v>
      </c>
      <c r="O31" s="55" t="s">
        <v>10</v>
      </c>
      <c r="P31" s="42" t="str">
        <f>VLOOKUP(O31,cargos!$B$3:$D$20,2,0)</f>
        <v>Porteiro</v>
      </c>
      <c r="Q31" s="43">
        <f>VLOOKUP(O31,cargos!$B$3:$D$20,3,0)</f>
        <v>1991.06</v>
      </c>
      <c r="R31" s="38">
        <v>25.42</v>
      </c>
      <c r="S31" s="44">
        <v>40</v>
      </c>
      <c r="T31" s="45">
        <f>VLOOKUP(O31,cargos!$B$3:$DE57,4,0)</f>
        <v>0</v>
      </c>
    </row>
    <row r="32" spans="1:20" ht="12.75">
      <c r="A32" s="5" t="str">
        <f t="shared" si="0"/>
        <v>-</v>
      </c>
      <c r="B32" s="10"/>
      <c r="C32" s="46" t="s">
        <v>41</v>
      </c>
      <c r="D32" s="47" t="s">
        <v>41</v>
      </c>
      <c r="E32" s="48" t="s">
        <v>73</v>
      </c>
      <c r="F32" s="49" t="s">
        <v>68</v>
      </c>
      <c r="G32" s="50">
        <f t="shared" ref="G32:J32" si="21">SUM(G28:G31)</f>
        <v>8</v>
      </c>
      <c r="H32" s="51">
        <f t="shared" si="21"/>
        <v>22046.5</v>
      </c>
      <c r="I32" s="51">
        <f t="shared" si="21"/>
        <v>264558</v>
      </c>
      <c r="J32" s="52">
        <f t="shared" si="21"/>
        <v>529116</v>
      </c>
      <c r="K32" s="14"/>
      <c r="L32" s="15"/>
      <c r="M32" s="15"/>
      <c r="N32" s="15"/>
      <c r="O32" s="41"/>
      <c r="P32" s="42"/>
      <c r="Q32" s="42"/>
      <c r="R32" s="16"/>
      <c r="S32" s="53"/>
      <c r="T32" s="53"/>
    </row>
    <row r="33" spans="1:20" ht="12.75">
      <c r="A33" s="5">
        <f t="shared" si="0"/>
        <v>22</v>
      </c>
      <c r="B33" s="10"/>
      <c r="C33" s="30">
        <v>22</v>
      </c>
      <c r="D33" s="31">
        <v>8</v>
      </c>
      <c r="E33" s="32" t="s">
        <v>74</v>
      </c>
      <c r="F33" s="33" t="s">
        <v>75</v>
      </c>
      <c r="G33" s="34">
        <v>1</v>
      </c>
      <c r="H33" s="35">
        <f>'22'!J148</f>
        <v>3058.71</v>
      </c>
      <c r="I33" s="35">
        <f t="shared" ref="I33:I37" si="22">ROUND(H33*12,2)</f>
        <v>36704.519999999997</v>
      </c>
      <c r="J33" s="36">
        <f t="shared" ref="J33:J37" si="23">ROUND(I33*G33,2)</f>
        <v>36704.519999999997</v>
      </c>
      <c r="K33" s="37">
        <v>25631</v>
      </c>
      <c r="L33" s="38">
        <v>7.95</v>
      </c>
      <c r="M33" s="39" t="s">
        <v>76</v>
      </c>
      <c r="N33" s="54">
        <v>0.03</v>
      </c>
      <c r="O33" s="41">
        <v>5135</v>
      </c>
      <c r="P33" s="42" t="str">
        <f>VLOOKUP(O33,cargos!$B$3:$E$20,2,0)</f>
        <v>Auxiliar nos serviços de alimentação, auxiliar de cozinha, saladeira</v>
      </c>
      <c r="Q33" s="43">
        <f>VLOOKUP(O33,cargos!$B$3:$E$20,3,0)</f>
        <v>1653.58</v>
      </c>
      <c r="R33" s="38">
        <v>12.71</v>
      </c>
      <c r="S33" s="44">
        <v>20</v>
      </c>
      <c r="T33" s="45">
        <f>VLOOKUP(O33,cargos!$B$3:$DE59,4,0)</f>
        <v>20</v>
      </c>
    </row>
    <row r="34" spans="1:20" ht="12.75">
      <c r="A34" s="5">
        <f t="shared" si="0"/>
        <v>23</v>
      </c>
      <c r="B34" s="10"/>
      <c r="C34" s="30">
        <v>23</v>
      </c>
      <c r="D34" s="31">
        <v>8</v>
      </c>
      <c r="E34" s="32" t="s">
        <v>40</v>
      </c>
      <c r="F34" s="33" t="s">
        <v>75</v>
      </c>
      <c r="G34" s="34">
        <v>1</v>
      </c>
      <c r="H34" s="35">
        <f>'23'!J148</f>
        <v>4004.11</v>
      </c>
      <c r="I34" s="35">
        <f t="shared" si="22"/>
        <v>48049.32</v>
      </c>
      <c r="J34" s="36">
        <f t="shared" si="23"/>
        <v>48049.32</v>
      </c>
      <c r="K34" s="37">
        <v>23124</v>
      </c>
      <c r="L34" s="38">
        <v>7.95</v>
      </c>
      <c r="M34" s="39" t="s">
        <v>76</v>
      </c>
      <c r="N34" s="54">
        <v>0.03</v>
      </c>
      <c r="O34" s="41">
        <v>5162</v>
      </c>
      <c r="P34" s="42" t="str">
        <f>VLOOKUP(O34,cargos!$B$3:$D$20,2,0)</f>
        <v>Monitor/Cuidador de alunos PcD</v>
      </c>
      <c r="Q34" s="43">
        <f>VLOOKUP(O34,cargos!$B$3:$D$20,3,0)</f>
        <v>2023.64</v>
      </c>
      <c r="R34" s="38">
        <v>12.71</v>
      </c>
      <c r="S34" s="44">
        <v>20</v>
      </c>
      <c r="T34" s="45">
        <f>VLOOKUP(O34,cargos!$B$3:$DE59,4,0)</f>
        <v>40</v>
      </c>
    </row>
    <row r="35" spans="1:20" ht="12.75">
      <c r="A35" s="5">
        <f t="shared" si="0"/>
        <v>24</v>
      </c>
      <c r="B35" s="10"/>
      <c r="C35" s="30">
        <v>24</v>
      </c>
      <c r="D35" s="31">
        <v>8</v>
      </c>
      <c r="E35" s="32" t="s">
        <v>77</v>
      </c>
      <c r="F35" s="33" t="s">
        <v>75</v>
      </c>
      <c r="G35" s="34">
        <v>1</v>
      </c>
      <c r="H35" s="35">
        <f>'24'!J148</f>
        <v>5965.29</v>
      </c>
      <c r="I35" s="35">
        <f t="shared" si="22"/>
        <v>71583.48</v>
      </c>
      <c r="J35" s="36">
        <f t="shared" si="23"/>
        <v>71583.48</v>
      </c>
      <c r="K35" s="37">
        <v>8729</v>
      </c>
      <c r="L35" s="38">
        <v>7.95</v>
      </c>
      <c r="M35" s="39" t="s">
        <v>76</v>
      </c>
      <c r="N35" s="54">
        <v>0.03</v>
      </c>
      <c r="O35" s="55" t="s">
        <v>10</v>
      </c>
      <c r="P35" s="42" t="str">
        <f>VLOOKUP(O35,cargos!$B$3:$D$20,2,0)</f>
        <v>Porteiro</v>
      </c>
      <c r="Q35" s="43">
        <f>VLOOKUP(O35,cargos!$B$3:$D$20,3,0)</f>
        <v>1991.06</v>
      </c>
      <c r="R35" s="38">
        <v>25.42</v>
      </c>
      <c r="S35" s="44">
        <v>44</v>
      </c>
      <c r="T35" s="45">
        <f>VLOOKUP(O35,cargos!$B$3:$DE61,4,0)</f>
        <v>0</v>
      </c>
    </row>
    <row r="36" spans="1:20" ht="12.75">
      <c r="A36" s="5">
        <f t="shared" si="0"/>
        <v>25</v>
      </c>
      <c r="B36" s="10"/>
      <c r="C36" s="30">
        <v>25</v>
      </c>
      <c r="D36" s="31">
        <v>8</v>
      </c>
      <c r="E36" s="32" t="s">
        <v>56</v>
      </c>
      <c r="F36" s="33" t="s">
        <v>75</v>
      </c>
      <c r="G36" s="34">
        <v>1</v>
      </c>
      <c r="H36" s="35">
        <f>'25'!J148</f>
        <v>5672.75</v>
      </c>
      <c r="I36" s="35">
        <f t="shared" si="22"/>
        <v>68073</v>
      </c>
      <c r="J36" s="36">
        <f t="shared" si="23"/>
        <v>68073</v>
      </c>
      <c r="K36" s="37">
        <v>8729</v>
      </c>
      <c r="L36" s="38">
        <v>7.95</v>
      </c>
      <c r="M36" s="39" t="s">
        <v>76</v>
      </c>
      <c r="N36" s="54">
        <v>0.03</v>
      </c>
      <c r="O36" s="41">
        <v>4221</v>
      </c>
      <c r="P36" s="42" t="str">
        <f>VLOOKUP(O36,cargos!$B$3:$D$20,2,0)</f>
        <v>Recepcionista em geral, recepcionista</v>
      </c>
      <c r="Q36" s="43">
        <f>VLOOKUP(O36,cargos!$B$3:$D$20,3,0)</f>
        <v>1869.5</v>
      </c>
      <c r="R36" s="38">
        <v>25.42</v>
      </c>
      <c r="S36" s="44">
        <v>40</v>
      </c>
      <c r="T36" s="45">
        <f>VLOOKUP(O36,cargos!$B$3:$DE62,4,0)</f>
        <v>0</v>
      </c>
    </row>
    <row r="37" spans="1:20" ht="12.75">
      <c r="A37" s="5">
        <f t="shared" si="0"/>
        <v>26</v>
      </c>
      <c r="B37" s="10"/>
      <c r="C37" s="30">
        <v>26</v>
      </c>
      <c r="D37" s="31">
        <v>8</v>
      </c>
      <c r="E37" s="32" t="s">
        <v>62</v>
      </c>
      <c r="F37" s="33" t="s">
        <v>75</v>
      </c>
      <c r="G37" s="34">
        <v>1</v>
      </c>
      <c r="H37" s="35">
        <f>'26'!J148</f>
        <v>3080.48</v>
      </c>
      <c r="I37" s="35">
        <f t="shared" si="22"/>
        <v>36965.760000000002</v>
      </c>
      <c r="J37" s="36">
        <f t="shared" si="23"/>
        <v>36965.760000000002</v>
      </c>
      <c r="K37" s="37">
        <v>25631</v>
      </c>
      <c r="L37" s="38">
        <v>7.95</v>
      </c>
      <c r="M37" s="39" t="s">
        <v>76</v>
      </c>
      <c r="N37" s="54">
        <v>0.03</v>
      </c>
      <c r="O37" s="41">
        <v>5141</v>
      </c>
      <c r="P37" s="42" t="str">
        <f>VLOOKUP(O37,cargos!$B$3:$D$20,2,0)</f>
        <v>Zelador</v>
      </c>
      <c r="Q37" s="43">
        <f>VLOOKUP(O37,cargos!$B$3:$D$20,3,0)</f>
        <v>2015.07</v>
      </c>
      <c r="R37" s="38">
        <v>12.71</v>
      </c>
      <c r="S37" s="44">
        <v>20</v>
      </c>
      <c r="T37" s="45">
        <f>VLOOKUP(O37,cargos!$B$3:$DE63,4,0)</f>
        <v>0</v>
      </c>
    </row>
    <row r="38" spans="1:20" ht="12.75">
      <c r="A38" s="5" t="str">
        <f t="shared" si="0"/>
        <v>-</v>
      </c>
      <c r="B38" s="10"/>
      <c r="C38" s="46" t="s">
        <v>41</v>
      </c>
      <c r="D38" s="47" t="s">
        <v>41</v>
      </c>
      <c r="E38" s="48" t="s">
        <v>78</v>
      </c>
      <c r="F38" s="49" t="s">
        <v>75</v>
      </c>
      <c r="G38" s="50">
        <f t="shared" ref="G38:J38" si="24">SUM(G33:G37)</f>
        <v>5</v>
      </c>
      <c r="H38" s="51">
        <f t="shared" si="24"/>
        <v>21781.34</v>
      </c>
      <c r="I38" s="51">
        <f t="shared" si="24"/>
        <v>261376.08000000002</v>
      </c>
      <c r="J38" s="52">
        <f t="shared" si="24"/>
        <v>261376.08000000002</v>
      </c>
      <c r="K38" s="14"/>
      <c r="L38" s="15"/>
      <c r="M38" s="15"/>
      <c r="N38" s="15"/>
      <c r="O38" s="41"/>
      <c r="P38" s="42"/>
      <c r="Q38" s="42"/>
      <c r="R38" s="16"/>
      <c r="S38" s="53"/>
      <c r="T38" s="53"/>
    </row>
    <row r="39" spans="1:20" ht="12.75">
      <c r="A39" s="5">
        <f t="shared" si="0"/>
        <v>27</v>
      </c>
      <c r="B39" s="10"/>
      <c r="C39" s="30">
        <v>27</v>
      </c>
      <c r="D39" s="31">
        <v>9</v>
      </c>
      <c r="E39" s="32" t="s">
        <v>36</v>
      </c>
      <c r="F39" s="33" t="s">
        <v>79</v>
      </c>
      <c r="G39" s="34">
        <v>1</v>
      </c>
      <c r="H39" s="35">
        <f>'27'!J148</f>
        <v>4683.95</v>
      </c>
      <c r="I39" s="35">
        <f t="shared" ref="I39:I40" si="25">ROUND(H39*12,2)</f>
        <v>56207.4</v>
      </c>
      <c r="J39" s="36">
        <f t="shared" ref="J39:J40" si="26">ROUND(I39*G39,2)</f>
        <v>56207.4</v>
      </c>
      <c r="K39" s="37">
        <v>25631</v>
      </c>
      <c r="L39" s="38">
        <v>5</v>
      </c>
      <c r="M39" s="39" t="s">
        <v>80</v>
      </c>
      <c r="N39" s="54">
        <v>0.04</v>
      </c>
      <c r="O39" s="41">
        <v>5143</v>
      </c>
      <c r="P39" s="42" t="str">
        <f>VLOOKUP(O39,cargos!$B$3:$D$20,2,0)</f>
        <v>Auxiliar de manutenção predial, servente de conservação predial</v>
      </c>
      <c r="Q39" s="43">
        <f>VLOOKUP(O39,cargos!$B$3:$D$20,3,0)</f>
        <v>1653.58</v>
      </c>
      <c r="R39" s="38">
        <v>25.42</v>
      </c>
      <c r="S39" s="44">
        <v>40</v>
      </c>
      <c r="T39" s="45">
        <f>VLOOKUP(O39,cargos!$B$3:$DE64,4,0)</f>
        <v>0</v>
      </c>
    </row>
    <row r="40" spans="1:20" ht="12.75">
      <c r="A40" s="5">
        <f t="shared" si="0"/>
        <v>28</v>
      </c>
      <c r="B40" s="10"/>
      <c r="C40" s="30">
        <v>28</v>
      </c>
      <c r="D40" s="31">
        <v>9</v>
      </c>
      <c r="E40" s="32" t="s">
        <v>81</v>
      </c>
      <c r="F40" s="33" t="s">
        <v>79</v>
      </c>
      <c r="G40" s="34">
        <v>1</v>
      </c>
      <c r="H40" s="35">
        <f>'28'!J148</f>
        <v>5439.63</v>
      </c>
      <c r="I40" s="35">
        <f t="shared" si="25"/>
        <v>65275.56</v>
      </c>
      <c r="J40" s="36">
        <f t="shared" si="26"/>
        <v>65275.56</v>
      </c>
      <c r="K40" s="37">
        <v>25631</v>
      </c>
      <c r="L40" s="38">
        <v>5</v>
      </c>
      <c r="M40" s="39" t="s">
        <v>80</v>
      </c>
      <c r="N40" s="54">
        <v>0.04</v>
      </c>
      <c r="O40" s="41">
        <v>5135</v>
      </c>
      <c r="P40" s="42" t="str">
        <f>VLOOKUP(O40,cargos!$B$3:$E$20,2,0)</f>
        <v>Auxiliar nos serviços de alimentação, auxiliar de cozinha, saladeira</v>
      </c>
      <c r="Q40" s="43">
        <f>VLOOKUP(O40,cargos!$B$3:$E$20,3,0)</f>
        <v>1653.58</v>
      </c>
      <c r="R40" s="38">
        <v>25.42</v>
      </c>
      <c r="S40" s="44">
        <v>40</v>
      </c>
      <c r="T40" s="45">
        <f>VLOOKUP(O40,cargos!$B$3:$DE65,4,0)</f>
        <v>20</v>
      </c>
    </row>
    <row r="41" spans="1:20" ht="12.75">
      <c r="A41" s="5" t="str">
        <f t="shared" si="0"/>
        <v>-</v>
      </c>
      <c r="B41" s="10"/>
      <c r="C41" s="46" t="s">
        <v>41</v>
      </c>
      <c r="D41" s="47" t="s">
        <v>41</v>
      </c>
      <c r="E41" s="48" t="s">
        <v>82</v>
      </c>
      <c r="F41" s="49" t="s">
        <v>79</v>
      </c>
      <c r="G41" s="50">
        <f t="shared" ref="G41:J41" si="27">SUM(G39:G40)</f>
        <v>2</v>
      </c>
      <c r="H41" s="51">
        <f t="shared" si="27"/>
        <v>10123.58</v>
      </c>
      <c r="I41" s="51">
        <f t="shared" si="27"/>
        <v>121482.95999999999</v>
      </c>
      <c r="J41" s="52">
        <f t="shared" si="27"/>
        <v>121482.95999999999</v>
      </c>
      <c r="K41" s="14"/>
      <c r="L41" s="15"/>
      <c r="M41" s="15"/>
      <c r="N41" s="15"/>
      <c r="O41" s="41"/>
      <c r="P41" s="42"/>
      <c r="Q41" s="42"/>
      <c r="R41" s="16"/>
      <c r="S41" s="16"/>
      <c r="T41" s="16"/>
    </row>
    <row r="42" spans="1:20" ht="12.75">
      <c r="A42" s="5">
        <f t="shared" si="0"/>
        <v>29</v>
      </c>
      <c r="B42" s="10"/>
      <c r="C42" s="30">
        <v>29</v>
      </c>
      <c r="D42" s="31" t="s">
        <v>41</v>
      </c>
      <c r="E42" s="32" t="s">
        <v>62</v>
      </c>
      <c r="F42" s="33" t="s">
        <v>83</v>
      </c>
      <c r="G42" s="34">
        <v>1</v>
      </c>
      <c r="H42" s="35">
        <f>'29'!J148</f>
        <v>3154.26</v>
      </c>
      <c r="I42" s="35">
        <f t="shared" ref="I42:I48" si="28">ROUND(H42*12,2)</f>
        <v>37851.120000000003</v>
      </c>
      <c r="J42" s="36">
        <f t="shared" ref="J42:J48" si="29">ROUND(I42*G42,2)</f>
        <v>37851.120000000003</v>
      </c>
      <c r="K42" s="37">
        <v>25631</v>
      </c>
      <c r="L42" s="38">
        <v>8.15</v>
      </c>
      <c r="M42" s="39" t="s">
        <v>84</v>
      </c>
      <c r="N42" s="54">
        <v>0.04</v>
      </c>
      <c r="O42" s="41">
        <v>5141</v>
      </c>
      <c r="P42" s="42" t="str">
        <f>VLOOKUP(O42,cargos!$B$3:$D$20,2,0)</f>
        <v>Zelador</v>
      </c>
      <c r="Q42" s="43">
        <f>VLOOKUP(O42,cargos!$B$3:$D$20,3,0)</f>
        <v>2015.07</v>
      </c>
      <c r="R42" s="38">
        <v>12.71</v>
      </c>
      <c r="S42" s="44">
        <v>20</v>
      </c>
      <c r="T42" s="45">
        <f>VLOOKUP(O42,cargos!$B$3:$DE65,4,0)</f>
        <v>0</v>
      </c>
    </row>
    <row r="43" spans="1:20" ht="12.75">
      <c r="A43" s="5">
        <f t="shared" si="0"/>
        <v>30</v>
      </c>
      <c r="B43" s="10"/>
      <c r="C43" s="30">
        <v>30</v>
      </c>
      <c r="D43" s="31" t="s">
        <v>41</v>
      </c>
      <c r="E43" s="32" t="s">
        <v>40</v>
      </c>
      <c r="F43" s="33" t="s">
        <v>85</v>
      </c>
      <c r="G43" s="34">
        <v>2</v>
      </c>
      <c r="H43" s="35">
        <f>'30'!J148</f>
        <v>3875.7</v>
      </c>
      <c r="I43" s="35">
        <f t="shared" si="28"/>
        <v>46508.4</v>
      </c>
      <c r="J43" s="36">
        <f t="shared" si="29"/>
        <v>93016.8</v>
      </c>
      <c r="K43" s="37">
        <v>23124</v>
      </c>
      <c r="L43" s="38">
        <v>4.8</v>
      </c>
      <c r="M43" s="39" t="s">
        <v>86</v>
      </c>
      <c r="N43" s="54">
        <v>0.04</v>
      </c>
      <c r="O43" s="41">
        <v>5162</v>
      </c>
      <c r="P43" s="42" t="str">
        <f>VLOOKUP(O43,cargos!$B$3:$D$20,2,0)</f>
        <v>Monitor/Cuidador de alunos PcD</v>
      </c>
      <c r="Q43" s="43">
        <f>VLOOKUP(O43,cargos!$B$3:$D$20,3,0)</f>
        <v>2023.64</v>
      </c>
      <c r="R43" s="38">
        <v>12.71</v>
      </c>
      <c r="S43" s="44">
        <v>20</v>
      </c>
      <c r="T43" s="45">
        <f>VLOOKUP(O43,cargos!$B$3:$DE67,4,0)</f>
        <v>40</v>
      </c>
    </row>
    <row r="44" spans="1:20" ht="12.75">
      <c r="A44" s="5">
        <f t="shared" si="0"/>
        <v>31</v>
      </c>
      <c r="B44" s="10"/>
      <c r="C44" s="30">
        <v>31</v>
      </c>
      <c r="D44" s="31" t="s">
        <v>41</v>
      </c>
      <c r="E44" s="32" t="s">
        <v>40</v>
      </c>
      <c r="F44" s="33" t="s">
        <v>87</v>
      </c>
      <c r="G44" s="34">
        <v>2</v>
      </c>
      <c r="H44" s="35">
        <f>'31'!J148</f>
        <v>3828.45</v>
      </c>
      <c r="I44" s="35">
        <f t="shared" si="28"/>
        <v>45941.4</v>
      </c>
      <c r="J44" s="36">
        <f t="shared" si="29"/>
        <v>91882.8</v>
      </c>
      <c r="K44" s="37">
        <v>23124</v>
      </c>
      <c r="L44" s="38">
        <v>5.5</v>
      </c>
      <c r="M44" s="39" t="s">
        <v>88</v>
      </c>
      <c r="N44" s="54">
        <v>0.02</v>
      </c>
      <c r="O44" s="41">
        <v>5162</v>
      </c>
      <c r="P44" s="42" t="str">
        <f>VLOOKUP(O44,cargos!$B$3:$D$20,2,0)</f>
        <v>Monitor/Cuidador de alunos PcD</v>
      </c>
      <c r="Q44" s="43">
        <f>VLOOKUP(O44,cargos!$B$3:$D$20,3,0)</f>
        <v>2023.64</v>
      </c>
      <c r="R44" s="38">
        <v>12.71</v>
      </c>
      <c r="S44" s="44">
        <v>20</v>
      </c>
      <c r="T44" s="45">
        <f>VLOOKUP(O44,cargos!$B$3:$DE68,4,0)</f>
        <v>40</v>
      </c>
    </row>
    <row r="45" spans="1:20" ht="12.75">
      <c r="A45" s="5">
        <f t="shared" si="0"/>
        <v>32</v>
      </c>
      <c r="B45" s="10"/>
      <c r="C45" s="30">
        <v>32</v>
      </c>
      <c r="D45" s="31" t="s">
        <v>41</v>
      </c>
      <c r="E45" s="32" t="s">
        <v>89</v>
      </c>
      <c r="F45" s="33" t="s">
        <v>90</v>
      </c>
      <c r="G45" s="34">
        <v>1</v>
      </c>
      <c r="H45" s="35">
        <f>'32'!J148</f>
        <v>6776.59</v>
      </c>
      <c r="I45" s="35">
        <f t="shared" si="28"/>
        <v>81319.08</v>
      </c>
      <c r="J45" s="36">
        <f t="shared" si="29"/>
        <v>81319.08</v>
      </c>
      <c r="K45" s="37">
        <v>23124</v>
      </c>
      <c r="L45" s="38">
        <v>8.8000000000000007</v>
      </c>
      <c r="M45" s="39" t="s">
        <v>91</v>
      </c>
      <c r="N45" s="54">
        <v>0.05</v>
      </c>
      <c r="O45" s="55" t="s">
        <v>17</v>
      </c>
      <c r="P45" s="42" t="str">
        <f>VLOOKUP(O45,cargos!$B$3:$D$20,2,0)</f>
        <v>Monitor/atendente de creche ou albergue infantil</v>
      </c>
      <c r="Q45" s="43">
        <f>VLOOKUP(O45,cargos!$B$3:$D$20,3,0)</f>
        <v>1756.67</v>
      </c>
      <c r="R45" s="38">
        <v>25.42</v>
      </c>
      <c r="S45" s="44">
        <v>44</v>
      </c>
      <c r="T45" s="45">
        <f>VLOOKUP(O45,cargos!$B$3:$DE70,4,0)</f>
        <v>20</v>
      </c>
    </row>
    <row r="46" spans="1:20" ht="12.75">
      <c r="A46" s="5">
        <f t="shared" si="0"/>
        <v>33</v>
      </c>
      <c r="B46" s="10"/>
      <c r="C46" s="30">
        <v>33</v>
      </c>
      <c r="D46" s="31" t="s">
        <v>41</v>
      </c>
      <c r="E46" s="32" t="s">
        <v>71</v>
      </c>
      <c r="F46" s="33" t="s">
        <v>92</v>
      </c>
      <c r="G46" s="34">
        <v>2</v>
      </c>
      <c r="H46" s="35">
        <f>'33'!J148</f>
        <v>4039.81</v>
      </c>
      <c r="I46" s="35">
        <f t="shared" si="28"/>
        <v>48477.72</v>
      </c>
      <c r="J46" s="36">
        <f t="shared" si="29"/>
        <v>96955.44</v>
      </c>
      <c r="K46" s="37">
        <v>8729</v>
      </c>
      <c r="L46" s="38">
        <v>6</v>
      </c>
      <c r="M46" s="39" t="s">
        <v>93</v>
      </c>
      <c r="N46" s="54">
        <v>0.03</v>
      </c>
      <c r="O46" s="55" t="s">
        <v>10</v>
      </c>
      <c r="P46" s="42" t="str">
        <f>VLOOKUP(O46,cargos!$B$3:$D$20,2,0)</f>
        <v>Porteiro</v>
      </c>
      <c r="Q46" s="43">
        <f>VLOOKUP(O46,cargos!$B$3:$D$20,3,0)</f>
        <v>1991.06</v>
      </c>
      <c r="R46" s="38">
        <v>12.71</v>
      </c>
      <c r="S46" s="44">
        <v>30</v>
      </c>
      <c r="T46" s="45">
        <f>VLOOKUP(O46,cargos!$B$3:$DE71,4,0)</f>
        <v>0</v>
      </c>
    </row>
    <row r="47" spans="1:20" ht="12.75">
      <c r="A47" s="5">
        <f t="shared" si="0"/>
        <v>34</v>
      </c>
      <c r="B47" s="10"/>
      <c r="C47" s="30">
        <v>34</v>
      </c>
      <c r="D47" s="31" t="s">
        <v>41</v>
      </c>
      <c r="E47" s="32" t="s">
        <v>62</v>
      </c>
      <c r="F47" s="33" t="s">
        <v>94</v>
      </c>
      <c r="G47" s="34">
        <v>1</v>
      </c>
      <c r="H47" s="35">
        <f>'34'!J148</f>
        <v>3239.21</v>
      </c>
      <c r="I47" s="35">
        <f t="shared" si="28"/>
        <v>38870.519999999997</v>
      </c>
      <c r="J47" s="36">
        <f t="shared" si="29"/>
        <v>38870.519999999997</v>
      </c>
      <c r="K47" s="37">
        <v>25631</v>
      </c>
      <c r="L47" s="38">
        <v>9.6</v>
      </c>
      <c r="M47" s="39" t="s">
        <v>55</v>
      </c>
      <c r="N47" s="54">
        <v>0.04</v>
      </c>
      <c r="O47" s="41">
        <v>5141</v>
      </c>
      <c r="P47" s="42" t="str">
        <f>VLOOKUP(O47,cargos!$B$3:$D$20,2,0)</f>
        <v>Zelador</v>
      </c>
      <c r="Q47" s="43">
        <f>VLOOKUP(O47,cargos!$B$3:$D$20,3,0)</f>
        <v>2015.07</v>
      </c>
      <c r="R47" s="38">
        <v>12.71</v>
      </c>
      <c r="S47" s="44">
        <v>20</v>
      </c>
      <c r="T47" s="45">
        <f>VLOOKUP(O47,cargos!$B$3:$DE72,4,0)</f>
        <v>0</v>
      </c>
    </row>
    <row r="48" spans="1:20" ht="12.75">
      <c r="A48" s="5">
        <f t="shared" si="0"/>
        <v>35</v>
      </c>
      <c r="B48" s="10"/>
      <c r="C48" s="30">
        <v>35</v>
      </c>
      <c r="D48" s="31" t="s">
        <v>41</v>
      </c>
      <c r="E48" s="32" t="s">
        <v>56</v>
      </c>
      <c r="F48" s="33" t="s">
        <v>95</v>
      </c>
      <c r="G48" s="34">
        <v>1</v>
      </c>
      <c r="H48" s="35">
        <f>'35'!J148</f>
        <v>5657.09</v>
      </c>
      <c r="I48" s="35">
        <f t="shared" si="28"/>
        <v>67885.08</v>
      </c>
      <c r="J48" s="36">
        <f t="shared" si="29"/>
        <v>67885.08</v>
      </c>
      <c r="K48" s="37">
        <v>8729</v>
      </c>
      <c r="L48" s="38">
        <v>5</v>
      </c>
      <c r="M48" s="39" t="s">
        <v>61</v>
      </c>
      <c r="N48" s="40">
        <v>0.05</v>
      </c>
      <c r="O48" s="41">
        <v>4221</v>
      </c>
      <c r="P48" s="42" t="str">
        <f>VLOOKUP(O48,cargos!$B$3:$D$20,2,0)</f>
        <v>Recepcionista em geral, recepcionista</v>
      </c>
      <c r="Q48" s="43">
        <f>VLOOKUP(O48,cargos!$B$3:$D$20,3,0)</f>
        <v>1869.5</v>
      </c>
      <c r="R48" s="38">
        <v>25.42</v>
      </c>
      <c r="S48" s="44">
        <v>40</v>
      </c>
      <c r="T48" s="45">
        <f>VLOOKUP(O48,cargos!$B$3:$DE73,4,0)</f>
        <v>0</v>
      </c>
    </row>
    <row r="49" spans="1:20" ht="12.75" hidden="1">
      <c r="A49" s="5">
        <f t="shared" si="0"/>
        <v>0</v>
      </c>
      <c r="B49" s="10"/>
      <c r="C49" s="11"/>
      <c r="D49" s="11"/>
      <c r="E49" s="11"/>
      <c r="F49" s="11"/>
      <c r="G49" s="11"/>
      <c r="H49" s="35"/>
      <c r="I49" s="35"/>
      <c r="J49" s="36"/>
      <c r="K49" s="14"/>
      <c r="L49" s="15"/>
      <c r="M49" s="15"/>
      <c r="N49" s="15"/>
      <c r="O49" s="41"/>
      <c r="P49" s="42"/>
      <c r="Q49" s="42"/>
      <c r="R49" s="16"/>
      <c r="S49" s="16"/>
      <c r="T49" s="16"/>
    </row>
    <row r="50" spans="1:20" ht="12.75" hidden="1">
      <c r="A50" s="5">
        <f t="shared" si="0"/>
        <v>0</v>
      </c>
      <c r="B50" s="10"/>
      <c r="C50" s="11"/>
      <c r="D50" s="11"/>
      <c r="E50" s="11"/>
      <c r="F50" s="11"/>
      <c r="G50" s="11"/>
      <c r="H50" s="35"/>
      <c r="I50" s="35"/>
      <c r="J50" s="36"/>
      <c r="K50" s="14"/>
      <c r="L50" s="15"/>
      <c r="M50" s="15"/>
      <c r="N50" s="15"/>
      <c r="O50" s="41"/>
      <c r="P50" s="42"/>
      <c r="Q50" s="42"/>
      <c r="R50" s="16"/>
      <c r="S50" s="16"/>
      <c r="T50" s="16"/>
    </row>
    <row r="51" spans="1:20" ht="12.75">
      <c r="A51" s="5" t="str">
        <f t="shared" si="0"/>
        <v>TOTAL</v>
      </c>
      <c r="B51" s="10"/>
      <c r="C51" s="56" t="s">
        <v>96</v>
      </c>
      <c r="D51" s="57"/>
      <c r="E51" s="58"/>
      <c r="F51" s="58"/>
      <c r="G51" s="59">
        <f t="shared" ref="G51:J51" si="30">SUM(G42:G50)+G41+G38+G32+G27+G24+G21+G17+G13+G8</f>
        <v>49</v>
      </c>
      <c r="H51" s="60">
        <f t="shared" si="30"/>
        <v>190108.87000000002</v>
      </c>
      <c r="I51" s="61">
        <f t="shared" si="30"/>
        <v>2281306.44</v>
      </c>
      <c r="J51" s="62">
        <f t="shared" si="30"/>
        <v>3085609.2</v>
      </c>
      <c r="K51" s="14"/>
      <c r="L51" s="63">
        <f>SUM('34'!H152,'33'!H152,'32'!H152,'31'!H152,'30'!H152,'28'!H152,'27'!H152,'26'!H152,'25'!H152,'24'!H152,'23'!H152,'22'!H152,'21'!H152,'20'!H152,'19'!H152,'18'!H152,'17'!H152,'16'!H152,'15'!H152,'14'!H152,'13'!H152,'12'!H152,'11'!H152,'10'!H152,'9'!H152,'8'!H152,'7'!H152,'6'!H152,'5'!H152,'4'!H152,'3'!H152,'2'!H152,'1'!H152,'29'!H152,'35'!H152)-J51</f>
        <v>0</v>
      </c>
      <c r="M51" s="15"/>
      <c r="N51" s="15"/>
      <c r="O51" s="16"/>
      <c r="P51" s="16"/>
      <c r="Q51" s="16"/>
      <c r="R51" s="16"/>
      <c r="S51" s="16"/>
      <c r="T51" s="16"/>
    </row>
    <row r="52" spans="1:20" ht="12.75">
      <c r="A52" s="5"/>
      <c r="B52" s="10"/>
      <c r="C52" s="10"/>
      <c r="D52" s="10"/>
      <c r="E52" s="11"/>
      <c r="F52" s="10"/>
      <c r="G52" s="10"/>
      <c r="H52" s="10"/>
      <c r="I52" s="10"/>
      <c r="J52" s="10"/>
      <c r="K52" s="14"/>
      <c r="L52" s="15"/>
      <c r="M52" s="15"/>
      <c r="N52" s="15"/>
      <c r="O52" s="16"/>
      <c r="P52" s="16"/>
      <c r="Q52" s="16"/>
      <c r="R52" s="16"/>
      <c r="S52" s="16"/>
      <c r="T52" s="16"/>
    </row>
  </sheetData>
  <mergeCells count="1">
    <mergeCell ref="C3:J3"/>
  </mergeCells>
  <pageMargins left="0.511811024" right="0.511811024" top="0.78740157499999996" bottom="0.78740157499999996" header="0" footer="0"/>
  <pageSetup paperSize="9" fitToHeight="0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21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8" customWidth="1"/>
    <col min="12" max="12" width="1.5703125" customWidth="1"/>
    <col min="13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Jardineiro - 40h/sem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RIO GRANDE/RS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64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18</v>
      </c>
      <c r="D14" s="81">
        <f>VLOOKUP($C$14,resumo!$A$5:$T$50,4,0)</f>
        <v>7</v>
      </c>
      <c r="E14" s="280" t="str">
        <f>VLOOKUP($C$14,resumo!$A$5:$T$50,5,0)</f>
        <v>Jardineiro - 40h/sem</v>
      </c>
      <c r="F14" s="270"/>
      <c r="G14" s="281" t="str">
        <f>VLOOKUP($C$14,resumo!$A$5:$T$50,6,0)</f>
        <v>Rio Grande</v>
      </c>
      <c r="H14" s="270"/>
      <c r="I14" s="82">
        <f>VLOOKUP($C$14,resumo!$A$5:$T$50,7,0)</f>
        <v>2</v>
      </c>
      <c r="J14" s="83"/>
      <c r="K14" s="64"/>
      <c r="L14" s="64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64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Jardineiro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6220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1150</v>
      </c>
      <c r="D20" s="269"/>
      <c r="E20" s="269"/>
      <c r="F20" s="269"/>
      <c r="G20" s="269"/>
      <c r="H20" s="270"/>
      <c r="I20" s="290">
        <f>VLOOKUP($C$14,resumo!$A$5:$T$50,17,0)</f>
        <v>1653.58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Jardineiro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1151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1152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1153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1154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ROUND(H31*5*(I20/200),2)</f>
        <v>1653.58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1155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1156</v>
      </c>
      <c r="D33" s="269"/>
      <c r="E33" s="269"/>
      <c r="F33" s="269"/>
      <c r="G33" s="270"/>
      <c r="H33" s="89">
        <f>VLOOKUP($C$14,resumo!$A$5:$T$50,20,0)</f>
        <v>20</v>
      </c>
      <c r="I33" s="96" t="s">
        <v>134</v>
      </c>
      <c r="J33" s="91">
        <f>ROUND(H33%*J31,2)</f>
        <v>330.72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1157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1158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1984.3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1159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1160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1161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165.29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1162</v>
      </c>
      <c r="D43" s="269"/>
      <c r="E43" s="269"/>
      <c r="F43" s="269"/>
      <c r="G43" s="269"/>
      <c r="H43" s="270"/>
      <c r="I43" s="105">
        <v>0.121</v>
      </c>
      <c r="J43" s="101">
        <f t="shared" si="1"/>
        <v>240.1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405.39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1163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1164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477.94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59.74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1165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71.69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35.85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23.9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14.34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4.78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191.18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879.41999999999985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1166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155.99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1167</v>
      </c>
      <c r="D61" s="269"/>
      <c r="E61" s="269"/>
      <c r="F61" s="269"/>
      <c r="G61" s="269"/>
      <c r="H61" s="269"/>
      <c r="I61" s="120">
        <f>VLOOKUP($C$14,resumo!$A$5:$T$50,12,0)</f>
        <v>5.8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1168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1169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1170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1171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1172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1173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1174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1175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633.07000000000005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1176</v>
      </c>
      <c r="D77" s="269"/>
      <c r="E77" s="269"/>
      <c r="F77" s="269"/>
      <c r="G77" s="269"/>
      <c r="H77" s="269"/>
      <c r="I77" s="270"/>
      <c r="J77" s="112">
        <f>J44</f>
        <v>405.39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879.41999999999985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633.07000000000005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1917.88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1177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9.9600000000000009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0.8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1178</v>
      </c>
      <c r="D85" s="269"/>
      <c r="E85" s="269"/>
      <c r="F85" s="269"/>
      <c r="G85" s="269"/>
      <c r="H85" s="269"/>
      <c r="I85" s="270"/>
      <c r="J85" s="112">
        <f>ROUND(((($J$37/30)*7)/$G$12)*1,2)</f>
        <v>38.58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14.2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1179</v>
      </c>
      <c r="D87" s="269"/>
      <c r="E87" s="269"/>
      <c r="F87" s="269"/>
      <c r="G87" s="269"/>
      <c r="H87" s="270"/>
      <c r="I87" s="130">
        <v>0.04</v>
      </c>
      <c r="J87" s="112">
        <f>ROUND($J$37*I87,2)</f>
        <v>79.37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142.91000000000003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1180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1984.3</v>
      </c>
      <c r="D93" s="305" t="s">
        <v>1181</v>
      </c>
      <c r="E93" s="269"/>
      <c r="F93" s="133">
        <f>J80-J60-J65</f>
        <v>1308.9100000000001</v>
      </c>
      <c r="G93" s="305" t="s">
        <v>203</v>
      </c>
      <c r="H93" s="269"/>
      <c r="I93" s="134">
        <f>J88</f>
        <v>142.91000000000003</v>
      </c>
      <c r="J93" s="135">
        <f>C93+F93+I93</f>
        <v>3436.12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1182</v>
      </c>
      <c r="D96" s="269"/>
      <c r="E96" s="269"/>
      <c r="F96" s="269"/>
      <c r="G96" s="269"/>
      <c r="H96" s="269"/>
      <c r="I96" s="270"/>
      <c r="J96" s="112">
        <f>ROUND(J93/12,2)</f>
        <v>286.33999999999997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1183</v>
      </c>
      <c r="D97" s="269"/>
      <c r="E97" s="269"/>
      <c r="F97" s="269"/>
      <c r="G97" s="269"/>
      <c r="H97" s="269"/>
      <c r="I97" s="270"/>
      <c r="J97" s="112">
        <f>ROUND((($J$93/30)*1)/12,2)</f>
        <v>9.5399999999999991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1184</v>
      </c>
      <c r="D98" s="269"/>
      <c r="E98" s="269"/>
      <c r="F98" s="269"/>
      <c r="G98" s="269"/>
      <c r="H98" s="269"/>
      <c r="I98" s="270"/>
      <c r="J98" s="112">
        <f>ROUND((($J$93/30)*5)/12*1.5%,2)</f>
        <v>0.72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1185</v>
      </c>
      <c r="D99" s="269"/>
      <c r="E99" s="269"/>
      <c r="F99" s="269"/>
      <c r="G99" s="269"/>
      <c r="H99" s="269"/>
      <c r="I99" s="270"/>
      <c r="J99" s="112">
        <f>ROUND((((($J$93)/30)*0.69)/12),2)</f>
        <v>6.59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1186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4.7699999999999996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1187</v>
      </c>
      <c r="D101" s="269"/>
      <c r="E101" s="269"/>
      <c r="F101" s="269"/>
      <c r="G101" s="269"/>
      <c r="H101" s="269"/>
      <c r="I101" s="270"/>
      <c r="J101" s="112">
        <f>ROUND((((($J$93)/30)*3)/12),2)</f>
        <v>28.63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336.59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336.59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336.59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1188</v>
      </c>
      <c r="D114" s="269"/>
      <c r="E114" s="269"/>
      <c r="F114" s="269"/>
      <c r="G114" s="269"/>
      <c r="H114" s="269"/>
      <c r="I114" s="270"/>
      <c r="J114" s="112">
        <f>J182</f>
        <v>85.85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1189</v>
      </c>
      <c r="D115" s="269"/>
      <c r="E115" s="269"/>
      <c r="F115" s="269"/>
      <c r="G115" s="269"/>
      <c r="H115" s="269"/>
      <c r="I115" s="270"/>
      <c r="J115" s="141">
        <f>J162</f>
        <v>3.11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customHeight="1">
      <c r="A116" s="64"/>
      <c r="B116" s="103" t="s">
        <v>108</v>
      </c>
      <c r="C116" s="275" t="s">
        <v>1190</v>
      </c>
      <c r="D116" s="269"/>
      <c r="E116" s="269"/>
      <c r="F116" s="269"/>
      <c r="G116" s="269"/>
      <c r="H116" s="269"/>
      <c r="I116" s="270"/>
      <c r="J116" s="141">
        <f>J219</f>
        <v>350.31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439.27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1191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4820.9500000000007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241.05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1192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5062.0000000000009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506.2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1193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5568.2000000000007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1194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487.82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1195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105.91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1196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1197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1198</v>
      </c>
      <c r="D135" s="269"/>
      <c r="E135" s="269"/>
      <c r="F135" s="269"/>
      <c r="G135" s="269"/>
      <c r="H135" s="270"/>
      <c r="I135" s="155">
        <f>VLOOKUP($C$14,resumo!$A$5:$T$50,14,0)</f>
        <v>0.04</v>
      </c>
      <c r="J135" s="112">
        <f>ROUND(($J$126/(1-$I$137))*I135,2)</f>
        <v>256.75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1597.73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0.13250000000000001</v>
      </c>
      <c r="J137" s="118">
        <f t="shared" si="5"/>
        <v>850.48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1984.3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1917.88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142.91000000000003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336.59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439.27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4820.9500000000007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1597.73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6418.68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12837.36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1199</v>
      </c>
      <c r="C152" s="269"/>
      <c r="D152" s="269"/>
      <c r="E152" s="269"/>
      <c r="F152" s="269"/>
      <c r="G152" s="270"/>
      <c r="H152" s="322">
        <f>ROUND(H150*H151,2)</f>
        <v>154048.32000000001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Jardineiro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resumo!G32</f>
        <v>8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3.11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70" t="s">
        <v>1200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80" si="6">F167*$I$27</f>
        <v>2</v>
      </c>
      <c r="I167" s="187">
        <v>59.45</v>
      </c>
      <c r="J167" s="178">
        <f t="shared" ref="J167:J180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747</v>
      </c>
      <c r="D173" s="284"/>
      <c r="E173" s="203" t="s">
        <v>748</v>
      </c>
      <c r="F173" s="330">
        <v>1</v>
      </c>
      <c r="G173" s="270"/>
      <c r="H173" s="186">
        <f t="shared" si="6"/>
        <v>1</v>
      </c>
      <c r="I173" s="188">
        <v>46.5</v>
      </c>
      <c r="J173" s="178">
        <f t="shared" si="7"/>
        <v>46.5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174">
        <v>8</v>
      </c>
      <c r="C174" s="328" t="s">
        <v>749</v>
      </c>
      <c r="D174" s="284"/>
      <c r="E174" s="203" t="s">
        <v>748</v>
      </c>
      <c r="F174" s="330">
        <v>1</v>
      </c>
      <c r="G174" s="270"/>
      <c r="H174" s="186">
        <f t="shared" si="6"/>
        <v>1</v>
      </c>
      <c r="I174" s="188">
        <v>43</v>
      </c>
      <c r="J174" s="178">
        <f t="shared" si="7"/>
        <v>43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 ht="12.75">
      <c r="A175" s="173"/>
      <c r="B175" s="174">
        <v>9</v>
      </c>
      <c r="C175" s="328" t="s">
        <v>750</v>
      </c>
      <c r="D175" s="284"/>
      <c r="E175" s="203" t="s">
        <v>751</v>
      </c>
      <c r="F175" s="330">
        <v>1</v>
      </c>
      <c r="G175" s="270"/>
      <c r="H175" s="186">
        <f t="shared" si="6"/>
        <v>1</v>
      </c>
      <c r="I175" s="188">
        <v>18.100000000000001</v>
      </c>
      <c r="J175" s="178">
        <f t="shared" si="7"/>
        <v>18.100000000000001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2.75">
      <c r="A176" s="173"/>
      <c r="B176" s="174">
        <v>10</v>
      </c>
      <c r="C176" s="328" t="s">
        <v>752</v>
      </c>
      <c r="D176" s="284"/>
      <c r="E176" s="203" t="s">
        <v>751</v>
      </c>
      <c r="F176" s="330">
        <v>2</v>
      </c>
      <c r="G176" s="270"/>
      <c r="H176" s="186">
        <f t="shared" si="6"/>
        <v>2</v>
      </c>
      <c r="I176" s="188">
        <v>8.07</v>
      </c>
      <c r="J176" s="178">
        <f t="shared" si="7"/>
        <v>16.14</v>
      </c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  <row r="177" spans="1:30" ht="12.75">
      <c r="A177" s="173"/>
      <c r="B177" s="174">
        <v>11</v>
      </c>
      <c r="C177" s="328" t="s">
        <v>753</v>
      </c>
      <c r="D177" s="284"/>
      <c r="E177" s="203" t="s">
        <v>748</v>
      </c>
      <c r="F177" s="330">
        <v>4</v>
      </c>
      <c r="G177" s="270"/>
      <c r="H177" s="186">
        <f t="shared" si="6"/>
        <v>4</v>
      </c>
      <c r="I177" s="188">
        <v>12.5</v>
      </c>
      <c r="J177" s="178">
        <f t="shared" si="7"/>
        <v>50</v>
      </c>
      <c r="K177" s="173"/>
      <c r="L177" s="173"/>
      <c r="M177" s="173"/>
      <c r="N177" s="173"/>
      <c r="O177" s="173"/>
      <c r="P177" s="173"/>
      <c r="Q177" s="173"/>
      <c r="R177" s="173"/>
      <c r="S177" s="173"/>
      <c r="T177" s="173"/>
      <c r="U177" s="173"/>
      <c r="V177" s="173"/>
      <c r="W177" s="173"/>
      <c r="X177" s="173"/>
      <c r="Y177" s="173"/>
      <c r="Z177" s="173"/>
      <c r="AA177" s="173"/>
      <c r="AB177" s="173"/>
      <c r="AC177" s="173"/>
      <c r="AD177" s="173"/>
    </row>
    <row r="178" spans="1:30" ht="12.75">
      <c r="A178" s="173"/>
      <c r="B178" s="174">
        <v>12</v>
      </c>
      <c r="C178" s="328" t="s">
        <v>754</v>
      </c>
      <c r="D178" s="284"/>
      <c r="E178" s="203" t="s">
        <v>751</v>
      </c>
      <c r="F178" s="330">
        <v>4</v>
      </c>
      <c r="G178" s="270"/>
      <c r="H178" s="186">
        <f t="shared" si="6"/>
        <v>4</v>
      </c>
      <c r="I178" s="188">
        <v>17.95</v>
      </c>
      <c r="J178" s="178">
        <f t="shared" si="7"/>
        <v>71.8</v>
      </c>
      <c r="K178" s="173"/>
      <c r="L178" s="173"/>
      <c r="M178" s="173"/>
      <c r="N178" s="173"/>
      <c r="O178" s="173"/>
      <c r="P178" s="173"/>
      <c r="Q178" s="173"/>
      <c r="R178" s="173"/>
      <c r="S178" s="173"/>
      <c r="T178" s="173"/>
      <c r="U178" s="173"/>
      <c r="V178" s="173"/>
      <c r="W178" s="173"/>
      <c r="X178" s="173"/>
      <c r="Y178" s="173"/>
      <c r="Z178" s="173"/>
      <c r="AA178" s="173"/>
      <c r="AB178" s="173"/>
      <c r="AC178" s="173"/>
      <c r="AD178" s="173"/>
    </row>
    <row r="179" spans="1:30" ht="12.75">
      <c r="A179" s="173"/>
      <c r="B179" s="174">
        <v>13</v>
      </c>
      <c r="C179" s="328" t="s">
        <v>755</v>
      </c>
      <c r="D179" s="284"/>
      <c r="E179" s="203" t="s">
        <v>751</v>
      </c>
      <c r="F179" s="330">
        <v>2</v>
      </c>
      <c r="G179" s="270"/>
      <c r="H179" s="186">
        <f t="shared" si="6"/>
        <v>2</v>
      </c>
      <c r="I179" s="188">
        <v>9.7899999999999991</v>
      </c>
      <c r="J179" s="178">
        <f t="shared" si="7"/>
        <v>19.579999999999998</v>
      </c>
      <c r="K179" s="173"/>
      <c r="L179" s="173"/>
      <c r="M179" s="173"/>
      <c r="N179" s="173"/>
      <c r="O179" s="173"/>
      <c r="P179" s="173"/>
      <c r="Q179" s="173"/>
      <c r="R179" s="173"/>
      <c r="S179" s="173"/>
      <c r="T179" s="173"/>
      <c r="U179" s="173"/>
      <c r="V179" s="173"/>
      <c r="W179" s="173"/>
      <c r="X179" s="173"/>
      <c r="Y179" s="173"/>
      <c r="Z179" s="173"/>
      <c r="AA179" s="173"/>
      <c r="AB179" s="173"/>
      <c r="AC179" s="173"/>
      <c r="AD179" s="173"/>
    </row>
    <row r="180" spans="1:30" ht="12.75">
      <c r="A180" s="173"/>
      <c r="B180" s="174">
        <v>14</v>
      </c>
      <c r="C180" s="328" t="s">
        <v>756</v>
      </c>
      <c r="D180" s="284"/>
      <c r="E180" s="204" t="s">
        <v>757</v>
      </c>
      <c r="F180" s="330">
        <v>1</v>
      </c>
      <c r="G180" s="270"/>
      <c r="H180" s="186">
        <f t="shared" si="6"/>
        <v>1</v>
      </c>
      <c r="I180" s="188">
        <f>1.44+21+35+11.38+24.14+3.56+12.5+8.07+15.89</f>
        <v>132.98000000000002</v>
      </c>
      <c r="J180" s="178">
        <f t="shared" si="7"/>
        <v>132.97999999999999</v>
      </c>
      <c r="K180" s="173"/>
      <c r="L180" s="173"/>
      <c r="M180" s="173"/>
      <c r="N180" s="173"/>
      <c r="O180" s="173"/>
      <c r="P180" s="173"/>
      <c r="Q180" s="173"/>
      <c r="R180" s="173"/>
      <c r="S180" s="173"/>
      <c r="T180" s="173"/>
      <c r="U180" s="173"/>
      <c r="V180" s="173"/>
      <c r="W180" s="173"/>
      <c r="X180" s="173"/>
      <c r="Y180" s="173"/>
      <c r="Z180" s="173"/>
      <c r="AA180" s="173"/>
      <c r="AB180" s="173"/>
      <c r="AC180" s="173"/>
      <c r="AD180" s="173"/>
    </row>
    <row r="181" spans="1:30" ht="12.75">
      <c r="A181" s="173"/>
      <c r="B181" s="329" t="s">
        <v>96</v>
      </c>
      <c r="C181" s="269"/>
      <c r="D181" s="269"/>
      <c r="E181" s="269"/>
      <c r="F181" s="269"/>
      <c r="G181" s="269"/>
      <c r="H181" s="269"/>
      <c r="I181" s="270"/>
      <c r="J181" s="180">
        <f>SUM(J167:J180)</f>
        <v>1030.18</v>
      </c>
      <c r="K181" s="173"/>
      <c r="L181" s="173"/>
      <c r="M181" s="173"/>
      <c r="N181" s="173"/>
      <c r="O181" s="173"/>
      <c r="P181" s="173"/>
      <c r="Q181" s="173"/>
      <c r="R181" s="173"/>
      <c r="S181" s="173"/>
      <c r="T181" s="173"/>
      <c r="U181" s="173"/>
      <c r="V181" s="173"/>
      <c r="W181" s="173"/>
      <c r="X181" s="173"/>
      <c r="Y181" s="173"/>
      <c r="Z181" s="173"/>
      <c r="AA181" s="173"/>
      <c r="AB181" s="173"/>
      <c r="AC181" s="173"/>
      <c r="AD181" s="173"/>
    </row>
    <row r="182" spans="1:30">
      <c r="A182" s="173"/>
      <c r="B182" s="334" t="s">
        <v>270</v>
      </c>
      <c r="C182" s="269"/>
      <c r="D182" s="269"/>
      <c r="E182" s="269"/>
      <c r="F182" s="269"/>
      <c r="G182" s="269"/>
      <c r="H182" s="269"/>
      <c r="I182" s="270"/>
      <c r="J182" s="189">
        <f>ROUND(J181/12,2)</f>
        <v>85.85</v>
      </c>
      <c r="K182" s="173"/>
      <c r="L182" s="173"/>
      <c r="M182" s="173"/>
      <c r="N182" s="173"/>
      <c r="O182" s="173"/>
      <c r="P182" s="173"/>
      <c r="Q182" s="173"/>
      <c r="R182" s="173"/>
      <c r="S182" s="173"/>
      <c r="T182" s="173"/>
      <c r="U182" s="173"/>
      <c r="V182" s="173"/>
      <c r="W182" s="173"/>
      <c r="X182" s="173"/>
      <c r="Y182" s="173"/>
      <c r="Z182" s="173"/>
      <c r="AA182" s="173"/>
      <c r="AB182" s="173"/>
      <c r="AC182" s="173"/>
      <c r="AD182" s="173"/>
    </row>
    <row r="183" spans="1:30" ht="14.25" customHeight="1">
      <c r="A183" s="173"/>
      <c r="B183" s="92"/>
      <c r="C183" s="92"/>
      <c r="D183" s="92"/>
      <c r="E183" s="92"/>
      <c r="F183" s="92"/>
      <c r="G183" s="92"/>
      <c r="H183" s="182"/>
      <c r="I183" s="92"/>
      <c r="J183" s="173"/>
      <c r="K183" s="173"/>
      <c r="L183" s="173"/>
      <c r="M183" s="173"/>
      <c r="N183" s="173"/>
      <c r="O183" s="173"/>
      <c r="P183" s="173"/>
      <c r="Q183" s="173"/>
      <c r="R183" s="173"/>
      <c r="S183" s="173"/>
      <c r="T183" s="173"/>
      <c r="U183" s="173"/>
      <c r="V183" s="173"/>
      <c r="W183" s="173"/>
      <c r="X183" s="173"/>
      <c r="Y183" s="173"/>
      <c r="Z183" s="173"/>
      <c r="AA183" s="173"/>
      <c r="AB183" s="173"/>
      <c r="AC183" s="173"/>
      <c r="AD183" s="173"/>
    </row>
    <row r="184" spans="1:30" ht="14.25" customHeight="1">
      <c r="A184" s="173"/>
      <c r="B184" s="326" t="s">
        <v>758</v>
      </c>
      <c r="C184" s="269"/>
      <c r="D184" s="269"/>
      <c r="E184" s="269"/>
      <c r="F184" s="269"/>
      <c r="G184" s="269"/>
      <c r="H184" s="269"/>
      <c r="I184" s="269"/>
      <c r="J184" s="269"/>
      <c r="K184" s="270"/>
      <c r="L184" s="173"/>
      <c r="M184" s="173"/>
      <c r="N184" s="173"/>
      <c r="O184" s="173"/>
      <c r="P184" s="173"/>
      <c r="Q184" s="173"/>
      <c r="R184" s="173"/>
      <c r="S184" s="173"/>
      <c r="T184" s="173"/>
      <c r="U184" s="173"/>
      <c r="V184" s="173"/>
      <c r="W184" s="173"/>
      <c r="X184" s="173"/>
      <c r="Y184" s="173"/>
      <c r="Z184" s="173"/>
      <c r="AA184" s="173"/>
      <c r="AB184" s="173"/>
      <c r="AC184" s="173"/>
      <c r="AD184" s="173"/>
    </row>
    <row r="185" spans="1:30" ht="51">
      <c r="A185" s="173"/>
      <c r="B185" s="168" t="s">
        <v>259</v>
      </c>
      <c r="C185" s="327" t="s">
        <v>260</v>
      </c>
      <c r="D185" s="284"/>
      <c r="E185" s="169" t="s">
        <v>261</v>
      </c>
      <c r="F185" s="205" t="s">
        <v>759</v>
      </c>
      <c r="G185" s="169" t="s">
        <v>263</v>
      </c>
      <c r="H185" s="206" t="s">
        <v>760</v>
      </c>
      <c r="I185" s="172" t="s">
        <v>265</v>
      </c>
      <c r="J185" s="170" t="s">
        <v>761</v>
      </c>
      <c r="K185" s="205" t="s">
        <v>762</v>
      </c>
      <c r="L185" s="173"/>
      <c r="M185" s="173"/>
      <c r="N185" s="173"/>
      <c r="O185" s="173"/>
      <c r="P185" s="173"/>
      <c r="Q185" s="173"/>
      <c r="R185" s="173"/>
      <c r="S185" s="173"/>
      <c r="T185" s="173"/>
      <c r="U185" s="173"/>
      <c r="V185" s="173"/>
      <c r="W185" s="173"/>
      <c r="X185" s="173"/>
      <c r="Y185" s="173"/>
      <c r="Z185" s="173"/>
      <c r="AA185" s="173"/>
      <c r="AB185" s="173"/>
      <c r="AC185" s="173"/>
      <c r="AD185" s="173"/>
    </row>
    <row r="186" spans="1:30" ht="12.75">
      <c r="A186" s="173"/>
      <c r="B186" s="204">
        <v>1</v>
      </c>
      <c r="C186" s="328" t="s">
        <v>763</v>
      </c>
      <c r="D186" s="284"/>
      <c r="E186" s="204" t="s">
        <v>764</v>
      </c>
      <c r="F186" s="207">
        <v>2</v>
      </c>
      <c r="G186" s="207" t="s">
        <v>41</v>
      </c>
      <c r="H186" s="208">
        <f t="shared" ref="H186:H192" si="8">F186</f>
        <v>2</v>
      </c>
      <c r="I186" s="209">
        <v>39.28</v>
      </c>
      <c r="J186" s="178">
        <f t="shared" ref="J186:J217" si="9">ROUND(I186*H186,2)</f>
        <v>78.56</v>
      </c>
      <c r="K186" s="207">
        <f t="shared" ref="K186:K217" si="10">$I$14*F186</f>
        <v>4</v>
      </c>
      <c r="L186" s="173"/>
      <c r="M186" s="173"/>
      <c r="N186" s="173"/>
      <c r="O186" s="173"/>
      <c r="P186" s="173"/>
      <c r="Q186" s="173"/>
      <c r="R186" s="173"/>
      <c r="S186" s="173"/>
      <c r="T186" s="173"/>
      <c r="U186" s="173"/>
      <c r="V186" s="173"/>
      <c r="W186" s="173"/>
      <c r="X186" s="173"/>
      <c r="Y186" s="173"/>
      <c r="Z186" s="173"/>
      <c r="AA186" s="173"/>
      <c r="AB186" s="173"/>
      <c r="AC186" s="173"/>
      <c r="AD186" s="173"/>
    </row>
    <row r="187" spans="1:30" ht="12.75">
      <c r="A187" s="173"/>
      <c r="B187" s="204">
        <v>2</v>
      </c>
      <c r="C187" s="328" t="s">
        <v>765</v>
      </c>
      <c r="D187" s="284"/>
      <c r="E187" s="204" t="s">
        <v>764</v>
      </c>
      <c r="F187" s="207">
        <v>3</v>
      </c>
      <c r="G187" s="207" t="s">
        <v>41</v>
      </c>
      <c r="H187" s="208">
        <f t="shared" si="8"/>
        <v>3</v>
      </c>
      <c r="I187" s="209">
        <v>10.92</v>
      </c>
      <c r="J187" s="178">
        <f t="shared" si="9"/>
        <v>32.76</v>
      </c>
      <c r="K187" s="207">
        <f t="shared" si="10"/>
        <v>6</v>
      </c>
      <c r="L187" s="173"/>
      <c r="M187" s="173"/>
      <c r="N187" s="173"/>
      <c r="O187" s="173"/>
      <c r="P187" s="173"/>
      <c r="Q187" s="173"/>
      <c r="R187" s="173"/>
      <c r="S187" s="173"/>
      <c r="T187" s="173"/>
      <c r="U187" s="173"/>
      <c r="V187" s="173"/>
      <c r="W187" s="173"/>
      <c r="X187" s="173"/>
      <c r="Y187" s="173"/>
      <c r="Z187" s="173"/>
      <c r="AA187" s="173"/>
      <c r="AB187" s="173"/>
      <c r="AC187" s="173"/>
      <c r="AD187" s="173"/>
    </row>
    <row r="188" spans="1:30" ht="12.75">
      <c r="A188" s="173"/>
      <c r="B188" s="204">
        <v>3</v>
      </c>
      <c r="C188" s="328" t="s">
        <v>766</v>
      </c>
      <c r="D188" s="284"/>
      <c r="E188" s="204" t="s">
        <v>767</v>
      </c>
      <c r="F188" s="207">
        <v>4</v>
      </c>
      <c r="G188" s="207" t="s">
        <v>41</v>
      </c>
      <c r="H188" s="208">
        <f t="shared" si="8"/>
        <v>4</v>
      </c>
      <c r="I188" s="209">
        <v>39.9</v>
      </c>
      <c r="J188" s="178">
        <f t="shared" si="9"/>
        <v>159.6</v>
      </c>
      <c r="K188" s="207">
        <f t="shared" si="10"/>
        <v>8</v>
      </c>
      <c r="L188" s="173"/>
      <c r="M188" s="173"/>
      <c r="N188" s="173"/>
      <c r="O188" s="173"/>
      <c r="P188" s="173"/>
      <c r="Q188" s="173"/>
      <c r="R188" s="173"/>
      <c r="S188" s="173"/>
      <c r="T188" s="173"/>
      <c r="U188" s="173"/>
      <c r="V188" s="173"/>
      <c r="W188" s="173"/>
      <c r="X188" s="173"/>
      <c r="Y188" s="173"/>
      <c r="Z188" s="173"/>
      <c r="AA188" s="173"/>
      <c r="AB188" s="173"/>
      <c r="AC188" s="173"/>
      <c r="AD188" s="173"/>
    </row>
    <row r="189" spans="1:30" ht="12.75">
      <c r="A189" s="173"/>
      <c r="B189" s="204">
        <v>4</v>
      </c>
      <c r="C189" s="328" t="s">
        <v>768</v>
      </c>
      <c r="D189" s="284"/>
      <c r="E189" s="204" t="s">
        <v>769</v>
      </c>
      <c r="F189" s="207">
        <v>6</v>
      </c>
      <c r="G189" s="207" t="s">
        <v>41</v>
      </c>
      <c r="H189" s="208">
        <f t="shared" si="8"/>
        <v>6</v>
      </c>
      <c r="I189" s="209">
        <v>142.33000000000001</v>
      </c>
      <c r="J189" s="178">
        <f t="shared" si="9"/>
        <v>853.98</v>
      </c>
      <c r="K189" s="207">
        <f t="shared" si="10"/>
        <v>12</v>
      </c>
      <c r="L189" s="173"/>
      <c r="M189" s="173"/>
      <c r="N189" s="173"/>
      <c r="O189" s="173"/>
      <c r="P189" s="173"/>
      <c r="Q189" s="173"/>
      <c r="R189" s="173"/>
      <c r="S189" s="173"/>
      <c r="T189" s="173"/>
      <c r="U189" s="173"/>
      <c r="V189" s="173"/>
      <c r="W189" s="173"/>
      <c r="X189" s="173"/>
      <c r="Y189" s="173"/>
      <c r="Z189" s="173"/>
      <c r="AA189" s="173"/>
      <c r="AB189" s="173"/>
      <c r="AC189" s="173"/>
      <c r="AD189" s="173"/>
    </row>
    <row r="190" spans="1:30" ht="12.75">
      <c r="A190" s="173"/>
      <c r="B190" s="204">
        <v>5</v>
      </c>
      <c r="C190" s="328" t="s">
        <v>770</v>
      </c>
      <c r="D190" s="284"/>
      <c r="E190" s="204" t="s">
        <v>771</v>
      </c>
      <c r="F190" s="207">
        <v>24</v>
      </c>
      <c r="G190" s="207" t="s">
        <v>41</v>
      </c>
      <c r="H190" s="208">
        <f t="shared" si="8"/>
        <v>24</v>
      </c>
      <c r="I190" s="209">
        <v>29.83</v>
      </c>
      <c r="J190" s="178">
        <f t="shared" si="9"/>
        <v>715.92</v>
      </c>
      <c r="K190" s="207">
        <f t="shared" si="10"/>
        <v>48</v>
      </c>
      <c r="L190" s="173"/>
      <c r="M190" s="173"/>
      <c r="N190" s="173"/>
      <c r="O190" s="173"/>
      <c r="P190" s="173"/>
      <c r="Q190" s="173"/>
      <c r="R190" s="173"/>
      <c r="S190" s="173"/>
      <c r="T190" s="173"/>
      <c r="U190" s="173"/>
      <c r="V190" s="173"/>
      <c r="W190" s="173"/>
      <c r="X190" s="173"/>
      <c r="Y190" s="173"/>
      <c r="Z190" s="173"/>
      <c r="AA190" s="173"/>
      <c r="AB190" s="173"/>
      <c r="AC190" s="173"/>
      <c r="AD190" s="173"/>
    </row>
    <row r="191" spans="1:30" ht="12.75">
      <c r="A191" s="173"/>
      <c r="B191" s="204">
        <v>6</v>
      </c>
      <c r="C191" s="328" t="s">
        <v>772</v>
      </c>
      <c r="D191" s="284"/>
      <c r="E191" s="204" t="s">
        <v>771</v>
      </c>
      <c r="F191" s="210">
        <v>60</v>
      </c>
      <c r="G191" s="207" t="s">
        <v>41</v>
      </c>
      <c r="H191" s="208">
        <f t="shared" si="8"/>
        <v>60</v>
      </c>
      <c r="I191" s="209">
        <v>6.36</v>
      </c>
      <c r="J191" s="178">
        <f t="shared" si="9"/>
        <v>381.6</v>
      </c>
      <c r="K191" s="207">
        <f t="shared" si="10"/>
        <v>120</v>
      </c>
      <c r="L191" s="173"/>
      <c r="M191" s="173"/>
      <c r="N191" s="173"/>
      <c r="O191" s="173"/>
      <c r="P191" s="173"/>
      <c r="Q191" s="173"/>
      <c r="R191" s="173"/>
      <c r="S191" s="173"/>
      <c r="T191" s="173"/>
      <c r="U191" s="173"/>
      <c r="V191" s="173"/>
      <c r="W191" s="173"/>
      <c r="X191" s="173"/>
      <c r="Y191" s="173"/>
      <c r="Z191" s="173"/>
      <c r="AA191" s="173"/>
      <c r="AB191" s="173"/>
      <c r="AC191" s="173"/>
      <c r="AD191" s="173"/>
    </row>
    <row r="192" spans="1:30" ht="12.75">
      <c r="A192" s="173"/>
      <c r="B192" s="204">
        <v>7</v>
      </c>
      <c r="C192" s="328" t="s">
        <v>773</v>
      </c>
      <c r="D192" s="284"/>
      <c r="E192" s="204" t="s">
        <v>774</v>
      </c>
      <c r="F192" s="210">
        <v>4</v>
      </c>
      <c r="G192" s="207" t="s">
        <v>41</v>
      </c>
      <c r="H192" s="208">
        <f t="shared" si="8"/>
        <v>4</v>
      </c>
      <c r="I192" s="209">
        <v>24.5</v>
      </c>
      <c r="J192" s="178">
        <f t="shared" si="9"/>
        <v>98</v>
      </c>
      <c r="K192" s="207">
        <f t="shared" si="10"/>
        <v>8</v>
      </c>
      <c r="L192" s="173"/>
      <c r="M192" s="173"/>
      <c r="N192" s="173"/>
      <c r="O192" s="173"/>
      <c r="P192" s="173"/>
      <c r="Q192" s="173"/>
      <c r="R192" s="173"/>
      <c r="S192" s="173"/>
      <c r="T192" s="173"/>
      <c r="U192" s="173"/>
      <c r="V192" s="173"/>
      <c r="W192" s="173"/>
      <c r="X192" s="173"/>
      <c r="Y192" s="173"/>
      <c r="Z192" s="173"/>
      <c r="AA192" s="173"/>
      <c r="AB192" s="173"/>
      <c r="AC192" s="173"/>
      <c r="AD192" s="173"/>
    </row>
    <row r="193" spans="1:30" ht="12.75">
      <c r="A193" s="173"/>
      <c r="B193" s="204">
        <v>8</v>
      </c>
      <c r="C193" s="328" t="s">
        <v>775</v>
      </c>
      <c r="D193" s="284"/>
      <c r="E193" s="203" t="s">
        <v>751</v>
      </c>
      <c r="F193" s="203">
        <v>1</v>
      </c>
      <c r="G193" s="203">
        <v>6</v>
      </c>
      <c r="H193" s="176">
        <f t="shared" ref="H193:H217" si="11">1/(G193/12)*F193</f>
        <v>2</v>
      </c>
      <c r="I193" s="209">
        <v>13.91</v>
      </c>
      <c r="J193" s="178">
        <f t="shared" si="9"/>
        <v>27.82</v>
      </c>
      <c r="K193" s="207">
        <f t="shared" si="10"/>
        <v>2</v>
      </c>
      <c r="L193" s="173"/>
      <c r="M193" s="173"/>
      <c r="N193" s="173"/>
      <c r="O193" s="173"/>
      <c r="P193" s="173"/>
      <c r="Q193" s="173"/>
      <c r="R193" s="173"/>
      <c r="S193" s="173"/>
      <c r="T193" s="173"/>
      <c r="U193" s="173"/>
      <c r="V193" s="173"/>
      <c r="W193" s="173"/>
      <c r="X193" s="173"/>
      <c r="Y193" s="173"/>
      <c r="Z193" s="173"/>
      <c r="AA193" s="173"/>
      <c r="AB193" s="173"/>
      <c r="AC193" s="173"/>
      <c r="AD193" s="173"/>
    </row>
    <row r="194" spans="1:30" ht="12.75">
      <c r="A194" s="173"/>
      <c r="B194" s="204">
        <v>9</v>
      </c>
      <c r="C194" s="328" t="s">
        <v>776</v>
      </c>
      <c r="D194" s="284"/>
      <c r="E194" s="203" t="s">
        <v>751</v>
      </c>
      <c r="F194" s="204">
        <v>1</v>
      </c>
      <c r="G194" s="204">
        <v>12</v>
      </c>
      <c r="H194" s="176">
        <f t="shared" si="11"/>
        <v>1</v>
      </c>
      <c r="I194" s="209">
        <v>11.9</v>
      </c>
      <c r="J194" s="178">
        <f t="shared" si="9"/>
        <v>11.9</v>
      </c>
      <c r="K194" s="207">
        <f t="shared" si="10"/>
        <v>2</v>
      </c>
      <c r="L194" s="173"/>
      <c r="M194" s="173"/>
      <c r="N194" s="173"/>
      <c r="O194" s="173"/>
      <c r="P194" s="173"/>
      <c r="Q194" s="173"/>
      <c r="R194" s="173"/>
      <c r="S194" s="173"/>
      <c r="T194" s="173"/>
      <c r="U194" s="173"/>
      <c r="V194" s="173"/>
      <c r="W194" s="173"/>
      <c r="X194" s="173"/>
      <c r="Y194" s="173"/>
      <c r="Z194" s="173"/>
      <c r="AA194" s="173"/>
      <c r="AB194" s="173"/>
      <c r="AC194" s="173"/>
      <c r="AD194" s="173"/>
    </row>
    <row r="195" spans="1:30" ht="12.75">
      <c r="A195" s="173"/>
      <c r="B195" s="204">
        <v>10</v>
      </c>
      <c r="C195" s="328" t="s">
        <v>777</v>
      </c>
      <c r="D195" s="284"/>
      <c r="E195" s="203" t="s">
        <v>751</v>
      </c>
      <c r="F195" s="204">
        <v>1</v>
      </c>
      <c r="G195" s="204">
        <v>24</v>
      </c>
      <c r="H195" s="176">
        <f t="shared" si="11"/>
        <v>0.5</v>
      </c>
      <c r="I195" s="209">
        <v>120</v>
      </c>
      <c r="J195" s="178">
        <f t="shared" si="9"/>
        <v>60</v>
      </c>
      <c r="K195" s="207">
        <f t="shared" si="10"/>
        <v>2</v>
      </c>
      <c r="L195" s="173"/>
      <c r="M195" s="173"/>
      <c r="N195" s="173"/>
      <c r="O195" s="173"/>
      <c r="P195" s="173"/>
      <c r="Q195" s="173"/>
      <c r="R195" s="173"/>
      <c r="S195" s="173"/>
      <c r="T195" s="173"/>
      <c r="U195" s="173"/>
      <c r="V195" s="173"/>
      <c r="W195" s="173"/>
      <c r="X195" s="173"/>
      <c r="Y195" s="173"/>
      <c r="Z195" s="173"/>
      <c r="AA195" s="173"/>
      <c r="AB195" s="173"/>
      <c r="AC195" s="173"/>
      <c r="AD195" s="173"/>
    </row>
    <row r="196" spans="1:30" ht="12.75">
      <c r="A196" s="173"/>
      <c r="B196" s="204">
        <v>11</v>
      </c>
      <c r="C196" s="328" t="s">
        <v>778</v>
      </c>
      <c r="D196" s="284"/>
      <c r="E196" s="203" t="s">
        <v>751</v>
      </c>
      <c r="F196" s="211">
        <v>1</v>
      </c>
      <c r="G196" s="204">
        <v>12</v>
      </c>
      <c r="H196" s="176">
        <f t="shared" si="11"/>
        <v>1</v>
      </c>
      <c r="I196" s="209">
        <v>39.450000000000003</v>
      </c>
      <c r="J196" s="178">
        <f t="shared" si="9"/>
        <v>39.450000000000003</v>
      </c>
      <c r="K196" s="207">
        <f t="shared" si="10"/>
        <v>2</v>
      </c>
      <c r="L196" s="173"/>
      <c r="M196" s="173"/>
      <c r="N196" s="173"/>
      <c r="O196" s="173"/>
      <c r="P196" s="173"/>
      <c r="Q196" s="173"/>
      <c r="R196" s="173"/>
      <c r="S196" s="173"/>
      <c r="T196" s="173"/>
      <c r="U196" s="173"/>
      <c r="V196" s="173"/>
      <c r="W196" s="173"/>
      <c r="X196" s="173"/>
      <c r="Y196" s="173"/>
      <c r="Z196" s="173"/>
      <c r="AA196" s="173"/>
      <c r="AB196" s="173"/>
      <c r="AC196" s="173"/>
      <c r="AD196" s="173"/>
    </row>
    <row r="197" spans="1:30" ht="12.75">
      <c r="A197" s="173"/>
      <c r="B197" s="204">
        <v>12</v>
      </c>
      <c r="C197" s="328" t="s">
        <v>779</v>
      </c>
      <c r="D197" s="284"/>
      <c r="E197" s="203" t="s">
        <v>751</v>
      </c>
      <c r="F197" s="211">
        <v>1</v>
      </c>
      <c r="G197" s="204">
        <v>12</v>
      </c>
      <c r="H197" s="176">
        <f t="shared" si="11"/>
        <v>1</v>
      </c>
      <c r="I197" s="209">
        <v>18.25</v>
      </c>
      <c r="J197" s="178">
        <f t="shared" si="9"/>
        <v>18.25</v>
      </c>
      <c r="K197" s="207">
        <f t="shared" si="10"/>
        <v>2</v>
      </c>
      <c r="L197" s="173"/>
      <c r="M197" s="173"/>
      <c r="N197" s="173"/>
      <c r="O197" s="173"/>
      <c r="P197" s="173"/>
      <c r="Q197" s="173"/>
      <c r="R197" s="173"/>
      <c r="S197" s="173"/>
      <c r="T197" s="173"/>
      <c r="U197" s="173"/>
      <c r="V197" s="173"/>
      <c r="W197" s="173"/>
      <c r="X197" s="173"/>
      <c r="Y197" s="173"/>
      <c r="Z197" s="173"/>
      <c r="AA197" s="173"/>
      <c r="AB197" s="173"/>
      <c r="AC197" s="173"/>
      <c r="AD197" s="173"/>
    </row>
    <row r="198" spans="1:30" ht="12.75">
      <c r="A198" s="173"/>
      <c r="B198" s="204">
        <v>13</v>
      </c>
      <c r="C198" s="328" t="s">
        <v>780</v>
      </c>
      <c r="D198" s="284"/>
      <c r="E198" s="203" t="s">
        <v>751</v>
      </c>
      <c r="F198" s="211">
        <v>1</v>
      </c>
      <c r="G198" s="204">
        <v>6</v>
      </c>
      <c r="H198" s="176">
        <f t="shared" si="11"/>
        <v>2</v>
      </c>
      <c r="I198" s="209">
        <v>16</v>
      </c>
      <c r="J198" s="178">
        <f t="shared" si="9"/>
        <v>32</v>
      </c>
      <c r="K198" s="207">
        <f t="shared" si="10"/>
        <v>2</v>
      </c>
      <c r="L198" s="173"/>
      <c r="M198" s="173"/>
      <c r="N198" s="173"/>
      <c r="O198" s="173"/>
      <c r="P198" s="173"/>
      <c r="Q198" s="173"/>
      <c r="R198" s="173"/>
      <c r="S198" s="173"/>
      <c r="T198" s="173"/>
      <c r="U198" s="173"/>
      <c r="V198" s="173"/>
      <c r="W198" s="173"/>
      <c r="X198" s="173"/>
      <c r="Y198" s="173"/>
      <c r="Z198" s="173"/>
      <c r="AA198" s="173"/>
      <c r="AB198" s="173"/>
      <c r="AC198" s="173"/>
      <c r="AD198" s="173"/>
    </row>
    <row r="199" spans="1:30" ht="12.75">
      <c r="A199" s="173"/>
      <c r="B199" s="204">
        <v>14</v>
      </c>
      <c r="C199" s="328" t="s">
        <v>781</v>
      </c>
      <c r="D199" s="284"/>
      <c r="E199" s="203" t="s">
        <v>751</v>
      </c>
      <c r="F199" s="211">
        <v>1</v>
      </c>
      <c r="G199" s="204">
        <v>6</v>
      </c>
      <c r="H199" s="176">
        <f t="shared" si="11"/>
        <v>2</v>
      </c>
      <c r="I199" s="209">
        <v>16.18</v>
      </c>
      <c r="J199" s="178">
        <f t="shared" si="9"/>
        <v>32.36</v>
      </c>
      <c r="K199" s="207">
        <f t="shared" si="10"/>
        <v>2</v>
      </c>
      <c r="L199" s="173"/>
      <c r="M199" s="173"/>
      <c r="N199" s="173"/>
      <c r="O199" s="173"/>
      <c r="P199" s="173"/>
      <c r="Q199" s="173"/>
      <c r="R199" s="173"/>
      <c r="S199" s="173"/>
      <c r="T199" s="173"/>
      <c r="U199" s="173"/>
      <c r="V199" s="173"/>
      <c r="W199" s="173"/>
      <c r="X199" s="173"/>
      <c r="Y199" s="173"/>
      <c r="Z199" s="173"/>
      <c r="AA199" s="173"/>
      <c r="AB199" s="173"/>
      <c r="AC199" s="173"/>
      <c r="AD199" s="173"/>
    </row>
    <row r="200" spans="1:30" ht="12.75">
      <c r="A200" s="173"/>
      <c r="B200" s="204">
        <v>15</v>
      </c>
      <c r="C200" s="328" t="s">
        <v>782</v>
      </c>
      <c r="D200" s="284"/>
      <c r="E200" s="203" t="s">
        <v>751</v>
      </c>
      <c r="F200" s="204">
        <v>1</v>
      </c>
      <c r="G200" s="204">
        <v>24</v>
      </c>
      <c r="H200" s="176">
        <f t="shared" si="11"/>
        <v>0.5</v>
      </c>
      <c r="I200" s="209">
        <v>45.4</v>
      </c>
      <c r="J200" s="178">
        <f t="shared" si="9"/>
        <v>22.7</v>
      </c>
      <c r="K200" s="207">
        <f t="shared" si="10"/>
        <v>2</v>
      </c>
      <c r="L200" s="173"/>
      <c r="M200" s="173"/>
      <c r="N200" s="173"/>
      <c r="O200" s="173"/>
      <c r="P200" s="173"/>
      <c r="Q200" s="173"/>
      <c r="R200" s="173"/>
      <c r="S200" s="173"/>
      <c r="T200" s="173"/>
      <c r="U200" s="173"/>
      <c r="V200" s="173"/>
      <c r="W200" s="173"/>
      <c r="X200" s="173"/>
      <c r="Y200" s="173"/>
      <c r="Z200" s="173"/>
      <c r="AA200" s="173"/>
      <c r="AB200" s="173"/>
      <c r="AC200" s="173"/>
      <c r="AD200" s="173"/>
    </row>
    <row r="201" spans="1:30" ht="12.75">
      <c r="A201" s="173"/>
      <c r="B201" s="204">
        <v>16</v>
      </c>
      <c r="C201" s="328" t="s">
        <v>783</v>
      </c>
      <c r="D201" s="284"/>
      <c r="E201" s="203" t="s">
        <v>751</v>
      </c>
      <c r="F201" s="204">
        <v>1</v>
      </c>
      <c r="G201" s="204">
        <v>24</v>
      </c>
      <c r="H201" s="176">
        <f t="shared" si="11"/>
        <v>0.5</v>
      </c>
      <c r="I201" s="209">
        <v>20.45</v>
      </c>
      <c r="J201" s="178">
        <f t="shared" si="9"/>
        <v>10.23</v>
      </c>
      <c r="K201" s="207">
        <f t="shared" si="10"/>
        <v>2</v>
      </c>
      <c r="L201" s="173"/>
      <c r="M201" s="173"/>
      <c r="N201" s="173"/>
      <c r="O201" s="173"/>
      <c r="P201" s="173"/>
      <c r="Q201" s="173"/>
      <c r="R201" s="173"/>
      <c r="S201" s="173"/>
      <c r="T201" s="173"/>
      <c r="U201" s="173"/>
      <c r="V201" s="173"/>
      <c r="W201" s="173"/>
      <c r="X201" s="173"/>
      <c r="Y201" s="173"/>
      <c r="Z201" s="173"/>
      <c r="AA201" s="173"/>
      <c r="AB201" s="173"/>
      <c r="AC201" s="173"/>
      <c r="AD201" s="173"/>
    </row>
    <row r="202" spans="1:30" ht="12.75">
      <c r="A202" s="173"/>
      <c r="B202" s="204">
        <v>17</v>
      </c>
      <c r="C202" s="328" t="s">
        <v>784</v>
      </c>
      <c r="D202" s="284"/>
      <c r="E202" s="203" t="s">
        <v>751</v>
      </c>
      <c r="F202" s="204">
        <v>1</v>
      </c>
      <c r="G202" s="204">
        <v>24</v>
      </c>
      <c r="H202" s="176">
        <f t="shared" si="11"/>
        <v>0.5</v>
      </c>
      <c r="I202" s="209">
        <v>24.98</v>
      </c>
      <c r="J202" s="178">
        <f t="shared" si="9"/>
        <v>12.49</v>
      </c>
      <c r="K202" s="207">
        <f t="shared" si="10"/>
        <v>2</v>
      </c>
      <c r="L202" s="173"/>
      <c r="M202" s="173"/>
      <c r="N202" s="173"/>
      <c r="O202" s="173"/>
      <c r="P202" s="173"/>
      <c r="Q202" s="173"/>
      <c r="R202" s="173"/>
      <c r="S202" s="173"/>
      <c r="T202" s="173"/>
      <c r="U202" s="173"/>
      <c r="V202" s="173"/>
      <c r="W202" s="173"/>
      <c r="X202" s="173"/>
      <c r="Y202" s="173"/>
      <c r="Z202" s="173"/>
      <c r="AA202" s="173"/>
      <c r="AB202" s="173"/>
      <c r="AC202" s="173"/>
      <c r="AD202" s="173"/>
    </row>
    <row r="203" spans="1:30" ht="12.75">
      <c r="A203" s="173"/>
      <c r="B203" s="204">
        <v>18</v>
      </c>
      <c r="C203" s="328" t="s">
        <v>785</v>
      </c>
      <c r="D203" s="284"/>
      <c r="E203" s="203" t="s">
        <v>751</v>
      </c>
      <c r="F203" s="204">
        <v>1</v>
      </c>
      <c r="G203" s="204">
        <v>24</v>
      </c>
      <c r="H203" s="176">
        <f t="shared" si="11"/>
        <v>0.5</v>
      </c>
      <c r="I203" s="209">
        <v>30.79</v>
      </c>
      <c r="J203" s="178">
        <f t="shared" si="9"/>
        <v>15.4</v>
      </c>
      <c r="K203" s="207">
        <f t="shared" si="10"/>
        <v>2</v>
      </c>
      <c r="L203" s="173"/>
      <c r="M203" s="173"/>
      <c r="N203" s="173"/>
      <c r="O203" s="173"/>
      <c r="P203" s="173"/>
      <c r="Q203" s="173"/>
      <c r="R203" s="173"/>
      <c r="S203" s="173"/>
      <c r="T203" s="173"/>
      <c r="U203" s="173"/>
      <c r="V203" s="173"/>
      <c r="W203" s="173"/>
      <c r="X203" s="173"/>
      <c r="Y203" s="173"/>
      <c r="Z203" s="173"/>
      <c r="AA203" s="173"/>
      <c r="AB203" s="173"/>
      <c r="AC203" s="173"/>
      <c r="AD203" s="173"/>
    </row>
    <row r="204" spans="1:30" ht="12.75">
      <c r="A204" s="173"/>
      <c r="B204" s="204">
        <v>19</v>
      </c>
      <c r="C204" s="328" t="s">
        <v>786</v>
      </c>
      <c r="D204" s="284"/>
      <c r="E204" s="203" t="s">
        <v>751</v>
      </c>
      <c r="F204" s="204">
        <v>4</v>
      </c>
      <c r="G204" s="204">
        <v>12</v>
      </c>
      <c r="H204" s="176">
        <f t="shared" si="11"/>
        <v>4</v>
      </c>
      <c r="I204" s="209">
        <v>72.42</v>
      </c>
      <c r="J204" s="178">
        <f t="shared" si="9"/>
        <v>289.68</v>
      </c>
      <c r="K204" s="207">
        <f t="shared" si="10"/>
        <v>8</v>
      </c>
      <c r="L204" s="173"/>
      <c r="M204" s="173"/>
      <c r="N204" s="173"/>
      <c r="O204" s="173"/>
      <c r="P204" s="173"/>
      <c r="Q204" s="173"/>
      <c r="R204" s="173"/>
      <c r="S204" s="173"/>
      <c r="T204" s="173"/>
      <c r="U204" s="173"/>
      <c r="V204" s="173"/>
      <c r="W204" s="173"/>
      <c r="X204" s="173"/>
      <c r="Y204" s="173"/>
      <c r="Z204" s="173"/>
      <c r="AA204" s="173"/>
      <c r="AB204" s="173"/>
      <c r="AC204" s="173"/>
      <c r="AD204" s="173"/>
    </row>
    <row r="205" spans="1:30" ht="12.75">
      <c r="A205" s="173"/>
      <c r="B205" s="204">
        <v>20</v>
      </c>
      <c r="C205" s="328" t="s">
        <v>787</v>
      </c>
      <c r="D205" s="284"/>
      <c r="E205" s="203" t="s">
        <v>751</v>
      </c>
      <c r="F205" s="204">
        <v>0.5</v>
      </c>
      <c r="G205" s="204">
        <v>24</v>
      </c>
      <c r="H205" s="176">
        <f t="shared" si="11"/>
        <v>0.25</v>
      </c>
      <c r="I205" s="209">
        <v>43.98</v>
      </c>
      <c r="J205" s="178">
        <f t="shared" si="9"/>
        <v>11</v>
      </c>
      <c r="K205" s="207">
        <f t="shared" si="10"/>
        <v>1</v>
      </c>
      <c r="L205" s="173"/>
      <c r="M205" s="173"/>
      <c r="N205" s="173"/>
      <c r="O205" s="173"/>
      <c r="P205" s="173"/>
      <c r="Q205" s="173"/>
      <c r="R205" s="173"/>
      <c r="S205" s="173"/>
      <c r="T205" s="173"/>
      <c r="U205" s="173"/>
      <c r="V205" s="173"/>
      <c r="W205" s="173"/>
      <c r="X205" s="173"/>
      <c r="Y205" s="173"/>
      <c r="Z205" s="173"/>
      <c r="AA205" s="173"/>
      <c r="AB205" s="173"/>
      <c r="AC205" s="173"/>
      <c r="AD205" s="173"/>
    </row>
    <row r="206" spans="1:30" ht="12.75">
      <c r="A206" s="173"/>
      <c r="B206" s="204">
        <v>21</v>
      </c>
      <c r="C206" s="328" t="s">
        <v>788</v>
      </c>
      <c r="D206" s="284"/>
      <c r="E206" s="203" t="s">
        <v>751</v>
      </c>
      <c r="F206" s="204">
        <v>0.5</v>
      </c>
      <c r="G206" s="204">
        <v>24</v>
      </c>
      <c r="H206" s="176">
        <f t="shared" si="11"/>
        <v>0.25</v>
      </c>
      <c r="I206" s="209">
        <v>35.049999999999997</v>
      </c>
      <c r="J206" s="178">
        <f t="shared" si="9"/>
        <v>8.76</v>
      </c>
      <c r="K206" s="207">
        <f t="shared" si="10"/>
        <v>1</v>
      </c>
      <c r="L206" s="173"/>
      <c r="M206" s="173"/>
      <c r="N206" s="173"/>
      <c r="O206" s="173"/>
      <c r="P206" s="173"/>
      <c r="Q206" s="173"/>
      <c r="R206" s="173"/>
      <c r="S206" s="173"/>
      <c r="T206" s="173"/>
      <c r="U206" s="173"/>
      <c r="V206" s="173"/>
      <c r="W206" s="173"/>
      <c r="X206" s="173"/>
      <c r="Y206" s="173"/>
      <c r="Z206" s="173"/>
      <c r="AA206" s="173"/>
      <c r="AB206" s="173"/>
      <c r="AC206" s="173"/>
      <c r="AD206" s="173"/>
    </row>
    <row r="207" spans="1:30" ht="12.75">
      <c r="A207" s="173"/>
      <c r="B207" s="204">
        <v>22</v>
      </c>
      <c r="C207" s="328" t="s">
        <v>789</v>
      </c>
      <c r="D207" s="284"/>
      <c r="E207" s="203" t="s">
        <v>751</v>
      </c>
      <c r="F207" s="204">
        <v>0.5</v>
      </c>
      <c r="G207" s="204">
        <v>24</v>
      </c>
      <c r="H207" s="176">
        <f t="shared" si="11"/>
        <v>0.25</v>
      </c>
      <c r="I207" s="209">
        <v>31.96</v>
      </c>
      <c r="J207" s="178">
        <f t="shared" si="9"/>
        <v>7.99</v>
      </c>
      <c r="K207" s="207">
        <f t="shared" si="10"/>
        <v>1</v>
      </c>
      <c r="L207" s="173"/>
      <c r="M207" s="173"/>
      <c r="N207" s="173"/>
      <c r="O207" s="173"/>
      <c r="P207" s="173"/>
      <c r="Q207" s="173"/>
      <c r="R207" s="173"/>
      <c r="S207" s="173"/>
      <c r="T207" s="173"/>
      <c r="U207" s="173"/>
      <c r="V207" s="173"/>
      <c r="W207" s="173"/>
      <c r="X207" s="173"/>
      <c r="Y207" s="173"/>
      <c r="Z207" s="173"/>
      <c r="AA207" s="173"/>
      <c r="AB207" s="173"/>
      <c r="AC207" s="173"/>
      <c r="AD207" s="173"/>
    </row>
    <row r="208" spans="1:30" ht="12.75">
      <c r="A208" s="173"/>
      <c r="B208" s="204">
        <v>23</v>
      </c>
      <c r="C208" s="328" t="s">
        <v>790</v>
      </c>
      <c r="D208" s="284"/>
      <c r="E208" s="203" t="s">
        <v>751</v>
      </c>
      <c r="F208" s="204">
        <v>4</v>
      </c>
      <c r="G208" s="204">
        <v>24</v>
      </c>
      <c r="H208" s="176">
        <f t="shared" si="11"/>
        <v>2</v>
      </c>
      <c r="I208" s="209">
        <v>47.94</v>
      </c>
      <c r="J208" s="178">
        <f t="shared" si="9"/>
        <v>95.88</v>
      </c>
      <c r="K208" s="207">
        <f t="shared" si="10"/>
        <v>8</v>
      </c>
      <c r="L208" s="173"/>
      <c r="M208" s="173"/>
      <c r="N208" s="173"/>
      <c r="O208" s="173"/>
      <c r="P208" s="173"/>
      <c r="Q208" s="173"/>
      <c r="R208" s="173"/>
      <c r="S208" s="173"/>
      <c r="T208" s="173"/>
      <c r="U208" s="173"/>
      <c r="V208" s="173"/>
      <c r="W208" s="173"/>
      <c r="X208" s="173"/>
      <c r="Y208" s="173"/>
      <c r="Z208" s="173"/>
      <c r="AA208" s="173"/>
      <c r="AB208" s="173"/>
      <c r="AC208" s="173"/>
      <c r="AD208" s="173"/>
    </row>
    <row r="209" spans="1:30" ht="12.75">
      <c r="A209" s="173"/>
      <c r="B209" s="204">
        <v>24</v>
      </c>
      <c r="C209" s="328" t="s">
        <v>791</v>
      </c>
      <c r="D209" s="284"/>
      <c r="E209" s="207" t="s">
        <v>751</v>
      </c>
      <c r="F209" s="207">
        <v>0.5</v>
      </c>
      <c r="G209" s="207">
        <v>60</v>
      </c>
      <c r="H209" s="176">
        <f t="shared" si="11"/>
        <v>0.1</v>
      </c>
      <c r="I209" s="209">
        <v>236.98</v>
      </c>
      <c r="J209" s="178">
        <f t="shared" si="9"/>
        <v>23.7</v>
      </c>
      <c r="K209" s="207">
        <f t="shared" si="10"/>
        <v>1</v>
      </c>
      <c r="L209" s="173"/>
      <c r="M209" s="173"/>
      <c r="N209" s="173"/>
      <c r="O209" s="173"/>
      <c r="P209" s="173"/>
      <c r="Q209" s="173"/>
      <c r="R209" s="173"/>
      <c r="S209" s="173"/>
      <c r="T209" s="173"/>
      <c r="U209" s="173"/>
      <c r="V209" s="173"/>
      <c r="W209" s="173"/>
      <c r="X209" s="173"/>
      <c r="Y209" s="173"/>
      <c r="Z209" s="173"/>
      <c r="AA209" s="173"/>
      <c r="AB209" s="173"/>
      <c r="AC209" s="173"/>
      <c r="AD209" s="173"/>
    </row>
    <row r="210" spans="1:30" ht="12.75">
      <c r="A210" s="173"/>
      <c r="B210" s="204">
        <v>25</v>
      </c>
      <c r="C210" s="328" t="s">
        <v>792</v>
      </c>
      <c r="D210" s="284"/>
      <c r="E210" s="207" t="s">
        <v>751</v>
      </c>
      <c r="F210" s="210">
        <v>1</v>
      </c>
      <c r="G210" s="207">
        <v>24</v>
      </c>
      <c r="H210" s="176">
        <f t="shared" si="11"/>
        <v>0.5</v>
      </c>
      <c r="I210" s="209">
        <v>621.49</v>
      </c>
      <c r="J210" s="178">
        <f t="shared" si="9"/>
        <v>310.75</v>
      </c>
      <c r="K210" s="207">
        <f t="shared" si="10"/>
        <v>2</v>
      </c>
      <c r="L210" s="173"/>
      <c r="M210" s="173"/>
      <c r="N210" s="173"/>
      <c r="O210" s="173"/>
      <c r="P210" s="173"/>
      <c r="Q210" s="173"/>
      <c r="R210" s="173"/>
      <c r="S210" s="173"/>
      <c r="T210" s="173"/>
      <c r="U210" s="173"/>
      <c r="V210" s="173"/>
      <c r="W210" s="173"/>
      <c r="X210" s="173"/>
      <c r="Y210" s="173"/>
      <c r="Z210" s="173"/>
      <c r="AA210" s="173"/>
      <c r="AB210" s="173"/>
      <c r="AC210" s="173"/>
      <c r="AD210" s="173"/>
    </row>
    <row r="211" spans="1:30" ht="12.75">
      <c r="A211" s="173"/>
      <c r="B211" s="204">
        <v>26</v>
      </c>
      <c r="C211" s="328" t="s">
        <v>793</v>
      </c>
      <c r="D211" s="284"/>
      <c r="E211" s="207" t="s">
        <v>751</v>
      </c>
      <c r="F211" s="207">
        <v>1</v>
      </c>
      <c r="G211" s="207">
        <v>60</v>
      </c>
      <c r="H211" s="176">
        <f t="shared" si="11"/>
        <v>0.2</v>
      </c>
      <c r="I211" s="209">
        <v>1619.75</v>
      </c>
      <c r="J211" s="178">
        <f t="shared" si="9"/>
        <v>323.95</v>
      </c>
      <c r="K211" s="207">
        <f t="shared" si="10"/>
        <v>2</v>
      </c>
      <c r="L211" s="173"/>
      <c r="M211" s="173"/>
      <c r="N211" s="173"/>
      <c r="O211" s="173"/>
      <c r="P211" s="173"/>
      <c r="Q211" s="173"/>
      <c r="R211" s="173"/>
      <c r="S211" s="173"/>
      <c r="T211" s="173"/>
      <c r="U211" s="173"/>
      <c r="V211" s="173"/>
      <c r="W211" s="173"/>
      <c r="X211" s="173"/>
      <c r="Y211" s="173"/>
      <c r="Z211" s="173"/>
      <c r="AA211" s="173"/>
      <c r="AB211" s="173"/>
      <c r="AC211" s="173"/>
      <c r="AD211" s="173"/>
    </row>
    <row r="212" spans="1:30" ht="12.75">
      <c r="A212" s="173"/>
      <c r="B212" s="204">
        <v>27</v>
      </c>
      <c r="C212" s="328" t="s">
        <v>794</v>
      </c>
      <c r="D212" s="284"/>
      <c r="E212" s="207" t="s">
        <v>751</v>
      </c>
      <c r="F212" s="207">
        <v>0.5</v>
      </c>
      <c r="G212" s="207">
        <v>60</v>
      </c>
      <c r="H212" s="176">
        <f t="shared" si="11"/>
        <v>0.1</v>
      </c>
      <c r="I212" s="209">
        <v>1099.97</v>
      </c>
      <c r="J212" s="178">
        <f t="shared" si="9"/>
        <v>110</v>
      </c>
      <c r="K212" s="207">
        <f t="shared" si="10"/>
        <v>1</v>
      </c>
      <c r="L212" s="173"/>
      <c r="M212" s="173"/>
      <c r="N212" s="173"/>
      <c r="O212" s="173"/>
      <c r="P212" s="173"/>
      <c r="Q212" s="173"/>
      <c r="R212" s="173"/>
      <c r="S212" s="173"/>
      <c r="T212" s="173"/>
      <c r="U212" s="173"/>
      <c r="V212" s="173"/>
      <c r="W212" s="173"/>
      <c r="X212" s="173"/>
      <c r="Y212" s="173"/>
      <c r="Z212" s="173"/>
      <c r="AA212" s="173"/>
      <c r="AB212" s="173"/>
      <c r="AC212" s="173"/>
      <c r="AD212" s="173"/>
    </row>
    <row r="213" spans="1:30" ht="12.75">
      <c r="A213" s="173"/>
      <c r="B213" s="204">
        <v>28</v>
      </c>
      <c r="C213" s="328" t="s">
        <v>795</v>
      </c>
      <c r="D213" s="284"/>
      <c r="E213" s="207" t="s">
        <v>751</v>
      </c>
      <c r="F213" s="207">
        <v>0.5</v>
      </c>
      <c r="G213" s="207">
        <v>60</v>
      </c>
      <c r="H213" s="176">
        <f t="shared" si="11"/>
        <v>0.1</v>
      </c>
      <c r="I213" s="209">
        <v>1500</v>
      </c>
      <c r="J213" s="178">
        <f t="shared" si="9"/>
        <v>150</v>
      </c>
      <c r="K213" s="207">
        <f t="shared" si="10"/>
        <v>1</v>
      </c>
      <c r="L213" s="173"/>
      <c r="M213" s="173"/>
      <c r="N213" s="173"/>
      <c r="O213" s="173"/>
      <c r="P213" s="173"/>
      <c r="Q213" s="173"/>
      <c r="R213" s="173"/>
      <c r="S213" s="173"/>
      <c r="T213" s="173"/>
      <c r="U213" s="173"/>
      <c r="V213" s="173"/>
      <c r="W213" s="173"/>
      <c r="X213" s="173"/>
      <c r="Y213" s="173"/>
      <c r="Z213" s="173"/>
      <c r="AA213" s="173"/>
      <c r="AB213" s="173"/>
      <c r="AC213" s="173"/>
      <c r="AD213" s="173"/>
    </row>
    <row r="214" spans="1:30" ht="12.75">
      <c r="A214" s="173"/>
      <c r="B214" s="204">
        <v>29</v>
      </c>
      <c r="C214" s="328" t="s">
        <v>796</v>
      </c>
      <c r="D214" s="284"/>
      <c r="E214" s="207" t="s">
        <v>751</v>
      </c>
      <c r="F214" s="207">
        <v>0.5</v>
      </c>
      <c r="G214" s="207">
        <v>60</v>
      </c>
      <c r="H214" s="176">
        <f t="shared" si="11"/>
        <v>0.1</v>
      </c>
      <c r="I214" s="209">
        <v>318.97000000000003</v>
      </c>
      <c r="J214" s="178">
        <f t="shared" si="9"/>
        <v>31.9</v>
      </c>
      <c r="K214" s="207">
        <f t="shared" si="10"/>
        <v>1</v>
      </c>
      <c r="L214" s="173"/>
      <c r="M214" s="173"/>
      <c r="N214" s="173"/>
      <c r="O214" s="173"/>
      <c r="P214" s="173"/>
      <c r="Q214" s="173"/>
      <c r="R214" s="173"/>
      <c r="S214" s="173"/>
      <c r="T214" s="173"/>
      <c r="U214" s="173"/>
      <c r="V214" s="173"/>
      <c r="W214" s="173"/>
      <c r="X214" s="173"/>
      <c r="Y214" s="173"/>
      <c r="Z214" s="173"/>
      <c r="AA214" s="173"/>
      <c r="AB214" s="173"/>
      <c r="AC214" s="173"/>
      <c r="AD214" s="173"/>
    </row>
    <row r="215" spans="1:30" ht="12.75">
      <c r="A215" s="173"/>
      <c r="B215" s="204">
        <v>30</v>
      </c>
      <c r="C215" s="328" t="s">
        <v>797</v>
      </c>
      <c r="D215" s="284"/>
      <c r="E215" s="207" t="s">
        <v>751</v>
      </c>
      <c r="F215" s="207">
        <v>0.5</v>
      </c>
      <c r="G215" s="207">
        <v>60</v>
      </c>
      <c r="H215" s="176">
        <f t="shared" si="11"/>
        <v>0.1</v>
      </c>
      <c r="I215" s="209">
        <v>689.84</v>
      </c>
      <c r="J215" s="178">
        <f t="shared" si="9"/>
        <v>68.98</v>
      </c>
      <c r="K215" s="207">
        <f t="shared" si="10"/>
        <v>1</v>
      </c>
      <c r="L215" s="173"/>
      <c r="M215" s="173"/>
      <c r="N215" s="173"/>
      <c r="O215" s="173"/>
      <c r="P215" s="173"/>
      <c r="Q215" s="173"/>
      <c r="R215" s="173"/>
      <c r="S215" s="173"/>
      <c r="T215" s="173"/>
      <c r="U215" s="173"/>
      <c r="V215" s="173"/>
      <c r="W215" s="173"/>
      <c r="X215" s="173"/>
      <c r="Y215" s="173"/>
      <c r="Z215" s="173"/>
      <c r="AA215" s="173"/>
      <c r="AB215" s="173"/>
      <c r="AC215" s="173"/>
      <c r="AD215" s="173"/>
    </row>
    <row r="216" spans="1:30" ht="12.75">
      <c r="A216" s="173"/>
      <c r="B216" s="204">
        <v>31</v>
      </c>
      <c r="C216" s="328" t="s">
        <v>798</v>
      </c>
      <c r="D216" s="284"/>
      <c r="E216" s="207" t="s">
        <v>751</v>
      </c>
      <c r="F216" s="207">
        <v>0.5</v>
      </c>
      <c r="G216" s="207">
        <v>60</v>
      </c>
      <c r="H216" s="176">
        <f t="shared" si="11"/>
        <v>0.1</v>
      </c>
      <c r="I216" s="209">
        <v>249</v>
      </c>
      <c r="J216" s="178">
        <f t="shared" si="9"/>
        <v>24.9</v>
      </c>
      <c r="K216" s="207">
        <f t="shared" si="10"/>
        <v>1</v>
      </c>
      <c r="L216" s="173"/>
      <c r="M216" s="173"/>
      <c r="N216" s="173"/>
      <c r="O216" s="173"/>
      <c r="P216" s="173"/>
      <c r="Q216" s="173"/>
      <c r="R216" s="173"/>
      <c r="S216" s="173"/>
      <c r="T216" s="173"/>
      <c r="U216" s="173"/>
      <c r="V216" s="173"/>
      <c r="W216" s="173"/>
      <c r="X216" s="173"/>
      <c r="Y216" s="173"/>
      <c r="Z216" s="173"/>
      <c r="AA216" s="173"/>
      <c r="AB216" s="173"/>
      <c r="AC216" s="173"/>
      <c r="AD216" s="173"/>
    </row>
    <row r="217" spans="1:30" ht="12.75">
      <c r="A217" s="173"/>
      <c r="B217" s="204">
        <v>32</v>
      </c>
      <c r="C217" s="328" t="s">
        <v>799</v>
      </c>
      <c r="D217" s="284"/>
      <c r="E217" s="207" t="s">
        <v>751</v>
      </c>
      <c r="F217" s="207">
        <v>1</v>
      </c>
      <c r="G217" s="207">
        <v>24</v>
      </c>
      <c r="H217" s="176">
        <f t="shared" si="11"/>
        <v>0.5</v>
      </c>
      <c r="I217" s="209">
        <v>286.45999999999998</v>
      </c>
      <c r="J217" s="178">
        <f t="shared" si="9"/>
        <v>143.22999999999999</v>
      </c>
      <c r="K217" s="207">
        <f t="shared" si="10"/>
        <v>2</v>
      </c>
      <c r="L217" s="173"/>
      <c r="M217" s="173"/>
      <c r="N217" s="173"/>
      <c r="O217" s="173"/>
      <c r="P217" s="173"/>
      <c r="Q217" s="173"/>
      <c r="R217" s="173"/>
      <c r="S217" s="173"/>
      <c r="T217" s="173"/>
      <c r="U217" s="173"/>
      <c r="V217" s="173"/>
      <c r="W217" s="173"/>
      <c r="X217" s="173"/>
      <c r="Y217" s="173"/>
      <c r="Z217" s="173"/>
      <c r="AA217" s="173"/>
      <c r="AB217" s="173"/>
      <c r="AC217" s="173"/>
      <c r="AD217" s="173"/>
    </row>
    <row r="218" spans="1:30" ht="14.25" customHeight="1">
      <c r="A218" s="173"/>
      <c r="B218" s="329" t="s">
        <v>96</v>
      </c>
      <c r="C218" s="269"/>
      <c r="D218" s="269"/>
      <c r="E218" s="269"/>
      <c r="F218" s="269"/>
      <c r="G218" s="269"/>
      <c r="H218" s="269"/>
      <c r="I218" s="270"/>
      <c r="J218" s="212">
        <f>SUM(J186:J217)</f>
        <v>4203.74</v>
      </c>
      <c r="K218" s="173"/>
      <c r="L218" s="173"/>
      <c r="M218" s="173"/>
      <c r="N218" s="173"/>
      <c r="O218" s="173"/>
      <c r="P218" s="173"/>
      <c r="Q218" s="173"/>
      <c r="R218" s="173"/>
      <c r="S218" s="173"/>
      <c r="T218" s="173"/>
      <c r="U218" s="173"/>
      <c r="V218" s="173"/>
      <c r="W218" s="173"/>
      <c r="X218" s="173"/>
      <c r="Y218" s="173"/>
      <c r="Z218" s="173"/>
      <c r="AA218" s="173"/>
      <c r="AB218" s="173"/>
      <c r="AC218" s="173"/>
      <c r="AD218" s="173"/>
    </row>
    <row r="219" spans="1:30" ht="14.25" customHeight="1">
      <c r="A219" s="173"/>
      <c r="B219" s="334" t="s">
        <v>270</v>
      </c>
      <c r="C219" s="269"/>
      <c r="D219" s="269"/>
      <c r="E219" s="269"/>
      <c r="F219" s="269"/>
      <c r="G219" s="269"/>
      <c r="H219" s="269"/>
      <c r="I219" s="270"/>
      <c r="J219" s="189">
        <f>ROUND(J218/12,2)</f>
        <v>350.31</v>
      </c>
      <c r="K219" s="173"/>
      <c r="L219" s="173"/>
      <c r="M219" s="173"/>
      <c r="N219" s="173"/>
      <c r="O219" s="173"/>
      <c r="P219" s="173"/>
      <c r="Q219" s="173"/>
      <c r="R219" s="173"/>
      <c r="S219" s="173"/>
      <c r="T219" s="173"/>
      <c r="U219" s="173"/>
      <c r="V219" s="173"/>
      <c r="W219" s="173"/>
      <c r="X219" s="173"/>
      <c r="Y219" s="173"/>
      <c r="Z219" s="173"/>
      <c r="AA219" s="173"/>
      <c r="AB219" s="173"/>
      <c r="AC219" s="173"/>
      <c r="AD219" s="173"/>
    </row>
    <row r="220" spans="1:30" ht="14.25" customHeight="1">
      <c r="A220" s="173"/>
      <c r="B220" s="92"/>
      <c r="C220" s="92"/>
      <c r="D220" s="92"/>
      <c r="E220" s="92"/>
      <c r="F220" s="92"/>
      <c r="G220" s="92"/>
      <c r="H220" s="182"/>
      <c r="I220" s="92"/>
      <c r="J220" s="173"/>
      <c r="K220" s="173"/>
      <c r="L220" s="173"/>
      <c r="M220" s="173"/>
      <c r="N220" s="173"/>
      <c r="O220" s="173"/>
      <c r="P220" s="173"/>
      <c r="Q220" s="173"/>
      <c r="R220" s="173"/>
      <c r="S220" s="173"/>
      <c r="T220" s="173"/>
      <c r="U220" s="173"/>
      <c r="V220" s="173"/>
      <c r="W220" s="173"/>
      <c r="X220" s="173"/>
      <c r="Y220" s="173"/>
      <c r="Z220" s="173"/>
      <c r="AA220" s="173"/>
      <c r="AB220" s="173"/>
      <c r="AC220" s="173"/>
      <c r="AD220" s="173"/>
    </row>
    <row r="221" spans="1:30" ht="14.25" customHeight="1">
      <c r="A221" s="173"/>
      <c r="B221" s="92"/>
      <c r="C221" s="92"/>
      <c r="D221" s="92"/>
      <c r="E221" s="92"/>
      <c r="F221" s="92"/>
      <c r="G221" s="92"/>
      <c r="H221" s="182"/>
      <c r="I221" s="92"/>
      <c r="J221" s="173"/>
      <c r="K221" s="173"/>
      <c r="L221" s="173"/>
      <c r="M221" s="173"/>
      <c r="N221" s="173"/>
      <c r="O221" s="173"/>
      <c r="P221" s="173"/>
      <c r="Q221" s="173"/>
      <c r="R221" s="173"/>
      <c r="S221" s="173"/>
      <c r="T221" s="173"/>
      <c r="U221" s="173"/>
      <c r="V221" s="173"/>
      <c r="W221" s="173"/>
      <c r="X221" s="173"/>
      <c r="Y221" s="173"/>
      <c r="Z221" s="173"/>
      <c r="AA221" s="173"/>
      <c r="AB221" s="173"/>
      <c r="AC221" s="173"/>
      <c r="AD221" s="173"/>
    </row>
  </sheetData>
  <mergeCells count="248">
    <mergeCell ref="C208:D208"/>
    <mergeCell ref="C209:D209"/>
    <mergeCell ref="C210:D210"/>
    <mergeCell ref="B218:I218"/>
    <mergeCell ref="B219:I219"/>
    <mergeCell ref="C211:D211"/>
    <mergeCell ref="C212:D212"/>
    <mergeCell ref="C213:D213"/>
    <mergeCell ref="C214:D214"/>
    <mergeCell ref="C215:D215"/>
    <mergeCell ref="C216:D216"/>
    <mergeCell ref="C217:D217"/>
    <mergeCell ref="C129:H129"/>
    <mergeCell ref="C130:H130"/>
    <mergeCell ref="C131:H131"/>
    <mergeCell ref="C132:H132"/>
    <mergeCell ref="C133:H133"/>
    <mergeCell ref="C204:D204"/>
    <mergeCell ref="C205:D205"/>
    <mergeCell ref="C206:D206"/>
    <mergeCell ref="C207:D207"/>
    <mergeCell ref="C65:I65"/>
    <mergeCell ref="C66:H66"/>
    <mergeCell ref="C67:H67"/>
    <mergeCell ref="C68:H68"/>
    <mergeCell ref="C69:I69"/>
    <mergeCell ref="C70:I70"/>
    <mergeCell ref="C71:I71"/>
    <mergeCell ref="C127:H127"/>
    <mergeCell ref="C128:H128"/>
    <mergeCell ref="C123:H123"/>
    <mergeCell ref="B124:H124"/>
    <mergeCell ref="C125:H125"/>
    <mergeCell ref="B126:H126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B45:J45"/>
    <mergeCell ref="B46:J46"/>
    <mergeCell ref="C47:H47"/>
    <mergeCell ref="C48:H48"/>
    <mergeCell ref="C49:H49"/>
    <mergeCell ref="C114:I114"/>
    <mergeCell ref="C115:I115"/>
    <mergeCell ref="C116:I116"/>
    <mergeCell ref="C117:I117"/>
    <mergeCell ref="B118:I118"/>
    <mergeCell ref="B119:J119"/>
    <mergeCell ref="B120:J120"/>
    <mergeCell ref="C121:H121"/>
    <mergeCell ref="B122:H122"/>
    <mergeCell ref="C105:I105"/>
    <mergeCell ref="B106:I106"/>
    <mergeCell ref="B107:J107"/>
    <mergeCell ref="C108:I108"/>
    <mergeCell ref="C109:I109"/>
    <mergeCell ref="C110:I110"/>
    <mergeCell ref="B111:I111"/>
    <mergeCell ref="B112:J112"/>
    <mergeCell ref="C113:I113"/>
    <mergeCell ref="C96:I96"/>
    <mergeCell ref="C97:I97"/>
    <mergeCell ref="C98:I98"/>
    <mergeCell ref="C99:I99"/>
    <mergeCell ref="C100:I100"/>
    <mergeCell ref="C101:I101"/>
    <mergeCell ref="B102:I102"/>
    <mergeCell ref="B103:J103"/>
    <mergeCell ref="C104:I104"/>
    <mergeCell ref="B88:I88"/>
    <mergeCell ref="B89:J89"/>
    <mergeCell ref="B90:J90"/>
    <mergeCell ref="B91:J91"/>
    <mergeCell ref="B92:J92"/>
    <mergeCell ref="D93:E93"/>
    <mergeCell ref="G93:H93"/>
    <mergeCell ref="B94:J94"/>
    <mergeCell ref="C95:I95"/>
    <mergeCell ref="C79:I79"/>
    <mergeCell ref="B80:I80"/>
    <mergeCell ref="B81:J81"/>
    <mergeCell ref="C82:I82"/>
    <mergeCell ref="C83:I83"/>
    <mergeCell ref="C84:I84"/>
    <mergeCell ref="C85:I85"/>
    <mergeCell ref="C86:I86"/>
    <mergeCell ref="C87:H87"/>
    <mergeCell ref="C42:H42"/>
    <mergeCell ref="C43:H43"/>
    <mergeCell ref="C72:I72"/>
    <mergeCell ref="C73:I73"/>
    <mergeCell ref="B74:J74"/>
    <mergeCell ref="B75:J75"/>
    <mergeCell ref="C76:I76"/>
    <mergeCell ref="C77:I77"/>
    <mergeCell ref="C78:I78"/>
    <mergeCell ref="C50:D50"/>
    <mergeCell ref="C51:H51"/>
    <mergeCell ref="C52:H52"/>
    <mergeCell ref="C53:H53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C63:H63"/>
    <mergeCell ref="C64:H64"/>
    <mergeCell ref="C23:H23"/>
    <mergeCell ref="I23:J23"/>
    <mergeCell ref="I24:J24"/>
    <mergeCell ref="C24:H24"/>
    <mergeCell ref="C25:H25"/>
    <mergeCell ref="I25:J25"/>
    <mergeCell ref="C26:H26"/>
    <mergeCell ref="I26:J26"/>
    <mergeCell ref="C27:H27"/>
    <mergeCell ref="I27:J27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203:D203"/>
    <mergeCell ref="B2:J2"/>
    <mergeCell ref="B3:J3"/>
    <mergeCell ref="B5:F5"/>
    <mergeCell ref="G5:J5"/>
    <mergeCell ref="B8:J8"/>
    <mergeCell ref="C9:F9"/>
    <mergeCell ref="G9:J9"/>
    <mergeCell ref="C10:F10"/>
    <mergeCell ref="G10:J1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16:J16"/>
    <mergeCell ref="C21:H21"/>
    <mergeCell ref="I21:J21"/>
    <mergeCell ref="C22:H22"/>
    <mergeCell ref="I22:J22"/>
    <mergeCell ref="C194:D194"/>
    <mergeCell ref="C195:D195"/>
    <mergeCell ref="C196:D196"/>
    <mergeCell ref="C197:D197"/>
    <mergeCell ref="C198:D198"/>
    <mergeCell ref="C199:D199"/>
    <mergeCell ref="C200:D200"/>
    <mergeCell ref="C201:D201"/>
    <mergeCell ref="C202:D202"/>
    <mergeCell ref="C185:D185"/>
    <mergeCell ref="C186:D186"/>
    <mergeCell ref="C187:D187"/>
    <mergeCell ref="C188:D188"/>
    <mergeCell ref="C189:D189"/>
    <mergeCell ref="C190:D190"/>
    <mergeCell ref="C191:D191"/>
    <mergeCell ref="C192:D192"/>
    <mergeCell ref="C193:D193"/>
    <mergeCell ref="C178:D178"/>
    <mergeCell ref="F178:G178"/>
    <mergeCell ref="C179:D179"/>
    <mergeCell ref="F179:G179"/>
    <mergeCell ref="C180:D180"/>
    <mergeCell ref="F180:G180"/>
    <mergeCell ref="B181:I181"/>
    <mergeCell ref="B182:I182"/>
    <mergeCell ref="B184:K184"/>
    <mergeCell ref="F176:G176"/>
    <mergeCell ref="F177:G177"/>
    <mergeCell ref="C172:D172"/>
    <mergeCell ref="C173:D173"/>
    <mergeCell ref="C174:D174"/>
    <mergeCell ref="C175:D175"/>
    <mergeCell ref="F175:G175"/>
    <mergeCell ref="C176:D176"/>
    <mergeCell ref="C177:D177"/>
    <mergeCell ref="F173:G173"/>
    <mergeCell ref="F174:G174"/>
    <mergeCell ref="C169:D169"/>
    <mergeCell ref="F169:G169"/>
    <mergeCell ref="C170:D170"/>
    <mergeCell ref="F170:G170"/>
    <mergeCell ref="C171:D171"/>
    <mergeCell ref="F171:G171"/>
    <mergeCell ref="F172:G172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3:I143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4:H134"/>
    <mergeCell ref="C135:H135"/>
    <mergeCell ref="B136:I136"/>
    <mergeCell ref="B137:H137"/>
    <mergeCell ref="B138:J138"/>
    <mergeCell ref="B139:J139"/>
    <mergeCell ref="B140:I140"/>
    <mergeCell ref="C141:I141"/>
    <mergeCell ref="C142:I142"/>
  </mergeCells>
  <pageMargins left="0.25" right="0.25" top="0.75" bottom="0.75" header="0" footer="0"/>
  <pageSetup paperSize="9" fitToHeight="0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Porteiro - 44h/sem (seg. a sab.)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RIO GRANDE/RS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19</v>
      </c>
      <c r="D14" s="81">
        <f>VLOOKUP($C$14,resumo!$A$5:$T$50,4,0)</f>
        <v>7</v>
      </c>
      <c r="E14" s="280" t="str">
        <f>VLOOKUP($C$14,resumo!$A$5:$T$50,5,0)</f>
        <v>Porteiro - 44h/sem (seg. a sab.)</v>
      </c>
      <c r="F14" s="270"/>
      <c r="G14" s="281" t="str">
        <f>VLOOKUP($C$14,resumo!$A$5:$T$50,6,0)</f>
        <v>Rio Grande</v>
      </c>
      <c r="H14" s="270"/>
      <c r="I14" s="82">
        <f>VLOOKUP($C$14,resumo!$A$5:$T$50,7,0)</f>
        <v>2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Porteiro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 t="str">
        <f>VLOOKUP($C$14,resumo!$A$5:$T$50,15,0)</f>
        <v>5174-10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1201</v>
      </c>
      <c r="D20" s="269"/>
      <c r="E20" s="269"/>
      <c r="F20" s="269"/>
      <c r="G20" s="269"/>
      <c r="H20" s="270"/>
      <c r="I20" s="290">
        <f>VLOOKUP($C$14,resumo!$A$5:$T$50,17,0)</f>
        <v>1991.06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Porteiro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1202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1203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1204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1205</v>
      </c>
      <c r="D31" s="269"/>
      <c r="E31" s="269"/>
      <c r="F31" s="269"/>
      <c r="G31" s="270"/>
      <c r="H31" s="89">
        <f>VLOOKUP($C$14,resumo!$A$5:$T$50,19,0)</f>
        <v>44</v>
      </c>
      <c r="I31" s="90" t="s">
        <v>131</v>
      </c>
      <c r="J31" s="91">
        <f>ROUND(H31*5*(I20/220),2)</f>
        <v>1991.06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1206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1207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1208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1209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1991.06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1210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1211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1212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165.86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1213</v>
      </c>
      <c r="D43" s="269"/>
      <c r="E43" s="269"/>
      <c r="F43" s="269"/>
      <c r="G43" s="269"/>
      <c r="H43" s="270"/>
      <c r="I43" s="105">
        <v>0.121</v>
      </c>
      <c r="J43" s="101">
        <f t="shared" si="1"/>
        <v>240.92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406.78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1214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1215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479.57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59.95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1216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71.94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35.97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23.98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14.39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4.8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191.83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882.43000000000006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1217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135.74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1218</v>
      </c>
      <c r="D61" s="269"/>
      <c r="E61" s="269"/>
      <c r="F61" s="269"/>
      <c r="G61" s="269"/>
      <c r="H61" s="269"/>
      <c r="I61" s="120">
        <f>VLOOKUP($C$14,resumo!$A$5:$T$50,12,0)</f>
        <v>5.8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1219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1220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1221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1222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1223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1224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1225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1226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612.82000000000005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1227</v>
      </c>
      <c r="D77" s="269"/>
      <c r="E77" s="269"/>
      <c r="F77" s="269"/>
      <c r="G77" s="269"/>
      <c r="H77" s="269"/>
      <c r="I77" s="270"/>
      <c r="J77" s="112">
        <f>J44</f>
        <v>406.78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882.43000000000006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612.82000000000005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1902.0300000000002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1228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9.99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0.8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1229</v>
      </c>
      <c r="D85" s="269"/>
      <c r="E85" s="269"/>
      <c r="F85" s="269"/>
      <c r="G85" s="269"/>
      <c r="H85" s="269"/>
      <c r="I85" s="270"/>
      <c r="J85" s="112">
        <f>ROUND(((($J$37/30)*7)/$G$12)*1,2)</f>
        <v>38.72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14.25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1230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79.64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143.4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1231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1991.06</v>
      </c>
      <c r="D93" s="305" t="s">
        <v>1232</v>
      </c>
      <c r="E93" s="269"/>
      <c r="F93" s="133">
        <f>J80-J60-J65</f>
        <v>1313.3100000000002</v>
      </c>
      <c r="G93" s="305" t="s">
        <v>203</v>
      </c>
      <c r="H93" s="269"/>
      <c r="I93" s="134">
        <f>J88</f>
        <v>143.4</v>
      </c>
      <c r="J93" s="135">
        <f>C93+F93+I93</f>
        <v>3447.77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1233</v>
      </c>
      <c r="D96" s="269"/>
      <c r="E96" s="269"/>
      <c r="F96" s="269"/>
      <c r="G96" s="269"/>
      <c r="H96" s="269"/>
      <c r="I96" s="270"/>
      <c r="J96" s="112">
        <f>ROUND(J93/12,2)</f>
        <v>287.31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1234</v>
      </c>
      <c r="D97" s="269"/>
      <c r="E97" s="269"/>
      <c r="F97" s="269"/>
      <c r="G97" s="269"/>
      <c r="H97" s="269"/>
      <c r="I97" s="270"/>
      <c r="J97" s="112">
        <f>ROUND((($J$93/30)*1)/12,2)</f>
        <v>9.58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1235</v>
      </c>
      <c r="D98" s="269"/>
      <c r="E98" s="269"/>
      <c r="F98" s="269"/>
      <c r="G98" s="269"/>
      <c r="H98" s="269"/>
      <c r="I98" s="270"/>
      <c r="J98" s="112">
        <f>ROUND((($J$93/30)*5)/12*1.5%,2)</f>
        <v>0.72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1236</v>
      </c>
      <c r="D99" s="269"/>
      <c r="E99" s="269"/>
      <c r="F99" s="269"/>
      <c r="G99" s="269"/>
      <c r="H99" s="269"/>
      <c r="I99" s="270"/>
      <c r="J99" s="112">
        <f>ROUND((((($J$93)/30)*0.69)/12),2)</f>
        <v>6.61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1237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4.79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1238</v>
      </c>
      <c r="D101" s="269"/>
      <c r="E101" s="269"/>
      <c r="F101" s="269"/>
      <c r="G101" s="269"/>
      <c r="H101" s="269"/>
      <c r="I101" s="270"/>
      <c r="J101" s="112">
        <f>ROUND((((($J$93)/30)*3)/12),2)</f>
        <v>28.73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337.74000000000007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337.74000000000007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337.74000000000007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1239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1240</v>
      </c>
      <c r="D115" s="269"/>
      <c r="E115" s="269"/>
      <c r="F115" s="269"/>
      <c r="G115" s="269"/>
      <c r="H115" s="269"/>
      <c r="I115" s="270"/>
      <c r="J115" s="141">
        <f>J162</f>
        <v>3.11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1241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61.37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1242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4435.6000000000004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221.78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1243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4657.38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465.74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1244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5123.12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1245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448.83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1246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97.44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1247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1248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1249</v>
      </c>
      <c r="D135" s="269"/>
      <c r="E135" s="269"/>
      <c r="F135" s="269"/>
      <c r="G135" s="269"/>
      <c r="H135" s="270"/>
      <c r="I135" s="155">
        <f>VLOOKUP($C$14,resumo!$A$5:$T$50,14,0)</f>
        <v>0.04</v>
      </c>
      <c r="J135" s="112">
        <f>ROUND(($J$126/(1-$I$137))*I135,2)</f>
        <v>236.22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1470.01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0.13250000000000001</v>
      </c>
      <c r="J137" s="118">
        <f t="shared" si="5"/>
        <v>782.49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1991.06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1902.0300000000002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143.4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337.74000000000007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61.37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4435.6000000000004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1470.01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5905.61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11811.22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1250</v>
      </c>
      <c r="C152" s="269"/>
      <c r="D152" s="269"/>
      <c r="E152" s="269"/>
      <c r="F152" s="269"/>
      <c r="G152" s="270"/>
      <c r="H152" s="322">
        <f>ROUND(H150*H151,2)</f>
        <v>141734.64000000001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Porteiro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resumo!G32</f>
        <v>8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3.11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Porteiro - 30h/sem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RIO GRANDE/RS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20</v>
      </c>
      <c r="D14" s="81">
        <f>VLOOKUP($C$14,resumo!$A$5:$T$50,4,0)</f>
        <v>7</v>
      </c>
      <c r="E14" s="280" t="str">
        <f>VLOOKUP($C$14,resumo!$A$5:$T$50,5,0)</f>
        <v>Porteiro - 30h/sem</v>
      </c>
      <c r="F14" s="270"/>
      <c r="G14" s="281" t="str">
        <f>VLOOKUP($C$14,resumo!$A$5:$T$50,6,0)</f>
        <v>Rio Grande</v>
      </c>
      <c r="H14" s="270"/>
      <c r="I14" s="82">
        <f>VLOOKUP($C$14,resumo!$A$5:$T$50,7,0)</f>
        <v>2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Porteiro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 t="str">
        <f>VLOOKUP($C$14,resumo!$A$5:$T$50,15,0)</f>
        <v>5174-10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1251</v>
      </c>
      <c r="D20" s="269"/>
      <c r="E20" s="269"/>
      <c r="F20" s="269"/>
      <c r="G20" s="269"/>
      <c r="H20" s="270"/>
      <c r="I20" s="290">
        <f>VLOOKUP($C$14,resumo!$A$5:$T$50,17,0)</f>
        <v>1991.06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Porteiro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1252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1253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1254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1255</v>
      </c>
      <c r="D31" s="269"/>
      <c r="E31" s="269"/>
      <c r="F31" s="269"/>
      <c r="G31" s="270"/>
      <c r="H31" s="89">
        <f>VLOOKUP($C$14,resumo!$A$5:$T$50,19,0)</f>
        <v>30</v>
      </c>
      <c r="I31" s="90" t="s">
        <v>131</v>
      </c>
      <c r="J31" s="91">
        <f>ROUND(H31*5*(I20/220),2)</f>
        <v>1357.54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1256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1257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1258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1259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1357.54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1260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1261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1262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113.08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1263</v>
      </c>
      <c r="D43" s="269"/>
      <c r="E43" s="269"/>
      <c r="F43" s="269"/>
      <c r="G43" s="269"/>
      <c r="H43" s="270"/>
      <c r="I43" s="105">
        <v>0.121</v>
      </c>
      <c r="J43" s="101">
        <f t="shared" si="1"/>
        <v>164.26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277.33999999999997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1264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1265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326.98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40.869999999999997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1266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49.05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24.52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16.350000000000001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9.81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3.27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130.79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601.64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1267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173.75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1268</v>
      </c>
      <c r="D61" s="269"/>
      <c r="E61" s="269"/>
      <c r="F61" s="269"/>
      <c r="G61" s="269"/>
      <c r="H61" s="269"/>
      <c r="I61" s="120">
        <f>VLOOKUP($C$14,resumo!$A$5:$T$50,12,0)</f>
        <v>5.8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1269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1270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1271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1272</v>
      </c>
      <c r="D65" s="269"/>
      <c r="E65" s="269"/>
      <c r="F65" s="269"/>
      <c r="G65" s="269"/>
      <c r="H65" s="269"/>
      <c r="I65" s="269"/>
      <c r="J65" s="112">
        <f>ROUND(I67*I66*(1-I68),2)</f>
        <v>226.49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1273</v>
      </c>
      <c r="D66" s="269"/>
      <c r="E66" s="269"/>
      <c r="F66" s="269"/>
      <c r="G66" s="269"/>
      <c r="H66" s="269"/>
      <c r="I66" s="120">
        <f>VLOOKUP($C$14,resumo!$A$5:$T$50,18,0)</f>
        <v>12.71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1274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1275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1276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424.34000000000003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1277</v>
      </c>
      <c r="D77" s="269"/>
      <c r="E77" s="269"/>
      <c r="F77" s="269"/>
      <c r="G77" s="269"/>
      <c r="H77" s="269"/>
      <c r="I77" s="270"/>
      <c r="J77" s="112">
        <f>J44</f>
        <v>277.33999999999997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601.64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424.34000000000003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1303.3200000000002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1278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6.81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0.54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1279</v>
      </c>
      <c r="D85" s="269"/>
      <c r="E85" s="269"/>
      <c r="F85" s="269"/>
      <c r="G85" s="269"/>
      <c r="H85" s="269"/>
      <c r="I85" s="270"/>
      <c r="J85" s="112">
        <f>ROUND(((($J$37/30)*7)/$G$12)*1,2)</f>
        <v>26.4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9.7200000000000006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1280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54.3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97.77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1281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1357.54</v>
      </c>
      <c r="D93" s="305" t="s">
        <v>1282</v>
      </c>
      <c r="E93" s="269"/>
      <c r="F93" s="133">
        <f>J80-J60-J65</f>
        <v>903.08000000000015</v>
      </c>
      <c r="G93" s="305" t="s">
        <v>203</v>
      </c>
      <c r="H93" s="269"/>
      <c r="I93" s="134">
        <f>J88</f>
        <v>97.77</v>
      </c>
      <c r="J93" s="135">
        <f>C93+F93+I93</f>
        <v>2358.39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1283</v>
      </c>
      <c r="D96" s="269"/>
      <c r="E96" s="269"/>
      <c r="F96" s="269"/>
      <c r="G96" s="269"/>
      <c r="H96" s="269"/>
      <c r="I96" s="270"/>
      <c r="J96" s="112">
        <f>ROUND(J93/12,2)</f>
        <v>196.53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1284</v>
      </c>
      <c r="D97" s="269"/>
      <c r="E97" s="269"/>
      <c r="F97" s="269"/>
      <c r="G97" s="269"/>
      <c r="H97" s="269"/>
      <c r="I97" s="270"/>
      <c r="J97" s="112">
        <f>ROUND((($J$93/30)*1)/12,2)</f>
        <v>6.55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1285</v>
      </c>
      <c r="D98" s="269"/>
      <c r="E98" s="269"/>
      <c r="F98" s="269"/>
      <c r="G98" s="269"/>
      <c r="H98" s="269"/>
      <c r="I98" s="270"/>
      <c r="J98" s="112">
        <f>ROUND((($J$93/30)*5)/12*1.5%,2)</f>
        <v>0.49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1286</v>
      </c>
      <c r="D99" s="269"/>
      <c r="E99" s="269"/>
      <c r="F99" s="269"/>
      <c r="G99" s="269"/>
      <c r="H99" s="269"/>
      <c r="I99" s="270"/>
      <c r="J99" s="112">
        <f>ROUND((((($J$93)/30)*0.69)/12),2)</f>
        <v>4.5199999999999996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1287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3.31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1288</v>
      </c>
      <c r="D101" s="269"/>
      <c r="E101" s="269"/>
      <c r="F101" s="269"/>
      <c r="G101" s="269"/>
      <c r="H101" s="269"/>
      <c r="I101" s="270"/>
      <c r="J101" s="112">
        <f>ROUND((((($J$93)/30)*3)/12),2)</f>
        <v>19.649999999999999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231.05000000000004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231.05000000000004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231.05000000000004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1289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1290</v>
      </c>
      <c r="D115" s="269"/>
      <c r="E115" s="269"/>
      <c r="F115" s="269"/>
      <c r="G115" s="269"/>
      <c r="H115" s="269"/>
      <c r="I115" s="270"/>
      <c r="J115" s="141">
        <f>J162</f>
        <v>3.11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1291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61.37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1292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3051.05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152.55000000000001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1293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3203.6000000000004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320.36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1294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3523.9600000000005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1295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308.73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1296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67.03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1297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1298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1299</v>
      </c>
      <c r="D135" s="269"/>
      <c r="E135" s="269"/>
      <c r="F135" s="269"/>
      <c r="G135" s="269"/>
      <c r="H135" s="270"/>
      <c r="I135" s="155">
        <f>VLOOKUP($C$14,resumo!$A$5:$T$50,14,0)</f>
        <v>0.04</v>
      </c>
      <c r="J135" s="112">
        <f>ROUND(($J$126/(1-$I$137))*I135,2)</f>
        <v>162.49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1011.1600000000001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0.13250000000000001</v>
      </c>
      <c r="J137" s="118">
        <f t="shared" si="5"/>
        <v>538.25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1357.54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1303.3200000000002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97.77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231.05000000000004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61.37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3051.05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1011.1600000000001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4062.21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8124.42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1300</v>
      </c>
      <c r="C152" s="269"/>
      <c r="D152" s="269"/>
      <c r="E152" s="269"/>
      <c r="F152" s="269"/>
      <c r="G152" s="270"/>
      <c r="H152" s="322">
        <f>ROUND(H150*H151,2)</f>
        <v>97493.04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Porteiro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resumo!G32</f>
        <v>8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3.11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Porteiro - 40h/sem (das 15h as 23h)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RIO GRANDE/RS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21</v>
      </c>
      <c r="D14" s="81">
        <f>VLOOKUP($C$14,resumo!$A$5:$T$50,4,0)</f>
        <v>7</v>
      </c>
      <c r="E14" s="280" t="str">
        <f>VLOOKUP($C$14,resumo!$A$5:$T$50,5,0)</f>
        <v>Porteiro - 40h/sem (das 15h as 23h)</v>
      </c>
      <c r="F14" s="270"/>
      <c r="G14" s="281" t="str">
        <f>VLOOKUP($C$14,resumo!$A$5:$T$50,6,0)</f>
        <v>Rio Grande</v>
      </c>
      <c r="H14" s="270"/>
      <c r="I14" s="82">
        <f>VLOOKUP($C$14,resumo!$A$5:$T$50,7,0)</f>
        <v>2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Porteiro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 t="str">
        <f>VLOOKUP($C$14,resumo!$A$5:$T$50,15,0)</f>
        <v>5174-10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1301</v>
      </c>
      <c r="D20" s="269"/>
      <c r="E20" s="269"/>
      <c r="F20" s="269"/>
      <c r="G20" s="269"/>
      <c r="H20" s="270"/>
      <c r="I20" s="290">
        <f>VLOOKUP($C$14,resumo!$A$5:$T$50,17,0)</f>
        <v>1991.06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Porteiro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>
      <c r="A23" s="64"/>
      <c r="B23" s="85">
        <v>6</v>
      </c>
      <c r="C23" s="293" t="s">
        <v>1302</v>
      </c>
      <c r="D23" s="269"/>
      <c r="E23" s="269"/>
      <c r="F23" s="269"/>
      <c r="G23" s="269"/>
      <c r="H23" s="270"/>
      <c r="I23" s="294">
        <f>ROUND(I20/220,2)</f>
        <v>9.0500000000000007</v>
      </c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>
      <c r="A24" s="64"/>
      <c r="B24" s="86">
        <v>7</v>
      </c>
      <c r="C24" s="293" t="s">
        <v>1303</v>
      </c>
      <c r="D24" s="269"/>
      <c r="E24" s="269"/>
      <c r="F24" s="269"/>
      <c r="G24" s="269"/>
      <c r="H24" s="270"/>
      <c r="I24" s="294">
        <f>TRUNC((I23*1.5),2)</f>
        <v>13.57</v>
      </c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>
      <c r="A25" s="64"/>
      <c r="B25" s="86">
        <v>8</v>
      </c>
      <c r="C25" s="293" t="s">
        <v>1304</v>
      </c>
      <c r="D25" s="269"/>
      <c r="E25" s="269"/>
      <c r="F25" s="269"/>
      <c r="G25" s="269"/>
      <c r="H25" s="270"/>
      <c r="I25" s="294">
        <f>ROUND(I23*20%,2)</f>
        <v>1.81</v>
      </c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1305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ROUND(H31*5*(I20/220),2)</f>
        <v>1810.05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1306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1307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>
      <c r="A34" s="92"/>
      <c r="B34" s="93" t="s">
        <v>111</v>
      </c>
      <c r="C34" s="343" t="s">
        <v>1308</v>
      </c>
      <c r="D34" s="283"/>
      <c r="E34" s="283"/>
      <c r="F34" s="283"/>
      <c r="G34" s="283"/>
      <c r="H34" s="283"/>
      <c r="I34" s="284"/>
      <c r="J34" s="190">
        <f>ROUND(I25*1*25,2)</f>
        <v>45.25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>
      <c r="A35" s="92"/>
      <c r="B35" s="93" t="s">
        <v>136</v>
      </c>
      <c r="C35" s="335" t="s">
        <v>1309</v>
      </c>
      <c r="D35" s="269"/>
      <c r="E35" s="269"/>
      <c r="F35" s="269"/>
      <c r="G35" s="269"/>
      <c r="H35" s="269"/>
      <c r="I35" s="270"/>
      <c r="J35" s="190">
        <f>ROUND((I23*1*60/52.5*25)-(I23*1*25),2)</f>
        <v>32.32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1887.62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1310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1311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1312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0">ROUND($J$37*I42,2)</f>
        <v>157.24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1313</v>
      </c>
      <c r="D43" s="269"/>
      <c r="E43" s="269"/>
      <c r="F43" s="269"/>
      <c r="G43" s="269"/>
      <c r="H43" s="270"/>
      <c r="I43" s="105">
        <v>0.121</v>
      </c>
      <c r="J43" s="101">
        <f t="shared" si="0"/>
        <v>228.4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385.64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1314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1315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1">ROUND(($J$37+$J$44)*I48,2)</f>
        <v>454.65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1"/>
        <v>56.83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1316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1"/>
        <v>68.2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1"/>
        <v>34.1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1"/>
        <v>22.73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1"/>
        <v>13.64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1"/>
        <v>4.55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181.86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2">SUM(I48:I55)</f>
        <v>0.36800000000000005</v>
      </c>
      <c r="J56" s="118">
        <f t="shared" si="2"/>
        <v>836.56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1317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146.6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1318</v>
      </c>
      <c r="D61" s="269"/>
      <c r="E61" s="269"/>
      <c r="F61" s="269"/>
      <c r="G61" s="269"/>
      <c r="H61" s="269"/>
      <c r="I61" s="120">
        <f>VLOOKUP($C$14,resumo!$A$5:$T$50,12,0)</f>
        <v>5.8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1319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1320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1321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1322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1323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1324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1325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1326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623.68000000000006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1327</v>
      </c>
      <c r="D77" s="269"/>
      <c r="E77" s="269"/>
      <c r="F77" s="269"/>
      <c r="G77" s="269"/>
      <c r="H77" s="269"/>
      <c r="I77" s="270"/>
      <c r="J77" s="112">
        <f>J44</f>
        <v>385.64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836.56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623.68000000000006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1845.8799999999999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1328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9.4700000000000006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0.76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1329</v>
      </c>
      <c r="D85" s="269"/>
      <c r="E85" s="269"/>
      <c r="F85" s="269"/>
      <c r="G85" s="269"/>
      <c r="H85" s="269"/>
      <c r="I85" s="270"/>
      <c r="J85" s="112">
        <f>ROUND(((($J$37/30)*7)/$G$12)*1,2)</f>
        <v>36.700000000000003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13.51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1330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75.5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135.94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1331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1887.62</v>
      </c>
      <c r="D93" s="305" t="s">
        <v>1332</v>
      </c>
      <c r="E93" s="269"/>
      <c r="F93" s="133">
        <f>J80-J60-J65</f>
        <v>1246.3</v>
      </c>
      <c r="G93" s="305" t="s">
        <v>203</v>
      </c>
      <c r="H93" s="269"/>
      <c r="I93" s="134">
        <f>J88</f>
        <v>135.94</v>
      </c>
      <c r="J93" s="135">
        <f>C93+F93+I93</f>
        <v>3269.86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1333</v>
      </c>
      <c r="D96" s="269"/>
      <c r="E96" s="269"/>
      <c r="F96" s="269"/>
      <c r="G96" s="269"/>
      <c r="H96" s="269"/>
      <c r="I96" s="270"/>
      <c r="J96" s="112">
        <f>ROUND(J93/12,2)</f>
        <v>272.49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1334</v>
      </c>
      <c r="D97" s="269"/>
      <c r="E97" s="269"/>
      <c r="F97" s="269"/>
      <c r="G97" s="269"/>
      <c r="H97" s="269"/>
      <c r="I97" s="270"/>
      <c r="J97" s="112">
        <f>ROUND((($J$93/30)*1)/12,2)</f>
        <v>9.08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1335</v>
      </c>
      <c r="D98" s="269"/>
      <c r="E98" s="269"/>
      <c r="F98" s="269"/>
      <c r="G98" s="269"/>
      <c r="H98" s="269"/>
      <c r="I98" s="270"/>
      <c r="J98" s="112">
        <f>ROUND((($J$93/30)*5)/12*1.5%,2)</f>
        <v>0.68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1336</v>
      </c>
      <c r="D99" s="269"/>
      <c r="E99" s="269"/>
      <c r="F99" s="269"/>
      <c r="G99" s="269"/>
      <c r="H99" s="269"/>
      <c r="I99" s="270"/>
      <c r="J99" s="112">
        <f>ROUND((((($J$93)/30)*0.69)/12),2)</f>
        <v>6.27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1337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4.54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1338</v>
      </c>
      <c r="D101" s="269"/>
      <c r="E101" s="269"/>
      <c r="F101" s="269"/>
      <c r="G101" s="269"/>
      <c r="H101" s="269"/>
      <c r="I101" s="270"/>
      <c r="J101" s="112">
        <f>ROUND((((($J$93)/30)*3)/12),2)</f>
        <v>27.25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320.31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320.31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320.31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1339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1340</v>
      </c>
      <c r="D115" s="269"/>
      <c r="E115" s="269"/>
      <c r="F115" s="269"/>
      <c r="G115" s="269"/>
      <c r="H115" s="269"/>
      <c r="I115" s="270"/>
      <c r="J115" s="141">
        <f>J162</f>
        <v>3.11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1341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61.37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1342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4251.12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212.56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1343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4463.68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446.37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1344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4910.05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1345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3">ROUND(($J$126/(1-$I$137))*I129,2)</f>
        <v>430.16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1346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3"/>
        <v>93.39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1347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1348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1349</v>
      </c>
      <c r="D135" s="269"/>
      <c r="E135" s="269"/>
      <c r="F135" s="269"/>
      <c r="G135" s="269"/>
      <c r="H135" s="270"/>
      <c r="I135" s="155">
        <f>VLOOKUP($C$14,resumo!$A$5:$T$50,14,0)</f>
        <v>0.04</v>
      </c>
      <c r="J135" s="112">
        <f>ROUND(($J$126/(1-$I$137))*I135,2)</f>
        <v>226.4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1408.8800000000003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4">SUM(I129:I135)</f>
        <v>0.13250000000000001</v>
      </c>
      <c r="J137" s="118">
        <f t="shared" si="4"/>
        <v>749.95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1887.62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1845.8799999999999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135.94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320.31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61.37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4251.12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1408.8800000000003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5660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11320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1350</v>
      </c>
      <c r="C152" s="269"/>
      <c r="D152" s="269"/>
      <c r="E152" s="269"/>
      <c r="F152" s="269"/>
      <c r="G152" s="270"/>
      <c r="H152" s="322">
        <f>ROUND(H150*H151,2)</f>
        <v>135840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Porteiro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resumo!G32</f>
        <v>8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3.11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5">F167*$I$27</f>
        <v>2</v>
      </c>
      <c r="I167" s="187">
        <v>59.45</v>
      </c>
      <c r="J167" s="178">
        <f t="shared" ref="J167:J173" si="6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5"/>
        <v>2</v>
      </c>
      <c r="I168" s="187">
        <v>26.89</v>
      </c>
      <c r="J168" s="178">
        <f t="shared" si="6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5"/>
        <v>2</v>
      </c>
      <c r="I169" s="187">
        <v>29.45</v>
      </c>
      <c r="J169" s="178">
        <f t="shared" si="6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5"/>
        <v>1</v>
      </c>
      <c r="I170" s="187">
        <v>6.5</v>
      </c>
      <c r="J170" s="178">
        <f t="shared" si="6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5"/>
        <v>1</v>
      </c>
      <c r="I171" s="187">
        <v>105.5</v>
      </c>
      <c r="J171" s="178">
        <f t="shared" si="6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5"/>
        <v>1</v>
      </c>
      <c r="I172" s="187">
        <v>288.5</v>
      </c>
      <c r="J172" s="178">
        <f t="shared" si="6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5"/>
        <v>2</v>
      </c>
      <c r="I173" s="188">
        <v>33.49</v>
      </c>
      <c r="J173" s="178">
        <f t="shared" si="6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I34"/>
    <mergeCell ref="C35:I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Auxiliar de cozinha - 20h/sem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ROLANTE/RS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22</v>
      </c>
      <c r="D14" s="81">
        <f>VLOOKUP($C$14,resumo!$A$5:$T$50,4,0)</f>
        <v>8</v>
      </c>
      <c r="E14" s="280" t="str">
        <f>VLOOKUP($C$14,resumo!$A$5:$T$50,5,0)</f>
        <v>Auxiliar de cozinha - 20h/sem</v>
      </c>
      <c r="F14" s="270"/>
      <c r="G14" s="281" t="str">
        <f>VLOOKUP($C$14,resumo!$A$5:$T$50,6,0)</f>
        <v>Rolante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Auxiliar nos serviços de alimentação, auxiliar de cozinha, saladeira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5135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1351</v>
      </c>
      <c r="D20" s="269"/>
      <c r="E20" s="269"/>
      <c r="F20" s="269"/>
      <c r="G20" s="269"/>
      <c r="H20" s="270"/>
      <c r="I20" s="290">
        <f>VLOOKUP($C$14,resumo!$A$5:$T$50,17,0)</f>
        <v>1653.58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Auxiliar nos serviços de alimentação, auxiliar de cozinha, saladeira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1352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1353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1354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1355</v>
      </c>
      <c r="D31" s="269"/>
      <c r="E31" s="269"/>
      <c r="F31" s="269"/>
      <c r="G31" s="270"/>
      <c r="H31" s="89">
        <f>VLOOKUP($C$14,resumo!$A$5:$T$50,19,0)</f>
        <v>20</v>
      </c>
      <c r="I31" s="90" t="s">
        <v>131</v>
      </c>
      <c r="J31" s="91">
        <f>ROUND(H31*5*(I20/220),2)</f>
        <v>751.63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1356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1357</v>
      </c>
      <c r="D33" s="269"/>
      <c r="E33" s="269"/>
      <c r="F33" s="269"/>
      <c r="G33" s="270"/>
      <c r="H33" s="89">
        <f>VLOOKUP($C$14,resumo!$A$5:$T$50,20,0)</f>
        <v>20</v>
      </c>
      <c r="I33" s="96" t="s">
        <v>134</v>
      </c>
      <c r="J33" s="91">
        <f>ROUND(H33%*J31,2)</f>
        <v>150.33000000000001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1358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1359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901.96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1360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1361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1362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75.13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1363</v>
      </c>
      <c r="D43" s="269"/>
      <c r="E43" s="269"/>
      <c r="F43" s="269"/>
      <c r="G43" s="269"/>
      <c r="H43" s="270"/>
      <c r="I43" s="105">
        <v>0.121</v>
      </c>
      <c r="J43" s="101">
        <f t="shared" si="1"/>
        <v>109.14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184.26999999999998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1364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1365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217.25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27.16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1366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32.590000000000003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16.29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10.86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6.52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2.17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86.9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399.74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1367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304.7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1368</v>
      </c>
      <c r="D61" s="269"/>
      <c r="E61" s="269"/>
      <c r="F61" s="269"/>
      <c r="G61" s="269"/>
      <c r="H61" s="269"/>
      <c r="I61" s="120">
        <f>VLOOKUP($C$14,resumo!$A$5:$T$50,12,0)</f>
        <v>7.95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1369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1370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1371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1372</v>
      </c>
      <c r="D65" s="269"/>
      <c r="E65" s="269"/>
      <c r="F65" s="269"/>
      <c r="G65" s="269"/>
      <c r="H65" s="269"/>
      <c r="I65" s="269"/>
      <c r="J65" s="112">
        <f>ROUND(I67*I66*(1-I68),2)</f>
        <v>226.49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1373</v>
      </c>
      <c r="D66" s="269"/>
      <c r="E66" s="269"/>
      <c r="F66" s="269"/>
      <c r="G66" s="269"/>
      <c r="H66" s="269"/>
      <c r="I66" s="120">
        <f>VLOOKUP($C$14,resumo!$A$5:$T$50,18,0)</f>
        <v>12.71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1374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1375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1376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555.29000000000008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1377</v>
      </c>
      <c r="D77" s="269"/>
      <c r="E77" s="269"/>
      <c r="F77" s="269"/>
      <c r="G77" s="269"/>
      <c r="H77" s="269"/>
      <c r="I77" s="270"/>
      <c r="J77" s="112">
        <f>J44</f>
        <v>184.26999999999998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399.74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555.29000000000008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1139.3000000000002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1378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4.53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0.36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1379</v>
      </c>
      <c r="D85" s="269"/>
      <c r="E85" s="269"/>
      <c r="F85" s="269"/>
      <c r="G85" s="269"/>
      <c r="H85" s="269"/>
      <c r="I85" s="270"/>
      <c r="J85" s="112">
        <f>ROUND(((($J$37/30)*7)/$G$12)*1,2)</f>
        <v>17.54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6.45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1380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36.08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64.959999999999994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1381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901.96</v>
      </c>
      <c r="D93" s="305" t="s">
        <v>1382</v>
      </c>
      <c r="E93" s="269"/>
      <c r="F93" s="133">
        <f>J80-J60-J65</f>
        <v>608.11000000000013</v>
      </c>
      <c r="G93" s="305" t="s">
        <v>203</v>
      </c>
      <c r="H93" s="269"/>
      <c r="I93" s="134">
        <f>J88</f>
        <v>64.959999999999994</v>
      </c>
      <c r="J93" s="135">
        <f>C93+F93+I93</f>
        <v>1575.0300000000002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1383</v>
      </c>
      <c r="D96" s="269"/>
      <c r="E96" s="269"/>
      <c r="F96" s="269"/>
      <c r="G96" s="269"/>
      <c r="H96" s="269"/>
      <c r="I96" s="270"/>
      <c r="J96" s="112">
        <f>ROUND(J93/12,2)</f>
        <v>131.25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1384</v>
      </c>
      <c r="D97" s="269"/>
      <c r="E97" s="269"/>
      <c r="F97" s="269"/>
      <c r="G97" s="269"/>
      <c r="H97" s="269"/>
      <c r="I97" s="270"/>
      <c r="J97" s="112">
        <f>ROUND((($J$93/30)*1)/12,2)</f>
        <v>4.38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1385</v>
      </c>
      <c r="D98" s="269"/>
      <c r="E98" s="269"/>
      <c r="F98" s="269"/>
      <c r="G98" s="269"/>
      <c r="H98" s="269"/>
      <c r="I98" s="270"/>
      <c r="J98" s="112">
        <f>ROUND((($J$93/30)*5)/12*1.5%,2)</f>
        <v>0.33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1386</v>
      </c>
      <c r="D99" s="269"/>
      <c r="E99" s="269"/>
      <c r="F99" s="269"/>
      <c r="G99" s="269"/>
      <c r="H99" s="269"/>
      <c r="I99" s="270"/>
      <c r="J99" s="112">
        <f>ROUND((((($J$93)/30)*0.69)/12),2)</f>
        <v>3.02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1387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2.2599999999999998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1388</v>
      </c>
      <c r="D101" s="269"/>
      <c r="E101" s="269"/>
      <c r="F101" s="269"/>
      <c r="G101" s="269"/>
      <c r="H101" s="269"/>
      <c r="I101" s="270"/>
      <c r="J101" s="112">
        <f>ROUND((((($J$93)/30)*3)/12),2)</f>
        <v>13.13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154.37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154.37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154.37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1389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1390</v>
      </c>
      <c r="D115" s="269"/>
      <c r="E115" s="269"/>
      <c r="F115" s="269"/>
      <c r="G115" s="269"/>
      <c r="H115" s="269"/>
      <c r="I115" s="270"/>
      <c r="J115" s="141">
        <f>J162</f>
        <v>4.9800000000000004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1391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63.239999999999995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1392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2323.83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116.19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1393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2440.02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244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1394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2684.02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1395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232.46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1396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50.47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1397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1398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1399</v>
      </c>
      <c r="D135" s="269"/>
      <c r="E135" s="269"/>
      <c r="F135" s="269"/>
      <c r="G135" s="269"/>
      <c r="H135" s="270"/>
      <c r="I135" s="155">
        <f>VLOOKUP($C$14,resumo!$A$5:$T$50,14,0)</f>
        <v>0.03</v>
      </c>
      <c r="J135" s="112">
        <f>ROUND(($J$126/(1-$I$137))*I135,2)</f>
        <v>91.76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734.88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0.1225</v>
      </c>
      <c r="J137" s="118">
        <f t="shared" si="5"/>
        <v>374.69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901.96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1139.3000000000002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64.959999999999994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154.37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63.239999999999995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2323.83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734.88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3058.71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3058.71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1400</v>
      </c>
      <c r="C152" s="269"/>
      <c r="D152" s="269"/>
      <c r="E152" s="269"/>
      <c r="F152" s="269"/>
      <c r="G152" s="270"/>
      <c r="H152" s="322">
        <f>ROUND(H150*H151,2)</f>
        <v>36704.519999999997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Auxiliar nos serviços de alimentação, auxiliar de cozinha, saladeira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resumo!G38</f>
        <v>5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4.9800000000000004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Cuidador de alunos PcD - 20h/sem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ROLANTE/RS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23</v>
      </c>
      <c r="D14" s="81">
        <f>VLOOKUP($C$14,resumo!$A$5:$T$50,4,0)</f>
        <v>8</v>
      </c>
      <c r="E14" s="280" t="str">
        <f>VLOOKUP($C$14,resumo!$A$5:$T$50,5,0)</f>
        <v>Cuidador de alunos PcD - 20h/sem</v>
      </c>
      <c r="F14" s="270"/>
      <c r="G14" s="281" t="str">
        <f>VLOOKUP($C$14,resumo!$A$5:$T$50,6,0)</f>
        <v>Rolante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Monitor/Cuidador de alunos PcD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5162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1401</v>
      </c>
      <c r="D20" s="269"/>
      <c r="E20" s="269"/>
      <c r="F20" s="269"/>
      <c r="G20" s="269"/>
      <c r="H20" s="270"/>
      <c r="I20" s="290">
        <f>VLOOKUP($C$14,resumo!$A$5:$T$50,17,0)</f>
        <v>2023.64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Monitor/Cuidador de alunos PcD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1402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1403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1404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1405</v>
      </c>
      <c r="D31" s="269"/>
      <c r="E31" s="269"/>
      <c r="F31" s="269"/>
      <c r="G31" s="270"/>
      <c r="H31" s="89">
        <f>VLOOKUP($C$14,resumo!$A$5:$T$50,19,0)</f>
        <v>20</v>
      </c>
      <c r="I31" s="90" t="s">
        <v>131</v>
      </c>
      <c r="J31" s="91">
        <f>ROUND(H31*5*(I20/220),2)</f>
        <v>919.84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1406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1407</v>
      </c>
      <c r="D33" s="269"/>
      <c r="E33" s="269"/>
      <c r="F33" s="269"/>
      <c r="G33" s="270"/>
      <c r="H33" s="89">
        <f>VLOOKUP($C$14,resumo!$A$5:$T$50,20,0)</f>
        <v>40</v>
      </c>
      <c r="I33" s="96" t="s">
        <v>134</v>
      </c>
      <c r="J33" s="91">
        <f>ROUND(H33%*J31,2)</f>
        <v>367.94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1408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1409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1287.78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1410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1411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1412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107.27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1413</v>
      </c>
      <c r="D43" s="269"/>
      <c r="E43" s="269"/>
      <c r="F43" s="269"/>
      <c r="G43" s="269"/>
      <c r="H43" s="270"/>
      <c r="I43" s="105">
        <v>0.121</v>
      </c>
      <c r="J43" s="101">
        <f t="shared" si="1"/>
        <v>155.82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263.08999999999997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1414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1415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310.17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38.770000000000003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1416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46.53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23.26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15.51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9.31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3.1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124.07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570.72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1417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294.61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1418</v>
      </c>
      <c r="D61" s="269"/>
      <c r="E61" s="269"/>
      <c r="F61" s="269"/>
      <c r="G61" s="269"/>
      <c r="H61" s="269"/>
      <c r="I61" s="120">
        <f>VLOOKUP($C$14,resumo!$A$5:$T$50,12,0)</f>
        <v>7.95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1419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1420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1421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1422</v>
      </c>
      <c r="D65" s="269"/>
      <c r="E65" s="269"/>
      <c r="F65" s="269"/>
      <c r="G65" s="269"/>
      <c r="H65" s="269"/>
      <c r="I65" s="269"/>
      <c r="J65" s="112">
        <f>ROUND(I67*I66*(1-I68),2)</f>
        <v>226.49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1423</v>
      </c>
      <c r="D66" s="269"/>
      <c r="E66" s="269"/>
      <c r="F66" s="269"/>
      <c r="G66" s="269"/>
      <c r="H66" s="269"/>
      <c r="I66" s="120">
        <f>VLOOKUP($C$14,resumo!$A$5:$T$50,18,0)</f>
        <v>12.71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1424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1425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1426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545.20000000000005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1427</v>
      </c>
      <c r="D77" s="269"/>
      <c r="E77" s="269"/>
      <c r="F77" s="269"/>
      <c r="G77" s="269"/>
      <c r="H77" s="269"/>
      <c r="I77" s="270"/>
      <c r="J77" s="112">
        <f>J44</f>
        <v>263.08999999999997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570.72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545.20000000000005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1379.01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1428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6.46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0.52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1429</v>
      </c>
      <c r="D85" s="269"/>
      <c r="E85" s="269"/>
      <c r="F85" s="269"/>
      <c r="G85" s="269"/>
      <c r="H85" s="269"/>
      <c r="I85" s="270"/>
      <c r="J85" s="112">
        <f>ROUND(((($J$37/30)*7)/$G$12)*1,2)</f>
        <v>25.04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9.2100000000000009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1430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51.51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92.74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1431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1287.78</v>
      </c>
      <c r="D93" s="305" t="s">
        <v>1432</v>
      </c>
      <c r="E93" s="269"/>
      <c r="F93" s="133">
        <f>J80-J60-J65</f>
        <v>857.91000000000008</v>
      </c>
      <c r="G93" s="305" t="s">
        <v>203</v>
      </c>
      <c r="H93" s="269"/>
      <c r="I93" s="134">
        <f>J88</f>
        <v>92.74</v>
      </c>
      <c r="J93" s="135">
        <f>C93+F93+I93</f>
        <v>2238.4299999999998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1433</v>
      </c>
      <c r="D96" s="269"/>
      <c r="E96" s="269"/>
      <c r="F96" s="269"/>
      <c r="G96" s="269"/>
      <c r="H96" s="269"/>
      <c r="I96" s="270"/>
      <c r="J96" s="112">
        <f>ROUND(J93/12,2)</f>
        <v>186.54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1434</v>
      </c>
      <c r="D97" s="269"/>
      <c r="E97" s="269"/>
      <c r="F97" s="269"/>
      <c r="G97" s="269"/>
      <c r="H97" s="269"/>
      <c r="I97" s="270"/>
      <c r="J97" s="112">
        <f>ROUND((($J$93/30)*1)/12,2)</f>
        <v>6.22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1435</v>
      </c>
      <c r="D98" s="269"/>
      <c r="E98" s="269"/>
      <c r="F98" s="269"/>
      <c r="G98" s="269"/>
      <c r="H98" s="269"/>
      <c r="I98" s="270"/>
      <c r="J98" s="112">
        <f>ROUND((($J$93/30)*5)/12*1.5%,2)</f>
        <v>0.47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1436</v>
      </c>
      <c r="D99" s="269"/>
      <c r="E99" s="269"/>
      <c r="F99" s="269"/>
      <c r="G99" s="269"/>
      <c r="H99" s="269"/>
      <c r="I99" s="270"/>
      <c r="J99" s="112">
        <f>ROUND((((($J$93)/30)*0.69)/12),2)</f>
        <v>4.29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1437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3.15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1438</v>
      </c>
      <c r="D101" s="269"/>
      <c r="E101" s="269"/>
      <c r="F101" s="269"/>
      <c r="G101" s="269"/>
      <c r="H101" s="269"/>
      <c r="I101" s="270"/>
      <c r="J101" s="112">
        <f>ROUND((((($J$93)/30)*3)/12),2)</f>
        <v>18.649999999999999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219.32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219.32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219.32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1439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1440</v>
      </c>
      <c r="D115" s="269"/>
      <c r="E115" s="269"/>
      <c r="F115" s="269"/>
      <c r="G115" s="269"/>
      <c r="H115" s="269"/>
      <c r="I115" s="270"/>
      <c r="J115" s="141">
        <f>J162</f>
        <v>4.9800000000000004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1441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63.239999999999995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1442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3042.0899999999997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152.1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1443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3194.1899999999996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319.42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1444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3513.6099999999997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1445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304.31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1446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66.069999999999993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1447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1448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1449</v>
      </c>
      <c r="D135" s="269"/>
      <c r="E135" s="269"/>
      <c r="F135" s="269"/>
      <c r="G135" s="269"/>
      <c r="H135" s="270"/>
      <c r="I135" s="155">
        <f>VLOOKUP($C$14,resumo!$A$5:$T$50,14,0)</f>
        <v>0.03</v>
      </c>
      <c r="J135" s="112">
        <f>ROUND(($J$126/(1-$I$137))*I135,2)</f>
        <v>120.12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962.01999999999987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0.1225</v>
      </c>
      <c r="J137" s="118">
        <f t="shared" si="5"/>
        <v>490.5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1287.78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1379.01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92.74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219.32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63.239999999999995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3042.0899999999997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962.01999999999987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4004.11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4004.11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1450</v>
      </c>
      <c r="C152" s="269"/>
      <c r="D152" s="269"/>
      <c r="E152" s="269"/>
      <c r="F152" s="269"/>
      <c r="G152" s="270"/>
      <c r="H152" s="322">
        <f>ROUND(H150*H151,2)</f>
        <v>48049.32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Monitor/Cuidador de alunos PcD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resumo!G38</f>
        <v>5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4.9800000000000004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Porteiro - 44h/sem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ROLANTE/RS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24</v>
      </c>
      <c r="D14" s="81">
        <f>VLOOKUP($C$14,resumo!$A$5:$T$50,4,0)</f>
        <v>8</v>
      </c>
      <c r="E14" s="280" t="str">
        <f>VLOOKUP($C$14,resumo!$A$5:$T$50,5,0)</f>
        <v>Porteiro - 44h/sem</v>
      </c>
      <c r="F14" s="270"/>
      <c r="G14" s="281" t="str">
        <f>VLOOKUP($C$14,resumo!$A$5:$T$50,6,0)</f>
        <v>Rolante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Porteiro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 t="str">
        <f>VLOOKUP($C$14,resumo!$A$5:$T$50,15,0)</f>
        <v>5174-10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1451</v>
      </c>
      <c r="D20" s="269"/>
      <c r="E20" s="269"/>
      <c r="F20" s="269"/>
      <c r="G20" s="269"/>
      <c r="H20" s="270"/>
      <c r="I20" s="290">
        <f>VLOOKUP($C$14,resumo!$A$5:$T$50,17,0)</f>
        <v>1991.06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Porteiro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1452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1453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1454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1455</v>
      </c>
      <c r="D31" s="269"/>
      <c r="E31" s="269"/>
      <c r="F31" s="269"/>
      <c r="G31" s="270"/>
      <c r="H31" s="89">
        <f>VLOOKUP($C$14,resumo!$A$5:$T$50,19,0)</f>
        <v>44</v>
      </c>
      <c r="I31" s="90" t="s">
        <v>131</v>
      </c>
      <c r="J31" s="91">
        <f>ROUND(H31*5*(I20/220),2)</f>
        <v>1991.06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1456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1457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1458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1459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1991.06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1460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1461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1462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165.86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1463</v>
      </c>
      <c r="D43" s="269"/>
      <c r="E43" s="269"/>
      <c r="F43" s="269"/>
      <c r="G43" s="269"/>
      <c r="H43" s="270"/>
      <c r="I43" s="105">
        <v>0.121</v>
      </c>
      <c r="J43" s="101">
        <f t="shared" si="1"/>
        <v>240.92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406.78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1464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1465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479.57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59.95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1466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71.94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35.97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23.98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14.39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4.8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191.83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882.43000000000006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1467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230.34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1468</v>
      </c>
      <c r="D61" s="269"/>
      <c r="E61" s="269"/>
      <c r="F61" s="269"/>
      <c r="G61" s="269"/>
      <c r="H61" s="269"/>
      <c r="I61" s="120">
        <f>VLOOKUP($C$14,resumo!$A$5:$T$50,12,0)</f>
        <v>7.95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1469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1470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1471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1472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1473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1474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1475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1476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707.42000000000007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1477</v>
      </c>
      <c r="D77" s="269"/>
      <c r="E77" s="269"/>
      <c r="F77" s="269"/>
      <c r="G77" s="269"/>
      <c r="H77" s="269"/>
      <c r="I77" s="270"/>
      <c r="J77" s="112">
        <f>J44</f>
        <v>406.78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882.43000000000006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707.42000000000007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1996.63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1478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9.99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0.8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1479</v>
      </c>
      <c r="D85" s="269"/>
      <c r="E85" s="269"/>
      <c r="F85" s="269"/>
      <c r="G85" s="269"/>
      <c r="H85" s="269"/>
      <c r="I85" s="270"/>
      <c r="J85" s="112">
        <f>ROUND(((($J$37/30)*7)/$G$12)*1,2)</f>
        <v>38.72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14.25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1480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79.64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143.4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1481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1991.06</v>
      </c>
      <c r="D93" s="305" t="s">
        <v>1482</v>
      </c>
      <c r="E93" s="269"/>
      <c r="F93" s="133">
        <f>J80-J60-J65</f>
        <v>1313.3100000000002</v>
      </c>
      <c r="G93" s="305" t="s">
        <v>203</v>
      </c>
      <c r="H93" s="269"/>
      <c r="I93" s="134">
        <f>J88</f>
        <v>143.4</v>
      </c>
      <c r="J93" s="135">
        <f>C93+F93+I93</f>
        <v>3447.77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1483</v>
      </c>
      <c r="D96" s="269"/>
      <c r="E96" s="269"/>
      <c r="F96" s="269"/>
      <c r="G96" s="269"/>
      <c r="H96" s="269"/>
      <c r="I96" s="270"/>
      <c r="J96" s="112">
        <f>ROUND(J93/12,2)</f>
        <v>287.31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1484</v>
      </c>
      <c r="D97" s="269"/>
      <c r="E97" s="269"/>
      <c r="F97" s="269"/>
      <c r="G97" s="269"/>
      <c r="H97" s="269"/>
      <c r="I97" s="270"/>
      <c r="J97" s="112">
        <f>ROUND((($J$93/30)*1)/12,2)</f>
        <v>9.58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1485</v>
      </c>
      <c r="D98" s="269"/>
      <c r="E98" s="269"/>
      <c r="F98" s="269"/>
      <c r="G98" s="269"/>
      <c r="H98" s="269"/>
      <c r="I98" s="270"/>
      <c r="J98" s="112">
        <f>ROUND((($J$93/30)*5)/12*1.5%,2)</f>
        <v>0.72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1486</v>
      </c>
      <c r="D99" s="269"/>
      <c r="E99" s="269"/>
      <c r="F99" s="269"/>
      <c r="G99" s="269"/>
      <c r="H99" s="269"/>
      <c r="I99" s="270"/>
      <c r="J99" s="112">
        <f>ROUND((((($J$93)/30)*0.69)/12),2)</f>
        <v>6.61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1487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4.79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1488</v>
      </c>
      <c r="D101" s="269"/>
      <c r="E101" s="269"/>
      <c r="F101" s="269"/>
      <c r="G101" s="269"/>
      <c r="H101" s="269"/>
      <c r="I101" s="270"/>
      <c r="J101" s="112">
        <f>ROUND((((($J$93)/30)*3)/12),2)</f>
        <v>28.73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337.74000000000007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337.74000000000007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337.74000000000007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1489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1490</v>
      </c>
      <c r="D115" s="269"/>
      <c r="E115" s="269"/>
      <c r="F115" s="269"/>
      <c r="G115" s="269"/>
      <c r="H115" s="269"/>
      <c r="I115" s="270"/>
      <c r="J115" s="141">
        <f>J162</f>
        <v>4.9800000000000004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1491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63.239999999999995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1492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4532.07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226.6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1493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4758.67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475.87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1494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5234.54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1495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453.36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1496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98.43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1497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1498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1499</v>
      </c>
      <c r="D135" s="269"/>
      <c r="E135" s="269"/>
      <c r="F135" s="269"/>
      <c r="G135" s="269"/>
      <c r="H135" s="270"/>
      <c r="I135" s="155">
        <f>VLOOKUP($C$14,resumo!$A$5:$T$50,14,0)</f>
        <v>0.03</v>
      </c>
      <c r="J135" s="112">
        <f>ROUND(($J$126/(1-$I$137))*I135,2)</f>
        <v>178.96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1433.22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0.1225</v>
      </c>
      <c r="J137" s="118">
        <f t="shared" si="5"/>
        <v>730.75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1991.06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1996.63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143.4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337.74000000000007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63.239999999999995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4532.07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1433.22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5965.29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5965.29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1500</v>
      </c>
      <c r="C152" s="269"/>
      <c r="D152" s="269"/>
      <c r="E152" s="269"/>
      <c r="F152" s="269"/>
      <c r="G152" s="270"/>
      <c r="H152" s="322">
        <f>ROUND(H150*H151,2)</f>
        <v>71583.48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Porteiro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resumo!G38</f>
        <v>5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4.9800000000000004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Recepcionista - 40h/sem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ROLANTE/RS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25</v>
      </c>
      <c r="D14" s="81">
        <f>VLOOKUP($C$14,resumo!$A$5:$T$50,4,0)</f>
        <v>8</v>
      </c>
      <c r="E14" s="280" t="str">
        <f>VLOOKUP($C$14,resumo!$A$5:$T$50,5,0)</f>
        <v>Recepcionista - 40h/sem</v>
      </c>
      <c r="F14" s="270"/>
      <c r="G14" s="281" t="str">
        <f>VLOOKUP($C$14,resumo!$A$5:$T$50,6,0)</f>
        <v>Rolante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Recepcionista em geral, recepcionista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4221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1501</v>
      </c>
      <c r="D20" s="269"/>
      <c r="E20" s="269"/>
      <c r="F20" s="269"/>
      <c r="G20" s="269"/>
      <c r="H20" s="270"/>
      <c r="I20" s="290">
        <f>VLOOKUP($C$14,resumo!$A$5:$T$50,17,0)</f>
        <v>1869.5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Recepcionista em geral, recepcionista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1502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1503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1504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1505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ROUND(H31*5*(I20/200),2)</f>
        <v>1869.5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1506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1507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1508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1509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1869.5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1510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1511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1512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155.72999999999999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1513</v>
      </c>
      <c r="D43" s="269"/>
      <c r="E43" s="269"/>
      <c r="F43" s="269"/>
      <c r="G43" s="269"/>
      <c r="H43" s="270"/>
      <c r="I43" s="105">
        <v>0.121</v>
      </c>
      <c r="J43" s="101">
        <f t="shared" si="1"/>
        <v>226.21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381.94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1514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1515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450.29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56.29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1516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67.540000000000006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33.770000000000003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22.51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13.51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4.5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180.12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828.53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1517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237.63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1518</v>
      </c>
      <c r="D61" s="269"/>
      <c r="E61" s="269"/>
      <c r="F61" s="269"/>
      <c r="G61" s="269"/>
      <c r="H61" s="269"/>
      <c r="I61" s="120">
        <f>VLOOKUP($C$14,resumo!$A$5:$T$50,12,0)</f>
        <v>7.95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1519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1520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1521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1522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1523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1524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1525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1526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714.71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1527</v>
      </c>
      <c r="D77" s="269"/>
      <c r="E77" s="269"/>
      <c r="F77" s="269"/>
      <c r="G77" s="269"/>
      <c r="H77" s="269"/>
      <c r="I77" s="270"/>
      <c r="J77" s="112">
        <f>J44</f>
        <v>381.94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828.53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714.71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1925.18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1528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9.3800000000000008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0.75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1529</v>
      </c>
      <c r="D85" s="269"/>
      <c r="E85" s="269"/>
      <c r="F85" s="269"/>
      <c r="G85" s="269"/>
      <c r="H85" s="269"/>
      <c r="I85" s="270"/>
      <c r="J85" s="112">
        <f>ROUND(((($J$37/30)*7)/$G$12)*1,2)</f>
        <v>36.35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13.38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1530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74.78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134.64000000000001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1531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1869.5</v>
      </c>
      <c r="D93" s="305" t="s">
        <v>1532</v>
      </c>
      <c r="E93" s="269"/>
      <c r="F93" s="133">
        <f>J80-J60-J65</f>
        <v>1234.5700000000002</v>
      </c>
      <c r="G93" s="305" t="s">
        <v>203</v>
      </c>
      <c r="H93" s="269"/>
      <c r="I93" s="134">
        <f>J88</f>
        <v>134.64000000000001</v>
      </c>
      <c r="J93" s="135">
        <f>C93+F93+I93</f>
        <v>3238.71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1533</v>
      </c>
      <c r="D96" s="269"/>
      <c r="E96" s="269"/>
      <c r="F96" s="269"/>
      <c r="G96" s="269"/>
      <c r="H96" s="269"/>
      <c r="I96" s="270"/>
      <c r="J96" s="112">
        <f>ROUND(J93/12,2)</f>
        <v>269.89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1534</v>
      </c>
      <c r="D97" s="269"/>
      <c r="E97" s="269"/>
      <c r="F97" s="269"/>
      <c r="G97" s="269"/>
      <c r="H97" s="269"/>
      <c r="I97" s="270"/>
      <c r="J97" s="112">
        <f>ROUND((($J$93/30)*1)/12,2)</f>
        <v>9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1535</v>
      </c>
      <c r="D98" s="269"/>
      <c r="E98" s="269"/>
      <c r="F98" s="269"/>
      <c r="G98" s="269"/>
      <c r="H98" s="269"/>
      <c r="I98" s="270"/>
      <c r="J98" s="112">
        <f>ROUND((($J$93/30)*5)/12*1.5%,2)</f>
        <v>0.67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1536</v>
      </c>
      <c r="D99" s="269"/>
      <c r="E99" s="269"/>
      <c r="F99" s="269"/>
      <c r="G99" s="269"/>
      <c r="H99" s="269"/>
      <c r="I99" s="270"/>
      <c r="J99" s="112">
        <f>ROUND((((($J$93)/30)*0.69)/12),2)</f>
        <v>6.21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1537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4.5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1538</v>
      </c>
      <c r="D101" s="269"/>
      <c r="E101" s="269"/>
      <c r="F101" s="269"/>
      <c r="G101" s="269"/>
      <c r="H101" s="269"/>
      <c r="I101" s="270"/>
      <c r="J101" s="112">
        <f>ROUND((((($J$93)/30)*3)/12),2)</f>
        <v>26.99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317.26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317.26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317.26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1539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1540</v>
      </c>
      <c r="D115" s="269"/>
      <c r="E115" s="269"/>
      <c r="F115" s="269"/>
      <c r="G115" s="269"/>
      <c r="H115" s="269"/>
      <c r="I115" s="270"/>
      <c r="J115" s="141">
        <f>J162</f>
        <v>4.9800000000000004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1541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63.239999999999995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1542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4309.82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215.49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1543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4525.3099999999995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452.53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1544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4977.8399999999992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1545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431.13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1546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93.6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1547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1548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1549</v>
      </c>
      <c r="D135" s="269"/>
      <c r="E135" s="269"/>
      <c r="F135" s="269"/>
      <c r="G135" s="269"/>
      <c r="H135" s="270"/>
      <c r="I135" s="155">
        <f>VLOOKUP($C$14,resumo!$A$5:$T$50,14,0)</f>
        <v>0.03</v>
      </c>
      <c r="J135" s="112">
        <f>ROUND(($J$126/(1-$I$137))*I135,2)</f>
        <v>170.18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1362.93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0.1225</v>
      </c>
      <c r="J137" s="118">
        <f t="shared" si="5"/>
        <v>694.91000000000008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1869.5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1925.18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134.64000000000001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317.26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63.239999999999995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4309.82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1362.93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5672.75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5672.75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1550</v>
      </c>
      <c r="C152" s="269"/>
      <c r="D152" s="269"/>
      <c r="E152" s="269"/>
      <c r="F152" s="269"/>
      <c r="G152" s="270"/>
      <c r="H152" s="322">
        <f>ROUND(H150*H151,2)</f>
        <v>68073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Recepcionista em geral, recepcionista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resumo!G38</f>
        <v>5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4.9800000000000004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Zelador - 20h/sem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ROLANTE/RS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26</v>
      </c>
      <c r="D14" s="81">
        <f>VLOOKUP($C$14,resumo!$A$5:$T$50,4,0)</f>
        <v>8</v>
      </c>
      <c r="E14" s="280" t="str">
        <f>VLOOKUP($C$14,resumo!$A$5:$T$50,5,0)</f>
        <v>Zelador - 20h/sem</v>
      </c>
      <c r="F14" s="270"/>
      <c r="G14" s="281" t="str">
        <f>VLOOKUP($C$14,resumo!$A$5:$T$50,6,0)</f>
        <v>Rolante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Zelador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5141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1551</v>
      </c>
      <c r="D20" s="269"/>
      <c r="E20" s="269"/>
      <c r="F20" s="269"/>
      <c r="G20" s="269"/>
      <c r="H20" s="270"/>
      <c r="I20" s="290">
        <f>VLOOKUP($C$14,resumo!$A$5:$T$50,17,0)</f>
        <v>2015.07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Zelador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1552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1553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1554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1555</v>
      </c>
      <c r="D31" s="269"/>
      <c r="E31" s="269"/>
      <c r="F31" s="269"/>
      <c r="G31" s="270"/>
      <c r="H31" s="89">
        <f>VLOOKUP($C$14,resumo!$A$5:$T$50,19,0)</f>
        <v>20</v>
      </c>
      <c r="I31" s="90" t="s">
        <v>131</v>
      </c>
      <c r="J31" s="91">
        <f>ROUND(H31*5*(I20/220),2)</f>
        <v>915.94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1556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1557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1558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1559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915.94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1560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1561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1562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76.3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1563</v>
      </c>
      <c r="D43" s="269"/>
      <c r="E43" s="269"/>
      <c r="F43" s="269"/>
      <c r="G43" s="269"/>
      <c r="H43" s="270"/>
      <c r="I43" s="105">
        <v>0.121</v>
      </c>
      <c r="J43" s="101">
        <f t="shared" si="1"/>
        <v>110.83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187.13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1564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1565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220.61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27.58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1566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33.090000000000003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16.55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11.03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6.62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2.21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88.25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405.93999999999994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1567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294.83999999999997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1568</v>
      </c>
      <c r="D61" s="269"/>
      <c r="E61" s="269"/>
      <c r="F61" s="269"/>
      <c r="G61" s="269"/>
      <c r="H61" s="269"/>
      <c r="I61" s="120">
        <f>VLOOKUP($C$14,resumo!$A$5:$T$50,12,0)</f>
        <v>7.95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1569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1570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1571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1572</v>
      </c>
      <c r="D65" s="269"/>
      <c r="E65" s="269"/>
      <c r="F65" s="269"/>
      <c r="G65" s="269"/>
      <c r="H65" s="269"/>
      <c r="I65" s="269"/>
      <c r="J65" s="112">
        <f>ROUND(I67*I66*(1-I68),2)</f>
        <v>226.49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1573</v>
      </c>
      <c r="D66" s="269"/>
      <c r="E66" s="269"/>
      <c r="F66" s="269"/>
      <c r="G66" s="269"/>
      <c r="H66" s="269"/>
      <c r="I66" s="120">
        <f>VLOOKUP($C$14,resumo!$A$5:$T$50,18,0)</f>
        <v>12.71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1574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1575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1576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545.42999999999995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1577</v>
      </c>
      <c r="D77" s="269"/>
      <c r="E77" s="269"/>
      <c r="F77" s="269"/>
      <c r="G77" s="269"/>
      <c r="H77" s="269"/>
      <c r="I77" s="270"/>
      <c r="J77" s="112">
        <f>J44</f>
        <v>187.13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405.93999999999994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545.42999999999995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1138.5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1578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4.5999999999999996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0.37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1579</v>
      </c>
      <c r="D85" s="269"/>
      <c r="E85" s="269"/>
      <c r="F85" s="269"/>
      <c r="G85" s="269"/>
      <c r="H85" s="269"/>
      <c r="I85" s="270"/>
      <c r="J85" s="112">
        <f>ROUND(((($J$37/30)*7)/$G$12)*1,2)</f>
        <v>17.809999999999999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6.55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1580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36.64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65.97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1581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915.94</v>
      </c>
      <c r="D93" s="305" t="s">
        <v>1582</v>
      </c>
      <c r="E93" s="269"/>
      <c r="F93" s="133">
        <f>J80-J60-J65</f>
        <v>617.17000000000007</v>
      </c>
      <c r="G93" s="305" t="s">
        <v>203</v>
      </c>
      <c r="H93" s="269"/>
      <c r="I93" s="134">
        <f>J88</f>
        <v>65.97</v>
      </c>
      <c r="J93" s="135">
        <f>C93+F93+I93</f>
        <v>1599.0800000000002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1583</v>
      </c>
      <c r="D96" s="269"/>
      <c r="E96" s="269"/>
      <c r="F96" s="269"/>
      <c r="G96" s="269"/>
      <c r="H96" s="269"/>
      <c r="I96" s="270"/>
      <c r="J96" s="112">
        <f>ROUND(J93/12,2)</f>
        <v>133.26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1584</v>
      </c>
      <c r="D97" s="269"/>
      <c r="E97" s="269"/>
      <c r="F97" s="269"/>
      <c r="G97" s="269"/>
      <c r="H97" s="269"/>
      <c r="I97" s="270"/>
      <c r="J97" s="112">
        <f>ROUND((($J$93/30)*1)/12,2)</f>
        <v>4.4400000000000004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1585</v>
      </c>
      <c r="D98" s="269"/>
      <c r="E98" s="269"/>
      <c r="F98" s="269"/>
      <c r="G98" s="269"/>
      <c r="H98" s="269"/>
      <c r="I98" s="270"/>
      <c r="J98" s="112">
        <f>ROUND((($J$93/30)*5)/12*1.5%,2)</f>
        <v>0.33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1586</v>
      </c>
      <c r="D99" s="269"/>
      <c r="E99" s="269"/>
      <c r="F99" s="269"/>
      <c r="G99" s="269"/>
      <c r="H99" s="269"/>
      <c r="I99" s="270"/>
      <c r="J99" s="112">
        <f>ROUND((((($J$93)/30)*0.69)/12),2)</f>
        <v>3.06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1587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2.29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1588</v>
      </c>
      <c r="D101" s="269"/>
      <c r="E101" s="269"/>
      <c r="F101" s="269"/>
      <c r="G101" s="269"/>
      <c r="H101" s="269"/>
      <c r="I101" s="270"/>
      <c r="J101" s="112">
        <f>ROUND((((($J$93)/30)*3)/12),2)</f>
        <v>13.33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156.71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156.71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156.71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1589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1590</v>
      </c>
      <c r="D115" s="269"/>
      <c r="E115" s="269"/>
      <c r="F115" s="269"/>
      <c r="G115" s="269"/>
      <c r="H115" s="269"/>
      <c r="I115" s="270"/>
      <c r="J115" s="141">
        <f>J162</f>
        <v>4.9800000000000004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1591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63.239999999999995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1592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2340.3599999999997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117.02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1593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2457.3799999999997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245.74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1594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2703.12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1595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234.12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1596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50.83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1597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1598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1599</v>
      </c>
      <c r="D135" s="269"/>
      <c r="E135" s="269"/>
      <c r="F135" s="269"/>
      <c r="G135" s="269"/>
      <c r="H135" s="270"/>
      <c r="I135" s="155">
        <f>VLOOKUP($C$14,resumo!$A$5:$T$50,14,0)</f>
        <v>0.03</v>
      </c>
      <c r="J135" s="112">
        <f>ROUND(($J$126/(1-$I$137))*I135,2)</f>
        <v>92.41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740.12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0.1225</v>
      </c>
      <c r="J137" s="118">
        <f t="shared" si="5"/>
        <v>377.36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915.94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1138.5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65.97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156.71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63.239999999999995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2340.3599999999997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740.12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3080.48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3080.48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1600</v>
      </c>
      <c r="C152" s="269"/>
      <c r="D152" s="269"/>
      <c r="E152" s="269"/>
      <c r="F152" s="269"/>
      <c r="G152" s="270"/>
      <c r="H152" s="322">
        <f>ROUND(H150*H151,2)</f>
        <v>36965.760000000002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Zelador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resumo!G38</f>
        <v>5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4.9800000000000004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Auxiliar de manutenção predial - 40h/sem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VACARIA/RS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27</v>
      </c>
      <c r="D14" s="81">
        <f>VLOOKUP($C$14,resumo!$A$5:$T$50,4,0)</f>
        <v>9</v>
      </c>
      <c r="E14" s="280" t="str">
        <f>VLOOKUP($C$14,resumo!$A$5:$T$50,5,0)</f>
        <v>Auxiliar de manutenção predial - 40h/sem</v>
      </c>
      <c r="F14" s="270"/>
      <c r="G14" s="281" t="str">
        <f>VLOOKUP($C$14,resumo!$A$5:$T$50,6,0)</f>
        <v>Vacaria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Auxiliar de manutenção predial, servente de conservação predial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5143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1601</v>
      </c>
      <c r="D20" s="269"/>
      <c r="E20" s="269"/>
      <c r="F20" s="269"/>
      <c r="G20" s="269"/>
      <c r="H20" s="270"/>
      <c r="I20" s="290">
        <f>VLOOKUP($C$14,resumo!$A$5:$T$50,17,0)</f>
        <v>1653.58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Auxiliar de manutenção predial, servente de conservação predial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1602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1603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1604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1605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ROUND(H31*5*(I20/220),2)</f>
        <v>1503.25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1606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1607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1608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1609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1503.25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1610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1611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1612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125.22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1613</v>
      </c>
      <c r="D43" s="269"/>
      <c r="E43" s="269"/>
      <c r="F43" s="269"/>
      <c r="G43" s="269"/>
      <c r="H43" s="270"/>
      <c r="I43" s="105">
        <v>0.121</v>
      </c>
      <c r="J43" s="101">
        <f t="shared" si="1"/>
        <v>181.89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307.11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1614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1615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362.07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45.26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1616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54.31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27.16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18.100000000000001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10.86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3.62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144.83000000000001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666.21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1617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129.81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1618</v>
      </c>
      <c r="D61" s="269"/>
      <c r="E61" s="269"/>
      <c r="F61" s="269"/>
      <c r="G61" s="269"/>
      <c r="H61" s="269"/>
      <c r="I61" s="120">
        <f>VLOOKUP($C$14,resumo!$A$5:$T$50,12,0)</f>
        <v>5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1619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1620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1621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1622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1623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1624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1625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1626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606.89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1627</v>
      </c>
      <c r="D77" s="269"/>
      <c r="E77" s="269"/>
      <c r="F77" s="269"/>
      <c r="G77" s="269"/>
      <c r="H77" s="269"/>
      <c r="I77" s="270"/>
      <c r="J77" s="112">
        <f>J44</f>
        <v>307.11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666.21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606.89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1580.21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1628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7.54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0.6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1629</v>
      </c>
      <c r="D85" s="269"/>
      <c r="E85" s="269"/>
      <c r="F85" s="269"/>
      <c r="G85" s="269"/>
      <c r="H85" s="269"/>
      <c r="I85" s="270"/>
      <c r="J85" s="112">
        <f>ROUND(((($J$37/30)*7)/$G$12)*1,2)</f>
        <v>29.23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10.76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1630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60.13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108.26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1631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1503.25</v>
      </c>
      <c r="D93" s="305" t="s">
        <v>1632</v>
      </c>
      <c r="E93" s="269"/>
      <c r="F93" s="133">
        <f>J80-J60-J65</f>
        <v>997.42000000000007</v>
      </c>
      <c r="G93" s="305" t="s">
        <v>203</v>
      </c>
      <c r="H93" s="269"/>
      <c r="I93" s="134">
        <f>J88</f>
        <v>108.26</v>
      </c>
      <c r="J93" s="135">
        <f>C93+F93+I93</f>
        <v>2608.9300000000003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1633</v>
      </c>
      <c r="D96" s="269"/>
      <c r="E96" s="269"/>
      <c r="F96" s="269"/>
      <c r="G96" s="269"/>
      <c r="H96" s="269"/>
      <c r="I96" s="270"/>
      <c r="J96" s="112">
        <f>ROUND(J93/12,2)</f>
        <v>217.41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1634</v>
      </c>
      <c r="D97" s="269"/>
      <c r="E97" s="269"/>
      <c r="F97" s="269"/>
      <c r="G97" s="269"/>
      <c r="H97" s="269"/>
      <c r="I97" s="270"/>
      <c r="J97" s="112">
        <f>ROUND((($J$93/30)*1)/12,2)</f>
        <v>7.25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1635</v>
      </c>
      <c r="D98" s="269"/>
      <c r="E98" s="269"/>
      <c r="F98" s="269"/>
      <c r="G98" s="269"/>
      <c r="H98" s="269"/>
      <c r="I98" s="270"/>
      <c r="J98" s="112">
        <f>ROUND((($J$93/30)*5)/12*1.5%,2)</f>
        <v>0.54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1636</v>
      </c>
      <c r="D99" s="269"/>
      <c r="E99" s="269"/>
      <c r="F99" s="269"/>
      <c r="G99" s="269"/>
      <c r="H99" s="269"/>
      <c r="I99" s="270"/>
      <c r="J99" s="112">
        <f>ROUND((((($J$93)/30)*0.69)/12),2)</f>
        <v>5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1637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3.65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1638</v>
      </c>
      <c r="D101" s="269"/>
      <c r="E101" s="269"/>
      <c r="F101" s="269"/>
      <c r="G101" s="269"/>
      <c r="H101" s="269"/>
      <c r="I101" s="270"/>
      <c r="J101" s="112">
        <f>ROUND((((($J$93)/30)*3)/12),2)</f>
        <v>21.74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255.59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255.59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255.59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1639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1640</v>
      </c>
      <c r="D115" s="269"/>
      <c r="E115" s="269"/>
      <c r="F115" s="269"/>
      <c r="G115" s="269"/>
      <c r="H115" s="269"/>
      <c r="I115" s="270"/>
      <c r="J115" s="141">
        <f>J162</f>
        <v>12.46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1641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70.72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1642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3518.03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175.9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1643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3693.9300000000003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369.39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1644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4063.32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1645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355.98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1646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77.290000000000006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1647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1648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1649</v>
      </c>
      <c r="D135" s="269"/>
      <c r="E135" s="269"/>
      <c r="F135" s="269"/>
      <c r="G135" s="269"/>
      <c r="H135" s="270"/>
      <c r="I135" s="155">
        <f>VLOOKUP($C$14,resumo!$A$5:$T$50,14,0)</f>
        <v>0.04</v>
      </c>
      <c r="J135" s="112">
        <f>ROUND(($J$126/(1-$I$137))*I135,2)</f>
        <v>187.36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1165.92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0.13250000000000001</v>
      </c>
      <c r="J137" s="118">
        <f t="shared" si="5"/>
        <v>620.63000000000011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1503.25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1580.21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108.26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255.59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70.72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3518.03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1165.92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4683.95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4683.95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1650</v>
      </c>
      <c r="C152" s="269"/>
      <c r="D152" s="269"/>
      <c r="E152" s="269"/>
      <c r="F152" s="269"/>
      <c r="G152" s="270"/>
      <c r="H152" s="322">
        <f>ROUND(H150*H151,2)</f>
        <v>56207.4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Auxiliar de manutenção predial, servente de conservação predial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resumo!G41</f>
        <v>2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12.46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topLeftCell="A142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Auxiliar de manutenção predial - 40h/sem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CAXIAS DO SUL/RS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1</v>
      </c>
      <c r="D14" s="81">
        <f>VLOOKUP($C$14,resumo!$A$5:$T$50,4,0)</f>
        <v>1</v>
      </c>
      <c r="E14" s="280" t="str">
        <f>VLOOKUP($C$14,resumo!$A$5:$T$50,5,0)</f>
        <v>Auxiliar de manutenção predial - 40h/sem</v>
      </c>
      <c r="F14" s="270"/>
      <c r="G14" s="281" t="str">
        <f>VLOOKUP($C$14,resumo!$A$5:$T$50,6,0)</f>
        <v>Caxias do Sul</v>
      </c>
      <c r="H14" s="270"/>
      <c r="I14" s="82">
        <f>VLOOKUP($C$14,resumo!$A$5:$T$50,7,0)</f>
        <v>2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Auxiliar de manutenção predial, servente de conservação predial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5143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117</v>
      </c>
      <c r="D20" s="269"/>
      <c r="E20" s="269"/>
      <c r="F20" s="269"/>
      <c r="G20" s="269"/>
      <c r="H20" s="270"/>
      <c r="I20" s="290">
        <f>VLOOKUP($C$14,resumo!$A$5:$T$50,17,0)</f>
        <v>1653.58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Auxiliar de manutenção predial, servente de conservação predial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121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122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123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130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ROUND(H31*5*(I20/220),2)</f>
        <v>1503.25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132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133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135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137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1503.25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143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145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147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125.22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148</v>
      </c>
      <c r="D43" s="269"/>
      <c r="E43" s="269"/>
      <c r="F43" s="269"/>
      <c r="G43" s="269"/>
      <c r="H43" s="270"/>
      <c r="I43" s="105">
        <v>0.121</v>
      </c>
      <c r="J43" s="101">
        <f t="shared" si="1"/>
        <v>181.89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307.11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150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151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362.07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45.26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158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54.31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27.16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18.100000000000001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10.86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3.62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144.83000000000001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666.21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172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209.01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173</v>
      </c>
      <c r="D61" s="269"/>
      <c r="E61" s="269"/>
      <c r="F61" s="269"/>
      <c r="G61" s="269"/>
      <c r="H61" s="269"/>
      <c r="I61" s="120">
        <f>VLOOKUP($C$14,resumo!$A$5:$T$50,12,0)</f>
        <v>6.8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174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175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176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177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178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179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182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183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686.09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188</v>
      </c>
      <c r="D77" s="269"/>
      <c r="E77" s="269"/>
      <c r="F77" s="269"/>
      <c r="G77" s="269"/>
      <c r="H77" s="269"/>
      <c r="I77" s="270"/>
      <c r="J77" s="112">
        <f>J44</f>
        <v>307.11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666.21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686.09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1659.41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192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7.54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0.6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194</v>
      </c>
      <c r="D85" s="269"/>
      <c r="E85" s="269"/>
      <c r="F85" s="269"/>
      <c r="G85" s="269"/>
      <c r="H85" s="269"/>
      <c r="I85" s="270"/>
      <c r="J85" s="112">
        <f>ROUND(((($J$37/30)*7)/$G$12)*1,2)</f>
        <v>29.23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10.76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196</v>
      </c>
      <c r="D87" s="269"/>
      <c r="E87" s="269"/>
      <c r="F87" s="269"/>
      <c r="G87" s="269"/>
      <c r="H87" s="270"/>
      <c r="I87" s="130">
        <v>0.04</v>
      </c>
      <c r="J87" s="112">
        <f>ROUND($J$37*I87,2)</f>
        <v>60.13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108.26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200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1503.25</v>
      </c>
      <c r="D93" s="305" t="s">
        <v>202</v>
      </c>
      <c r="E93" s="269"/>
      <c r="F93" s="133">
        <f>J80-J60-J65</f>
        <v>997.42000000000007</v>
      </c>
      <c r="G93" s="305" t="s">
        <v>203</v>
      </c>
      <c r="H93" s="269"/>
      <c r="I93" s="134">
        <f>J88</f>
        <v>108.26</v>
      </c>
      <c r="J93" s="135">
        <f>C93+F93+I93</f>
        <v>2608.9300000000003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207</v>
      </c>
      <c r="D96" s="269"/>
      <c r="E96" s="269"/>
      <c r="F96" s="269"/>
      <c r="G96" s="269"/>
      <c r="H96" s="269"/>
      <c r="I96" s="270"/>
      <c r="J96" s="112">
        <f>ROUND(J93/12,2)</f>
        <v>217.41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208</v>
      </c>
      <c r="D97" s="269"/>
      <c r="E97" s="269"/>
      <c r="F97" s="269"/>
      <c r="G97" s="269"/>
      <c r="H97" s="269"/>
      <c r="I97" s="270"/>
      <c r="J97" s="112">
        <f>ROUND((($J$93/30)*1)/12,2)</f>
        <v>7.25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209</v>
      </c>
      <c r="D98" s="269"/>
      <c r="E98" s="269"/>
      <c r="F98" s="269"/>
      <c r="G98" s="269"/>
      <c r="H98" s="269"/>
      <c r="I98" s="270"/>
      <c r="J98" s="112">
        <f>ROUND((($J$93/30)*5)/12*1.5%,2)</f>
        <v>0.54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210</v>
      </c>
      <c r="D99" s="269"/>
      <c r="E99" s="269"/>
      <c r="F99" s="269"/>
      <c r="G99" s="269"/>
      <c r="H99" s="269"/>
      <c r="I99" s="270"/>
      <c r="J99" s="112">
        <f>ROUND((((($J$93)/30)*0.69)/12),2)</f>
        <v>5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211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3.65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212</v>
      </c>
      <c r="D101" s="269"/>
      <c r="E101" s="269"/>
      <c r="F101" s="269"/>
      <c r="G101" s="269"/>
      <c r="H101" s="269"/>
      <c r="I101" s="270"/>
      <c r="J101" s="112">
        <f>ROUND((((($J$93)/30)*3)/12),2)</f>
        <v>21.74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255.59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255.59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255.59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222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223</v>
      </c>
      <c r="D115" s="269"/>
      <c r="E115" s="269"/>
      <c r="F115" s="269"/>
      <c r="G115" s="269"/>
      <c r="H115" s="269"/>
      <c r="I115" s="270"/>
      <c r="J115" s="141">
        <f>J162</f>
        <v>4.9800000000000004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224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63.239999999999995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229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3589.75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179.49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231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3769.24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376.92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233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4146.16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236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363.24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237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78.86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238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239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242</v>
      </c>
      <c r="D135" s="269"/>
      <c r="E135" s="269"/>
      <c r="F135" s="269"/>
      <c r="G135" s="269"/>
      <c r="H135" s="270"/>
      <c r="I135" s="155">
        <f>VLOOKUP($C$14,resumo!$A$5:$T$50,14,0)</f>
        <v>0.04</v>
      </c>
      <c r="J135" s="112">
        <f>ROUND(($J$126/(1-$I$137))*I135,2)</f>
        <v>191.18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1189.69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0.13250000000000001</v>
      </c>
      <c r="J137" s="118">
        <f t="shared" si="5"/>
        <v>633.28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1503.25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1659.41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108.26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255.59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63.239999999999995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3589.75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1189.69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4779.4399999999996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9558.8799999999992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256</v>
      </c>
      <c r="C152" s="269"/>
      <c r="D152" s="269"/>
      <c r="E152" s="269"/>
      <c r="F152" s="269"/>
      <c r="G152" s="270"/>
      <c r="H152" s="322">
        <f>ROUND(H150*H151,2)</f>
        <v>114706.56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Auxiliar de manutenção predial, servente de conservação predial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resumo!G8</f>
        <v>5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4.9800000000000004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Auxiliar de cozinha - 40h/sem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VACARIA/RS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28</v>
      </c>
      <c r="D14" s="81">
        <f>VLOOKUP($C$14,resumo!$A$5:$T$50,4,0)</f>
        <v>9</v>
      </c>
      <c r="E14" s="280" t="str">
        <f>VLOOKUP($C$14,resumo!$A$5:$T$50,5,0)</f>
        <v>Auxiliar de cozinha - 40h/sem</v>
      </c>
      <c r="F14" s="270"/>
      <c r="G14" s="281" t="str">
        <f>VLOOKUP($C$14,resumo!$A$5:$T$50,6,0)</f>
        <v>Vacaria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Auxiliar nos serviços de alimentação, auxiliar de cozinha, saladeira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5135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1651</v>
      </c>
      <c r="D20" s="269"/>
      <c r="E20" s="269"/>
      <c r="F20" s="269"/>
      <c r="G20" s="269"/>
      <c r="H20" s="270"/>
      <c r="I20" s="290">
        <f>VLOOKUP($C$14,resumo!$A$5:$T$50,17,0)</f>
        <v>1653.58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Auxiliar nos serviços de alimentação, auxiliar de cozinha, saladeira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1652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1653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1654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1655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ROUND(H31*5*(I20/220),2)</f>
        <v>1503.25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1656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1657</v>
      </c>
      <c r="D33" s="269"/>
      <c r="E33" s="269"/>
      <c r="F33" s="269"/>
      <c r="G33" s="270"/>
      <c r="H33" s="89">
        <f>VLOOKUP($C$14,resumo!$A$5:$T$50,20,0)</f>
        <v>20</v>
      </c>
      <c r="I33" s="96" t="s">
        <v>134</v>
      </c>
      <c r="J33" s="91">
        <f>ROUND(H33%*J31,2)</f>
        <v>300.64999999999998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1658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1659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1803.9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1660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1661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1662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150.26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1663</v>
      </c>
      <c r="D43" s="269"/>
      <c r="E43" s="269"/>
      <c r="F43" s="269"/>
      <c r="G43" s="269"/>
      <c r="H43" s="270"/>
      <c r="I43" s="105">
        <v>0.121</v>
      </c>
      <c r="J43" s="101">
        <f t="shared" si="1"/>
        <v>218.27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368.53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1664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1665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434.49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54.31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1666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65.17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32.590000000000003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21.72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13.03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4.34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173.79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799.44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1667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129.81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1668</v>
      </c>
      <c r="D61" s="269"/>
      <c r="E61" s="269"/>
      <c r="F61" s="269"/>
      <c r="G61" s="269"/>
      <c r="H61" s="269"/>
      <c r="I61" s="120">
        <f>VLOOKUP($C$14,resumo!$A$5:$T$50,12,0)</f>
        <v>5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1669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1670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1671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1672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1673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1674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1675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1676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606.89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1677</v>
      </c>
      <c r="D77" s="269"/>
      <c r="E77" s="269"/>
      <c r="F77" s="269"/>
      <c r="G77" s="269"/>
      <c r="H77" s="269"/>
      <c r="I77" s="270"/>
      <c r="J77" s="112">
        <f>J44</f>
        <v>368.53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799.44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606.89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1774.8600000000001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1678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9.0500000000000007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0.72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1679</v>
      </c>
      <c r="D85" s="269"/>
      <c r="E85" s="269"/>
      <c r="F85" s="269"/>
      <c r="G85" s="269"/>
      <c r="H85" s="269"/>
      <c r="I85" s="270"/>
      <c r="J85" s="112">
        <f>ROUND(((($J$37/30)*7)/$G$12)*1,2)</f>
        <v>35.08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12.91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1680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72.16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129.92000000000002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1681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1803.9</v>
      </c>
      <c r="D93" s="305" t="s">
        <v>1682</v>
      </c>
      <c r="E93" s="269"/>
      <c r="F93" s="133">
        <f>J80-J60-J65</f>
        <v>1192.0700000000002</v>
      </c>
      <c r="G93" s="305" t="s">
        <v>203</v>
      </c>
      <c r="H93" s="269"/>
      <c r="I93" s="134">
        <f>J88</f>
        <v>129.92000000000002</v>
      </c>
      <c r="J93" s="135">
        <f>C93+F93+I93</f>
        <v>3125.8900000000003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1683</v>
      </c>
      <c r="D96" s="269"/>
      <c r="E96" s="269"/>
      <c r="F96" s="269"/>
      <c r="G96" s="269"/>
      <c r="H96" s="269"/>
      <c r="I96" s="270"/>
      <c r="J96" s="112">
        <f>ROUND(J93/12,2)</f>
        <v>260.49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1684</v>
      </c>
      <c r="D97" s="269"/>
      <c r="E97" s="269"/>
      <c r="F97" s="269"/>
      <c r="G97" s="269"/>
      <c r="H97" s="269"/>
      <c r="I97" s="270"/>
      <c r="J97" s="112">
        <f>ROUND((($J$93/30)*1)/12,2)</f>
        <v>8.68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1685</v>
      </c>
      <c r="D98" s="269"/>
      <c r="E98" s="269"/>
      <c r="F98" s="269"/>
      <c r="G98" s="269"/>
      <c r="H98" s="269"/>
      <c r="I98" s="270"/>
      <c r="J98" s="112">
        <f>ROUND((($J$93/30)*5)/12*1.5%,2)</f>
        <v>0.65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1686</v>
      </c>
      <c r="D99" s="269"/>
      <c r="E99" s="269"/>
      <c r="F99" s="269"/>
      <c r="G99" s="269"/>
      <c r="H99" s="269"/>
      <c r="I99" s="270"/>
      <c r="J99" s="112">
        <f>ROUND((((($J$93)/30)*0.69)/12),2)</f>
        <v>5.99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1687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4.3499999999999996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1688</v>
      </c>
      <c r="D101" s="269"/>
      <c r="E101" s="269"/>
      <c r="F101" s="269"/>
      <c r="G101" s="269"/>
      <c r="H101" s="269"/>
      <c r="I101" s="270"/>
      <c r="J101" s="112">
        <f>ROUND((((($J$93)/30)*3)/12),2)</f>
        <v>26.05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306.21000000000004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306.21000000000004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306.21000000000004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1689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1690</v>
      </c>
      <c r="D115" s="269"/>
      <c r="E115" s="269"/>
      <c r="F115" s="269"/>
      <c r="G115" s="269"/>
      <c r="H115" s="269"/>
      <c r="I115" s="270"/>
      <c r="J115" s="141">
        <f>J162</f>
        <v>12.46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1691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70.72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1692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4085.61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204.28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1693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4289.8900000000003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428.99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1694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4718.88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1695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413.41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1696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89.75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1697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1698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1699</v>
      </c>
      <c r="D135" s="269"/>
      <c r="E135" s="269"/>
      <c r="F135" s="269"/>
      <c r="G135" s="269"/>
      <c r="H135" s="270"/>
      <c r="I135" s="155">
        <f>VLOOKUP($C$14,resumo!$A$5:$T$50,14,0)</f>
        <v>0.04</v>
      </c>
      <c r="J135" s="112">
        <f>ROUND(($J$126/(1-$I$137))*I135,2)</f>
        <v>217.59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1354.02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0.13250000000000001</v>
      </c>
      <c r="J137" s="118">
        <f t="shared" si="5"/>
        <v>720.75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1803.9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1774.8600000000001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129.92000000000002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306.21000000000004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70.72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4085.61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1354.02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5439.63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5439.63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1700</v>
      </c>
      <c r="C152" s="269"/>
      <c r="D152" s="269"/>
      <c r="E152" s="269"/>
      <c r="F152" s="269"/>
      <c r="G152" s="270"/>
      <c r="H152" s="322">
        <f>ROUND(H150*H151,2)</f>
        <v>65275.56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Auxiliar nos serviços de alimentação, auxiliar de cozinha, saladeira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resumo!G41</f>
        <v>2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12.46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Zelador - 20h/sem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ALVORADA/RS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29</v>
      </c>
      <c r="D14" s="81" t="str">
        <f>VLOOKUP($C$14,resumo!$A$5:$T$50,4,0)</f>
        <v>-</v>
      </c>
      <c r="E14" s="280" t="str">
        <f>VLOOKUP($C$14,resumo!$A$5:$T$50,5,0)</f>
        <v>Zelador - 20h/sem</v>
      </c>
      <c r="F14" s="270"/>
      <c r="G14" s="281" t="str">
        <f>VLOOKUP($C$14,resumo!$A$5:$T$50,6,0)</f>
        <v>Alvorada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Zelador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5141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1701</v>
      </c>
      <c r="D20" s="269"/>
      <c r="E20" s="269"/>
      <c r="F20" s="269"/>
      <c r="G20" s="269"/>
      <c r="H20" s="270"/>
      <c r="I20" s="290">
        <f>VLOOKUP($C$14,resumo!$A$5:$T$50,17,0)</f>
        <v>2015.07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Zelador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1702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1703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1704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1705</v>
      </c>
      <c r="D31" s="269"/>
      <c r="E31" s="269"/>
      <c r="F31" s="269"/>
      <c r="G31" s="270"/>
      <c r="H31" s="89">
        <f>VLOOKUP($C$14,resumo!$A$5:$T$50,19,0)</f>
        <v>20</v>
      </c>
      <c r="I31" s="90" t="s">
        <v>131</v>
      </c>
      <c r="J31" s="91">
        <f>ROUND(H31*5*(I20/220),2)</f>
        <v>915.94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1706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1707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1708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1709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915.94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1710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1711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1712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76.3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1713</v>
      </c>
      <c r="D43" s="269"/>
      <c r="E43" s="269"/>
      <c r="F43" s="269"/>
      <c r="G43" s="269"/>
      <c r="H43" s="270"/>
      <c r="I43" s="105">
        <v>0.121</v>
      </c>
      <c r="J43" s="101">
        <f t="shared" si="1"/>
        <v>110.83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187.13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1714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1715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220.61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27.58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1716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33.090000000000003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16.55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11.03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6.62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2.21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88.25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405.93999999999994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1717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303.64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1718</v>
      </c>
      <c r="D61" s="269"/>
      <c r="E61" s="269"/>
      <c r="F61" s="269"/>
      <c r="G61" s="269"/>
      <c r="H61" s="269"/>
      <c r="I61" s="120">
        <f>VLOOKUP($C$14,resumo!$A$5:$T$50,12,0)</f>
        <v>8.15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1719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1720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1721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1722</v>
      </c>
      <c r="D65" s="269"/>
      <c r="E65" s="269"/>
      <c r="F65" s="269"/>
      <c r="G65" s="269"/>
      <c r="H65" s="269"/>
      <c r="I65" s="269"/>
      <c r="J65" s="112">
        <f>ROUND(I67*I66*(1-I68),2)</f>
        <v>226.49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1723</v>
      </c>
      <c r="D66" s="269"/>
      <c r="E66" s="269"/>
      <c r="F66" s="269"/>
      <c r="G66" s="269"/>
      <c r="H66" s="269"/>
      <c r="I66" s="120">
        <f>VLOOKUP($C$14,resumo!$A$5:$T$50,18,0)</f>
        <v>12.71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1724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1725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1726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554.23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1727</v>
      </c>
      <c r="D77" s="269"/>
      <c r="E77" s="269"/>
      <c r="F77" s="269"/>
      <c r="G77" s="269"/>
      <c r="H77" s="269"/>
      <c r="I77" s="270"/>
      <c r="J77" s="112">
        <f>J44</f>
        <v>187.13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405.93999999999994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554.23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1147.3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1728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4.5999999999999996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0.37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1729</v>
      </c>
      <c r="D85" s="269"/>
      <c r="E85" s="269"/>
      <c r="F85" s="269"/>
      <c r="G85" s="269"/>
      <c r="H85" s="269"/>
      <c r="I85" s="270"/>
      <c r="J85" s="112">
        <f>ROUND(((($J$37/30)*7)/$G$12)*1,2)</f>
        <v>17.809999999999999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6.55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1730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36.64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65.97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1731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915.94</v>
      </c>
      <c r="D93" s="305" t="s">
        <v>1732</v>
      </c>
      <c r="E93" s="269"/>
      <c r="F93" s="133">
        <f>J80-J60-J65</f>
        <v>617.16999999999996</v>
      </c>
      <c r="G93" s="305" t="s">
        <v>203</v>
      </c>
      <c r="H93" s="269"/>
      <c r="I93" s="134">
        <f>J88</f>
        <v>65.97</v>
      </c>
      <c r="J93" s="135">
        <f>C93+F93+I93</f>
        <v>1599.0800000000002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1733</v>
      </c>
      <c r="D96" s="269"/>
      <c r="E96" s="269"/>
      <c r="F96" s="269"/>
      <c r="G96" s="269"/>
      <c r="H96" s="269"/>
      <c r="I96" s="270"/>
      <c r="J96" s="112">
        <f>ROUND(J93/12,2)</f>
        <v>133.26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1734</v>
      </c>
      <c r="D97" s="269"/>
      <c r="E97" s="269"/>
      <c r="F97" s="269"/>
      <c r="G97" s="269"/>
      <c r="H97" s="269"/>
      <c r="I97" s="270"/>
      <c r="J97" s="112">
        <f>ROUND((($J$93/30)*1)/12,2)</f>
        <v>4.4400000000000004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1735</v>
      </c>
      <c r="D98" s="269"/>
      <c r="E98" s="269"/>
      <c r="F98" s="269"/>
      <c r="G98" s="269"/>
      <c r="H98" s="269"/>
      <c r="I98" s="270"/>
      <c r="J98" s="112">
        <f>ROUND((($J$93/30)*5)/12*1.5%,2)</f>
        <v>0.33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1736</v>
      </c>
      <c r="D99" s="269"/>
      <c r="E99" s="269"/>
      <c r="F99" s="269"/>
      <c r="G99" s="269"/>
      <c r="H99" s="269"/>
      <c r="I99" s="270"/>
      <c r="J99" s="112">
        <f>ROUND((((($J$93)/30)*0.69)/12),2)</f>
        <v>3.06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1737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2.29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1738</v>
      </c>
      <c r="D101" s="269"/>
      <c r="E101" s="269"/>
      <c r="F101" s="269"/>
      <c r="G101" s="269"/>
      <c r="H101" s="269"/>
      <c r="I101" s="270"/>
      <c r="J101" s="112">
        <f>ROUND((((($J$93)/30)*3)/12),2)</f>
        <v>13.33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156.71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156.71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156.71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1739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1740</v>
      </c>
      <c r="D115" s="269"/>
      <c r="E115" s="269"/>
      <c r="F115" s="269"/>
      <c r="G115" s="269"/>
      <c r="H115" s="269"/>
      <c r="I115" s="270"/>
      <c r="J115" s="141">
        <f>J162</f>
        <v>24.92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1741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83.18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1742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2369.0999999999995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118.46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1743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2487.5599999999995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248.76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1744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2736.3199999999997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1745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239.72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1746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52.05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1747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1748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1749</v>
      </c>
      <c r="D135" s="269"/>
      <c r="E135" s="269"/>
      <c r="F135" s="269"/>
      <c r="G135" s="269"/>
      <c r="H135" s="270"/>
      <c r="I135" s="155">
        <f>VLOOKUP($C$14,resumo!$A$5:$T$50,14,0)</f>
        <v>0.04</v>
      </c>
      <c r="J135" s="112">
        <f>ROUND(($J$126/(1-$I$137))*I135,2)</f>
        <v>126.17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785.15999999999985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0.13250000000000001</v>
      </c>
      <c r="J137" s="118">
        <f t="shared" si="5"/>
        <v>417.94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915.94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1147.3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65.97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156.71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83.18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2369.0999999999995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785.15999999999985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3154.26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3154.26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1750</v>
      </c>
      <c r="C152" s="269"/>
      <c r="D152" s="269"/>
      <c r="E152" s="269"/>
      <c r="F152" s="269"/>
      <c r="G152" s="270"/>
      <c r="H152" s="322">
        <f>ROUND(H150*H151,2)</f>
        <v>37851.120000000003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Zelador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resumo!G42</f>
        <v>1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24.92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Cuidador de alunos PcD - 20h/sem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CANOAS/RS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30</v>
      </c>
      <c r="D14" s="81" t="str">
        <f>VLOOKUP($C$14,resumo!$A$5:$T$50,4,0)</f>
        <v>-</v>
      </c>
      <c r="E14" s="280" t="str">
        <f>VLOOKUP($C$14,resumo!$A$5:$T$50,5,0)</f>
        <v>Cuidador de alunos PcD - 20h/sem</v>
      </c>
      <c r="F14" s="270"/>
      <c r="G14" s="281" t="str">
        <f>VLOOKUP($C$14,resumo!$A$5:$T$50,6,0)</f>
        <v>Canoas</v>
      </c>
      <c r="H14" s="270"/>
      <c r="I14" s="82">
        <f>VLOOKUP($C$14,resumo!$A$5:$T$50,7,0)</f>
        <v>2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Monitor/Cuidador de alunos PcD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5162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1751</v>
      </c>
      <c r="D20" s="269"/>
      <c r="E20" s="269"/>
      <c r="F20" s="269"/>
      <c r="G20" s="269"/>
      <c r="H20" s="270"/>
      <c r="I20" s="290">
        <f>VLOOKUP($C$14,resumo!$A$5:$T$50,17,0)</f>
        <v>2023.64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Monitor/Cuidador de alunos PcD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1752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1753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1754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1755</v>
      </c>
      <c r="D31" s="269"/>
      <c r="E31" s="269"/>
      <c r="F31" s="269"/>
      <c r="G31" s="270"/>
      <c r="H31" s="89">
        <f>VLOOKUP($C$14,resumo!$A$5:$T$50,19,0)</f>
        <v>20</v>
      </c>
      <c r="I31" s="90" t="s">
        <v>131</v>
      </c>
      <c r="J31" s="91">
        <f>ROUND(H31*5*(I20/220),2)</f>
        <v>919.84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1756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1757</v>
      </c>
      <c r="D33" s="269"/>
      <c r="E33" s="269"/>
      <c r="F33" s="269"/>
      <c r="G33" s="270"/>
      <c r="H33" s="89">
        <f>VLOOKUP($C$14,resumo!$A$5:$T$50,20,0)</f>
        <v>40</v>
      </c>
      <c r="I33" s="96" t="s">
        <v>134</v>
      </c>
      <c r="J33" s="91">
        <f>ROUND(H33%*J31,2)</f>
        <v>367.94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1758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1759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1287.78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1760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1761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1762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107.27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1763</v>
      </c>
      <c r="D43" s="269"/>
      <c r="E43" s="269"/>
      <c r="F43" s="269"/>
      <c r="G43" s="269"/>
      <c r="H43" s="270"/>
      <c r="I43" s="105">
        <v>0.121</v>
      </c>
      <c r="J43" s="101">
        <f t="shared" si="1"/>
        <v>155.82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263.08999999999997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1764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1765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310.17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38.770000000000003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1766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46.53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23.26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15.51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9.31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3.1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124.07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570.72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1767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156.01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1768</v>
      </c>
      <c r="D61" s="269"/>
      <c r="E61" s="269"/>
      <c r="F61" s="269"/>
      <c r="G61" s="269"/>
      <c r="H61" s="269"/>
      <c r="I61" s="120">
        <f>VLOOKUP($C$14,resumo!$A$5:$T$50,12,0)</f>
        <v>4.8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1769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1770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1771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1772</v>
      </c>
      <c r="D65" s="269"/>
      <c r="E65" s="269"/>
      <c r="F65" s="269"/>
      <c r="G65" s="269"/>
      <c r="H65" s="269"/>
      <c r="I65" s="269"/>
      <c r="J65" s="112">
        <f>ROUND(I67*I66*(1-I68),2)</f>
        <v>226.49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1773</v>
      </c>
      <c r="D66" s="269"/>
      <c r="E66" s="269"/>
      <c r="F66" s="269"/>
      <c r="G66" s="269"/>
      <c r="H66" s="269"/>
      <c r="I66" s="120">
        <f>VLOOKUP($C$14,resumo!$A$5:$T$50,18,0)</f>
        <v>12.71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1774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1775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1776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406.6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1777</v>
      </c>
      <c r="D77" s="269"/>
      <c r="E77" s="269"/>
      <c r="F77" s="269"/>
      <c r="G77" s="269"/>
      <c r="H77" s="269"/>
      <c r="I77" s="270"/>
      <c r="J77" s="112">
        <f>J44</f>
        <v>263.08999999999997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570.72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406.6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1240.4099999999999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1778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6.46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0.52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1779</v>
      </c>
      <c r="D85" s="269"/>
      <c r="E85" s="269"/>
      <c r="F85" s="269"/>
      <c r="G85" s="269"/>
      <c r="H85" s="269"/>
      <c r="I85" s="270"/>
      <c r="J85" s="112">
        <f>ROUND(((($J$37/30)*7)/$G$12)*1,2)</f>
        <v>25.04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9.2100000000000009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1780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51.51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92.74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1781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1287.78</v>
      </c>
      <c r="D93" s="305" t="s">
        <v>1782</v>
      </c>
      <c r="E93" s="269"/>
      <c r="F93" s="133">
        <f>J80-J60-J65</f>
        <v>857.90999999999985</v>
      </c>
      <c r="G93" s="305" t="s">
        <v>203</v>
      </c>
      <c r="H93" s="269"/>
      <c r="I93" s="134">
        <f>J88</f>
        <v>92.74</v>
      </c>
      <c r="J93" s="135">
        <f>C93+F93+I93</f>
        <v>2238.4299999999994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1783</v>
      </c>
      <c r="D96" s="269"/>
      <c r="E96" s="269"/>
      <c r="F96" s="269"/>
      <c r="G96" s="269"/>
      <c r="H96" s="269"/>
      <c r="I96" s="270"/>
      <c r="J96" s="112">
        <f>ROUND(J93/12,2)</f>
        <v>186.54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1784</v>
      </c>
      <c r="D97" s="269"/>
      <c r="E97" s="269"/>
      <c r="F97" s="269"/>
      <c r="G97" s="269"/>
      <c r="H97" s="269"/>
      <c r="I97" s="270"/>
      <c r="J97" s="112">
        <f>ROUND((($J$93/30)*1)/12,2)</f>
        <v>6.22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1785</v>
      </c>
      <c r="D98" s="269"/>
      <c r="E98" s="269"/>
      <c r="F98" s="269"/>
      <c r="G98" s="269"/>
      <c r="H98" s="269"/>
      <c r="I98" s="270"/>
      <c r="J98" s="112">
        <f>ROUND((($J$93/30)*5)/12*1.5%,2)</f>
        <v>0.47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1786</v>
      </c>
      <c r="D99" s="269"/>
      <c r="E99" s="269"/>
      <c r="F99" s="269"/>
      <c r="G99" s="269"/>
      <c r="H99" s="269"/>
      <c r="I99" s="270"/>
      <c r="J99" s="112">
        <f>ROUND((((($J$93)/30)*0.69)/12),2)</f>
        <v>4.29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1787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3.15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1788</v>
      </c>
      <c r="D101" s="269"/>
      <c r="E101" s="269"/>
      <c r="F101" s="269"/>
      <c r="G101" s="269"/>
      <c r="H101" s="269"/>
      <c r="I101" s="270"/>
      <c r="J101" s="112">
        <f>ROUND((((($J$93)/30)*3)/12),2)</f>
        <v>18.649999999999999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219.32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219.32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219.32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1789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1790</v>
      </c>
      <c r="D115" s="269"/>
      <c r="E115" s="269"/>
      <c r="F115" s="269"/>
      <c r="G115" s="269"/>
      <c r="H115" s="269"/>
      <c r="I115" s="270"/>
      <c r="J115" s="141">
        <f>J162</f>
        <v>12.46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1791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70.72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1792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2910.9699999999993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145.55000000000001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1793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3056.5199999999995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305.64999999999998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1794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3362.1699999999996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1795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294.55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1796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63.95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1797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1798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1799</v>
      </c>
      <c r="D135" s="269"/>
      <c r="E135" s="269"/>
      <c r="F135" s="269"/>
      <c r="G135" s="269"/>
      <c r="H135" s="270"/>
      <c r="I135" s="155">
        <f>VLOOKUP($C$14,resumo!$A$5:$T$50,14,0)</f>
        <v>0.04</v>
      </c>
      <c r="J135" s="112">
        <f>ROUND(($J$126/(1-$I$137))*I135,2)</f>
        <v>155.03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964.73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0.13250000000000001</v>
      </c>
      <c r="J137" s="118">
        <f t="shared" si="5"/>
        <v>513.53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1287.78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1240.4099999999999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92.74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219.32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70.72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2910.9699999999993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964.73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3875.7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7751.4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1800</v>
      </c>
      <c r="C152" s="269"/>
      <c r="D152" s="269"/>
      <c r="E152" s="269"/>
      <c r="F152" s="269"/>
      <c r="G152" s="270"/>
      <c r="H152" s="322">
        <f>ROUND(H150*H151,2)</f>
        <v>93016.8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Monitor/Cuidador de alunos PcD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resumo!G43</f>
        <v>2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12.46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Cuidador de alunos PcD - 20h/sem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FARROUPILHA/RS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31</v>
      </c>
      <c r="D14" s="81" t="str">
        <f>VLOOKUP($C$14,resumo!$A$5:$T$50,4,0)</f>
        <v>-</v>
      </c>
      <c r="E14" s="280" t="str">
        <f>VLOOKUP($C$14,resumo!$A$5:$T$50,5,0)</f>
        <v>Cuidador de alunos PcD - 20h/sem</v>
      </c>
      <c r="F14" s="270"/>
      <c r="G14" s="281" t="str">
        <f>VLOOKUP($C$14,resumo!$A$5:$T$50,6,0)</f>
        <v>Farroupilha</v>
      </c>
      <c r="H14" s="270"/>
      <c r="I14" s="82">
        <f>VLOOKUP($C$14,resumo!$A$5:$T$50,7,0)</f>
        <v>2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Monitor/Cuidador de alunos PcD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5162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1801</v>
      </c>
      <c r="D20" s="269"/>
      <c r="E20" s="269"/>
      <c r="F20" s="269"/>
      <c r="G20" s="269"/>
      <c r="H20" s="270"/>
      <c r="I20" s="290">
        <f>VLOOKUP($C$14,resumo!$A$5:$T$50,17,0)</f>
        <v>2023.64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Monitor/Cuidador de alunos PcD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1802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1803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1804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1805</v>
      </c>
      <c r="D31" s="269"/>
      <c r="E31" s="269"/>
      <c r="F31" s="269"/>
      <c r="G31" s="270"/>
      <c r="H31" s="89">
        <f>VLOOKUP($C$14,resumo!$A$5:$T$50,19,0)</f>
        <v>20</v>
      </c>
      <c r="I31" s="90" t="s">
        <v>131</v>
      </c>
      <c r="J31" s="91">
        <f>ROUND(H31*5*(I20/220),2)</f>
        <v>919.84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1806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1807</v>
      </c>
      <c r="D33" s="269"/>
      <c r="E33" s="269"/>
      <c r="F33" s="269"/>
      <c r="G33" s="270"/>
      <c r="H33" s="89">
        <f>VLOOKUP($C$14,resumo!$A$5:$T$50,20,0)</f>
        <v>40</v>
      </c>
      <c r="I33" s="96" t="s">
        <v>134</v>
      </c>
      <c r="J33" s="91">
        <f>ROUND(H33%*J31,2)</f>
        <v>367.94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1808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1809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1287.78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1810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1811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1812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107.27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1813</v>
      </c>
      <c r="D43" s="269"/>
      <c r="E43" s="269"/>
      <c r="F43" s="269"/>
      <c r="G43" s="269"/>
      <c r="H43" s="270"/>
      <c r="I43" s="105">
        <v>0.121</v>
      </c>
      <c r="J43" s="101">
        <f t="shared" si="1"/>
        <v>155.82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263.08999999999997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1814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1815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310.17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38.770000000000003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1816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46.53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23.26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15.51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9.31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3.1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124.07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570.72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1817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186.81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1818</v>
      </c>
      <c r="D61" s="269"/>
      <c r="E61" s="269"/>
      <c r="F61" s="269"/>
      <c r="G61" s="269"/>
      <c r="H61" s="269"/>
      <c r="I61" s="120">
        <f>VLOOKUP($C$14,resumo!$A$5:$T$50,12,0)</f>
        <v>5.5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1819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1820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1821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1822</v>
      </c>
      <c r="D65" s="269"/>
      <c r="E65" s="269"/>
      <c r="F65" s="269"/>
      <c r="G65" s="269"/>
      <c r="H65" s="269"/>
      <c r="I65" s="269"/>
      <c r="J65" s="112">
        <f>ROUND(I67*I66*(1-I68),2)</f>
        <v>226.49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1823</v>
      </c>
      <c r="D66" s="269"/>
      <c r="E66" s="269"/>
      <c r="F66" s="269"/>
      <c r="G66" s="269"/>
      <c r="H66" s="269"/>
      <c r="I66" s="120">
        <f>VLOOKUP($C$14,resumo!$A$5:$T$50,18,0)</f>
        <v>12.71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1824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1825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1826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437.40000000000003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1827</v>
      </c>
      <c r="D77" s="269"/>
      <c r="E77" s="269"/>
      <c r="F77" s="269"/>
      <c r="G77" s="269"/>
      <c r="H77" s="269"/>
      <c r="I77" s="270"/>
      <c r="J77" s="112">
        <f>J44</f>
        <v>263.08999999999997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570.72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437.40000000000003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1271.21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1828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6.46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0.52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1829</v>
      </c>
      <c r="D85" s="269"/>
      <c r="E85" s="269"/>
      <c r="F85" s="269"/>
      <c r="G85" s="269"/>
      <c r="H85" s="269"/>
      <c r="I85" s="270"/>
      <c r="J85" s="112">
        <f>ROUND(((($J$37/30)*7)/$G$12)*1,2)</f>
        <v>25.04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9.2100000000000009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1830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51.51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92.74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1831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1287.78</v>
      </c>
      <c r="D93" s="305" t="s">
        <v>1832</v>
      </c>
      <c r="E93" s="269"/>
      <c r="F93" s="133">
        <f>J80-J60-J65</f>
        <v>857.91000000000008</v>
      </c>
      <c r="G93" s="305" t="s">
        <v>203</v>
      </c>
      <c r="H93" s="269"/>
      <c r="I93" s="134">
        <f>J88</f>
        <v>92.74</v>
      </c>
      <c r="J93" s="135">
        <f>C93+F93+I93</f>
        <v>2238.4299999999998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1833</v>
      </c>
      <c r="D96" s="269"/>
      <c r="E96" s="269"/>
      <c r="F96" s="269"/>
      <c r="G96" s="269"/>
      <c r="H96" s="269"/>
      <c r="I96" s="270"/>
      <c r="J96" s="112">
        <f>ROUND(J93/12,2)</f>
        <v>186.54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1834</v>
      </c>
      <c r="D97" s="269"/>
      <c r="E97" s="269"/>
      <c r="F97" s="269"/>
      <c r="G97" s="269"/>
      <c r="H97" s="269"/>
      <c r="I97" s="270"/>
      <c r="J97" s="112">
        <f>ROUND((($J$93/30)*1)/12,2)</f>
        <v>6.22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1835</v>
      </c>
      <c r="D98" s="269"/>
      <c r="E98" s="269"/>
      <c r="F98" s="269"/>
      <c r="G98" s="269"/>
      <c r="H98" s="269"/>
      <c r="I98" s="270"/>
      <c r="J98" s="112">
        <f>ROUND((($J$93/30)*5)/12*1.5%,2)</f>
        <v>0.47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1836</v>
      </c>
      <c r="D99" s="269"/>
      <c r="E99" s="269"/>
      <c r="F99" s="269"/>
      <c r="G99" s="269"/>
      <c r="H99" s="269"/>
      <c r="I99" s="270"/>
      <c r="J99" s="112">
        <f>ROUND((((($J$93)/30)*0.69)/12),2)</f>
        <v>4.29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1837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3.15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1838</v>
      </c>
      <c r="D101" s="269"/>
      <c r="E101" s="269"/>
      <c r="F101" s="269"/>
      <c r="G101" s="269"/>
      <c r="H101" s="269"/>
      <c r="I101" s="270"/>
      <c r="J101" s="112">
        <f>ROUND((((($J$93)/30)*3)/12),2)</f>
        <v>18.649999999999999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219.32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219.32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219.32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1839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1840</v>
      </c>
      <c r="D115" s="269"/>
      <c r="E115" s="269"/>
      <c r="F115" s="269"/>
      <c r="G115" s="269"/>
      <c r="H115" s="269"/>
      <c r="I115" s="270"/>
      <c r="J115" s="141">
        <f>J162</f>
        <v>12.46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1841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70.72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1842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2941.7699999999995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147.09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1843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3088.8599999999997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308.89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1844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3397.7499999999995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1845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290.95999999999998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1846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63.17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1847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1848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1849</v>
      </c>
      <c r="D135" s="269"/>
      <c r="E135" s="269"/>
      <c r="F135" s="269"/>
      <c r="G135" s="269"/>
      <c r="H135" s="270"/>
      <c r="I135" s="155">
        <f>VLOOKUP($C$14,resumo!$A$5:$T$50,14,0)</f>
        <v>0.02</v>
      </c>
      <c r="J135" s="112">
        <f>ROUND(($J$126/(1-$I$137))*I135,2)</f>
        <v>76.569999999999993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886.68000000000006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0.1125</v>
      </c>
      <c r="J137" s="118">
        <f t="shared" si="5"/>
        <v>430.7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1287.78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1271.21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92.74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219.32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70.72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2941.7699999999995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886.68000000000006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3828.45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7656.9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1850</v>
      </c>
      <c r="C152" s="269"/>
      <c r="D152" s="269"/>
      <c r="E152" s="269"/>
      <c r="F152" s="269"/>
      <c r="G152" s="270"/>
      <c r="H152" s="322">
        <f>ROUND(H150*H151,2)</f>
        <v>91882.8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Monitor/Cuidador de alunos PcD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resumo!G44</f>
        <v>2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12.46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16.5">
      <c r="A5" s="64"/>
      <c r="B5" s="268" t="s">
        <v>99</v>
      </c>
      <c r="C5" s="269"/>
      <c r="D5" s="269"/>
      <c r="E5" s="269"/>
      <c r="F5" s="270"/>
      <c r="G5" s="347" t="str">
        <f>VLOOKUP($C$14,resumo!$A$5:$T$50,5,0)</f>
        <v>Monitor de Alunos - 44h/sem (de seg. a qui. - 14:12h a 00h e sex. - 11:12h as 21h)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SERTÃO/RS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15.75">
      <c r="A14" s="73"/>
      <c r="B14" s="79"/>
      <c r="C14" s="80">
        <v>32</v>
      </c>
      <c r="D14" s="81" t="str">
        <f>VLOOKUP($C$14,resumo!$A$5:$T$50,4,0)</f>
        <v>-</v>
      </c>
      <c r="E14" s="348" t="str">
        <f>VLOOKUP($C$14,resumo!$A$5:$T$50,5,0)</f>
        <v>Monitor de Alunos - 44h/sem (de seg. a qui. - 14:12h a 00h e sex. - 11:12h as 21h)</v>
      </c>
      <c r="F14" s="270"/>
      <c r="G14" s="281" t="str">
        <f>VLOOKUP($C$14,resumo!$A$5:$T$50,6,0)</f>
        <v>Sertão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Monitor/atendente de creche ou albergue infantil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 t="str">
        <f>VLOOKUP($C$14,resumo!$A$5:$T$50,15,0)</f>
        <v>3341-10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1851</v>
      </c>
      <c r="D20" s="269"/>
      <c r="E20" s="269"/>
      <c r="F20" s="269"/>
      <c r="G20" s="269"/>
      <c r="H20" s="270"/>
      <c r="I20" s="290">
        <f>VLOOKUP($C$14,resumo!$A$5:$T$50,17,0)</f>
        <v>1756.67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Monitor/atendente de creche ou albergue infantil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>
      <c r="A23" s="64"/>
      <c r="B23" s="85">
        <v>6</v>
      </c>
      <c r="C23" s="293" t="s">
        <v>1852</v>
      </c>
      <c r="D23" s="269"/>
      <c r="E23" s="269"/>
      <c r="F23" s="269"/>
      <c r="G23" s="269"/>
      <c r="H23" s="270"/>
      <c r="I23" s="294">
        <f>ROUND(I20/220,2)</f>
        <v>7.98</v>
      </c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>
      <c r="A24" s="64"/>
      <c r="B24" s="86">
        <v>7</v>
      </c>
      <c r="C24" s="293" t="s">
        <v>1853</v>
      </c>
      <c r="D24" s="269"/>
      <c r="E24" s="269"/>
      <c r="F24" s="269"/>
      <c r="G24" s="269"/>
      <c r="H24" s="270"/>
      <c r="I24" s="294">
        <f>TRUNC((I23*1.5),2)</f>
        <v>11.97</v>
      </c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>
      <c r="A25" s="64"/>
      <c r="B25" s="86">
        <v>8</v>
      </c>
      <c r="C25" s="293" t="s">
        <v>1854</v>
      </c>
      <c r="D25" s="269"/>
      <c r="E25" s="269"/>
      <c r="F25" s="269"/>
      <c r="G25" s="269"/>
      <c r="H25" s="270"/>
      <c r="I25" s="294">
        <f>ROUND(I23*20%,2)</f>
        <v>1.6</v>
      </c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349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1855</v>
      </c>
      <c r="D31" s="269"/>
      <c r="E31" s="269"/>
      <c r="F31" s="269"/>
      <c r="G31" s="270"/>
      <c r="H31" s="89">
        <f>VLOOKUP($C$14,resumo!$A$5:$T$50,19,0)</f>
        <v>44</v>
      </c>
      <c r="I31" s="90" t="s">
        <v>131</v>
      </c>
      <c r="J31" s="91">
        <f>ROUND(H31*5*(I20/220),2)</f>
        <v>1756.67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1856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1857</v>
      </c>
      <c r="D33" s="269"/>
      <c r="E33" s="269"/>
      <c r="F33" s="269"/>
      <c r="G33" s="270"/>
      <c r="H33" s="89">
        <f>VLOOKUP($C$14,resumo!$A$5:$T$50,20,0)</f>
        <v>20</v>
      </c>
      <c r="I33" s="96" t="s">
        <v>134</v>
      </c>
      <c r="J33" s="91">
        <f>ROUND(H33%*J31,2)</f>
        <v>351.33</v>
      </c>
      <c r="K33" s="92"/>
      <c r="L33" s="1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>
      <c r="A34" s="92"/>
      <c r="B34" s="93" t="s">
        <v>111</v>
      </c>
      <c r="C34" s="343" t="s">
        <v>1858</v>
      </c>
      <c r="D34" s="283"/>
      <c r="E34" s="283"/>
      <c r="F34" s="283"/>
      <c r="G34" s="283"/>
      <c r="H34" s="283"/>
      <c r="I34" s="284"/>
      <c r="J34" s="190">
        <f>ROUND(I25*2*20,2)</f>
        <v>64</v>
      </c>
      <c r="K34" s="92"/>
      <c r="L34" s="1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>
      <c r="A35" s="92"/>
      <c r="B35" s="93" t="s">
        <v>136</v>
      </c>
      <c r="C35" s="335" t="s">
        <v>1859</v>
      </c>
      <c r="D35" s="269"/>
      <c r="E35" s="269"/>
      <c r="F35" s="269"/>
      <c r="G35" s="269"/>
      <c r="H35" s="269"/>
      <c r="I35" s="270"/>
      <c r="J35" s="190">
        <f>ROUND((I23*2*60/52.5*20)-(I23*2*20),2)</f>
        <v>45.6</v>
      </c>
      <c r="K35" s="92"/>
      <c r="L35" s="1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193"/>
      <c r="M36" s="193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2217.6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1860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1861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1862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0">ROUND($J$37*I42,2)</f>
        <v>184.73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1863</v>
      </c>
      <c r="D43" s="269"/>
      <c r="E43" s="269"/>
      <c r="F43" s="269"/>
      <c r="G43" s="269"/>
      <c r="H43" s="270"/>
      <c r="I43" s="105">
        <v>0.121</v>
      </c>
      <c r="J43" s="101">
        <f t="shared" si="0"/>
        <v>268.33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453.05999999999995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1864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1865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1">ROUND(($J$37+$J$44)*I48,2)</f>
        <v>534.13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1"/>
        <v>66.77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1866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1"/>
        <v>80.12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1"/>
        <v>40.06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1"/>
        <v>26.71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1"/>
        <v>16.02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1"/>
        <v>5.34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213.65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2">SUM(I48:I55)</f>
        <v>0.36800000000000005</v>
      </c>
      <c r="J56" s="118">
        <f t="shared" si="2"/>
        <v>982.8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1867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281.8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1868</v>
      </c>
      <c r="D61" s="269"/>
      <c r="E61" s="269"/>
      <c r="F61" s="269"/>
      <c r="G61" s="269"/>
      <c r="H61" s="269"/>
      <c r="I61" s="120">
        <f>VLOOKUP($C$14,resumo!$A$5:$T$50,12,0)</f>
        <v>8.8000000000000007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1869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1870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1871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1872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1873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1874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1875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1876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758.88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1877</v>
      </c>
      <c r="D77" s="269"/>
      <c r="E77" s="269"/>
      <c r="F77" s="269"/>
      <c r="G77" s="269"/>
      <c r="H77" s="269"/>
      <c r="I77" s="270"/>
      <c r="J77" s="112">
        <f>J44</f>
        <v>453.05999999999995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982.8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758.88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2194.7399999999998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1878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11.13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0.89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1879</v>
      </c>
      <c r="D85" s="269"/>
      <c r="E85" s="269"/>
      <c r="F85" s="269"/>
      <c r="G85" s="269"/>
      <c r="H85" s="269"/>
      <c r="I85" s="270"/>
      <c r="J85" s="112">
        <f>ROUND(((($J$37/30)*7)/$G$12)*1,2)</f>
        <v>43.12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15.87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1880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88.7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159.71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1881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2217.6</v>
      </c>
      <c r="D93" s="305" t="s">
        <v>1882</v>
      </c>
      <c r="E93" s="269"/>
      <c r="F93" s="133">
        <f>J80-J60-J65</f>
        <v>1459.9599999999998</v>
      </c>
      <c r="G93" s="305" t="s">
        <v>203</v>
      </c>
      <c r="H93" s="269"/>
      <c r="I93" s="134">
        <f>J88</f>
        <v>159.71</v>
      </c>
      <c r="J93" s="135">
        <f>C93+F93+I93</f>
        <v>3837.2699999999995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1883</v>
      </c>
      <c r="D96" s="269"/>
      <c r="E96" s="269"/>
      <c r="F96" s="269"/>
      <c r="G96" s="269"/>
      <c r="H96" s="269"/>
      <c r="I96" s="270"/>
      <c r="J96" s="112">
        <f>ROUND(J93/12,2)</f>
        <v>319.77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1884</v>
      </c>
      <c r="D97" s="269"/>
      <c r="E97" s="269"/>
      <c r="F97" s="269"/>
      <c r="G97" s="269"/>
      <c r="H97" s="269"/>
      <c r="I97" s="270"/>
      <c r="J97" s="112">
        <f>ROUND((($J$93/30)*1)/12,2)</f>
        <v>10.66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1885</v>
      </c>
      <c r="D98" s="269"/>
      <c r="E98" s="269"/>
      <c r="F98" s="269"/>
      <c r="G98" s="269"/>
      <c r="H98" s="269"/>
      <c r="I98" s="270"/>
      <c r="J98" s="112">
        <f>ROUND((($J$93/30)*5)/12*1.5%,2)</f>
        <v>0.8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1886</v>
      </c>
      <c r="D99" s="269"/>
      <c r="E99" s="269"/>
      <c r="F99" s="269"/>
      <c r="G99" s="269"/>
      <c r="H99" s="269"/>
      <c r="I99" s="270"/>
      <c r="J99" s="112">
        <f>ROUND((((($J$93)/30)*0.69)/12),2)</f>
        <v>7.35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1887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5.3100000000000005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1888</v>
      </c>
      <c r="D101" s="269"/>
      <c r="E101" s="269"/>
      <c r="F101" s="269"/>
      <c r="G101" s="269"/>
      <c r="H101" s="269"/>
      <c r="I101" s="270"/>
      <c r="J101" s="112">
        <f>ROUND((((($J$93)/30)*3)/12),2)</f>
        <v>31.98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375.87000000000006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375.87000000000006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375.87000000000006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1889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1890</v>
      </c>
      <c r="D115" s="269"/>
      <c r="E115" s="269"/>
      <c r="F115" s="269"/>
      <c r="G115" s="269"/>
      <c r="H115" s="269"/>
      <c r="I115" s="270"/>
      <c r="J115" s="141">
        <f>J162</f>
        <v>24.92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1891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83.18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1892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5031.1000000000004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251.56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1893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5282.6600000000008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528.27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1894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5810.93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1895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3">ROUND(($J$126/(1-$I$137))*I129,2)</f>
        <v>515.02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1896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3"/>
        <v>111.81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1897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1898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1899</v>
      </c>
      <c r="D135" s="269"/>
      <c r="E135" s="269"/>
      <c r="F135" s="269"/>
      <c r="G135" s="269"/>
      <c r="H135" s="270"/>
      <c r="I135" s="155">
        <f>VLOOKUP($C$14,resumo!$A$5:$T$50,14,0)</f>
        <v>0.05</v>
      </c>
      <c r="J135" s="112">
        <f>ROUND(($J$126/(1-$I$137))*I135,2)</f>
        <v>338.83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1745.4899999999998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4">SUM(I129:I135)</f>
        <v>0.14250000000000002</v>
      </c>
      <c r="J137" s="118">
        <f t="shared" si="4"/>
        <v>965.65999999999985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2217.6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2194.7399999999998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159.71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375.87000000000006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83.18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5031.1000000000004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1745.4899999999998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6776.59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6776.59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1900</v>
      </c>
      <c r="C152" s="269"/>
      <c r="D152" s="269"/>
      <c r="E152" s="269"/>
      <c r="F152" s="269"/>
      <c r="G152" s="270"/>
      <c r="H152" s="322">
        <f>ROUND(H150*H151,2)</f>
        <v>81319.08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Monitor/atendente de creche ou albergue infantil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resumo!G45</f>
        <v>1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24.92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5">F167*$I$27</f>
        <v>2</v>
      </c>
      <c r="I167" s="187">
        <v>59.45</v>
      </c>
      <c r="J167" s="178">
        <f t="shared" ref="J167:J173" si="6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5"/>
        <v>2</v>
      </c>
      <c r="I168" s="187">
        <v>26.89</v>
      </c>
      <c r="J168" s="178">
        <f t="shared" si="6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5"/>
        <v>2</v>
      </c>
      <c r="I169" s="187">
        <v>29.45</v>
      </c>
      <c r="J169" s="178">
        <f t="shared" si="6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5"/>
        <v>1</v>
      </c>
      <c r="I170" s="187">
        <v>6.5</v>
      </c>
      <c r="J170" s="178">
        <f t="shared" si="6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5"/>
        <v>1</v>
      </c>
      <c r="I171" s="187">
        <v>105.5</v>
      </c>
      <c r="J171" s="178">
        <f t="shared" si="6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5"/>
        <v>1</v>
      </c>
      <c r="I172" s="187">
        <v>288.5</v>
      </c>
      <c r="J172" s="178">
        <f t="shared" si="6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5"/>
        <v>2</v>
      </c>
      <c r="I173" s="188">
        <v>33.49</v>
      </c>
      <c r="J173" s="178">
        <f t="shared" si="6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I34"/>
    <mergeCell ref="C35:I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Porteiro - 30h/sem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VERANÓPOLIS/RS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33</v>
      </c>
      <c r="D14" s="81" t="str">
        <f>VLOOKUP($C$14,resumo!$A$5:$T$50,4,0)</f>
        <v>-</v>
      </c>
      <c r="E14" s="280" t="str">
        <f>VLOOKUP($C$14,resumo!$A$5:$T$50,5,0)</f>
        <v>Porteiro - 30h/sem</v>
      </c>
      <c r="F14" s="270"/>
      <c r="G14" s="281" t="str">
        <f>VLOOKUP($C$14,resumo!$A$5:$T$50,6,0)</f>
        <v>Veranópolis</v>
      </c>
      <c r="H14" s="270"/>
      <c r="I14" s="82">
        <f>VLOOKUP($C$14,resumo!$A$5:$T$50,7,0)</f>
        <v>2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Porteiro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 t="str">
        <f>VLOOKUP($C$14,resumo!$A$5:$T$50,15,0)</f>
        <v>5174-10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1901</v>
      </c>
      <c r="D20" s="269"/>
      <c r="E20" s="269"/>
      <c r="F20" s="269"/>
      <c r="G20" s="269"/>
      <c r="H20" s="270"/>
      <c r="I20" s="290">
        <f>VLOOKUP($C$14,resumo!$A$5:$T$50,17,0)</f>
        <v>1991.06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Porteiro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1902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1903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1904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1905</v>
      </c>
      <c r="D31" s="269"/>
      <c r="E31" s="269"/>
      <c r="F31" s="269"/>
      <c r="G31" s="270"/>
      <c r="H31" s="89">
        <f>VLOOKUP($C$14,resumo!$A$5:$T$50,19,0)</f>
        <v>30</v>
      </c>
      <c r="I31" s="90" t="s">
        <v>131</v>
      </c>
      <c r="J31" s="91">
        <f>ROUND(H31*5*(I20/220),2)</f>
        <v>1357.54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1906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1907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1908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1909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1357.54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1910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1911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1912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113.08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1913</v>
      </c>
      <c r="D43" s="269"/>
      <c r="E43" s="269"/>
      <c r="F43" s="269"/>
      <c r="G43" s="269"/>
      <c r="H43" s="270"/>
      <c r="I43" s="105">
        <v>0.121</v>
      </c>
      <c r="J43" s="101">
        <f t="shared" si="1"/>
        <v>164.26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277.33999999999997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1914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1915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326.98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40.869999999999997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1916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49.05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24.52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16.350000000000001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9.81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3.27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130.79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601.64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1917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182.55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1918</v>
      </c>
      <c r="D61" s="269"/>
      <c r="E61" s="269"/>
      <c r="F61" s="269"/>
      <c r="G61" s="269"/>
      <c r="H61" s="269"/>
      <c r="I61" s="120">
        <f>VLOOKUP($C$14,resumo!$A$5:$T$50,12,0)</f>
        <v>6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1919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1920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1921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1922</v>
      </c>
      <c r="D65" s="269"/>
      <c r="E65" s="269"/>
      <c r="F65" s="269"/>
      <c r="G65" s="269"/>
      <c r="H65" s="269"/>
      <c r="I65" s="269"/>
      <c r="J65" s="112">
        <f>ROUND(I67*I66*(1-I68),2)</f>
        <v>226.49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1923</v>
      </c>
      <c r="D66" s="269"/>
      <c r="E66" s="269"/>
      <c r="F66" s="269"/>
      <c r="G66" s="269"/>
      <c r="H66" s="269"/>
      <c r="I66" s="120">
        <f>VLOOKUP($C$14,resumo!$A$5:$T$50,18,0)</f>
        <v>12.71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1924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1925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1926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433.14000000000004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1927</v>
      </c>
      <c r="D77" s="269"/>
      <c r="E77" s="269"/>
      <c r="F77" s="269"/>
      <c r="G77" s="269"/>
      <c r="H77" s="269"/>
      <c r="I77" s="270"/>
      <c r="J77" s="112">
        <f>J44</f>
        <v>277.33999999999997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601.64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433.14000000000004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1312.1200000000001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1928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6.81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0.54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1929</v>
      </c>
      <c r="D85" s="269"/>
      <c r="E85" s="269"/>
      <c r="F85" s="269"/>
      <c r="G85" s="269"/>
      <c r="H85" s="269"/>
      <c r="I85" s="270"/>
      <c r="J85" s="112">
        <f>ROUND(((($J$37/30)*7)/$G$12)*1,2)</f>
        <v>26.4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9.7200000000000006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1930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54.3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97.77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1931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1357.54</v>
      </c>
      <c r="D93" s="305" t="s">
        <v>1932</v>
      </c>
      <c r="E93" s="269"/>
      <c r="F93" s="133">
        <f>J80-J60-J65</f>
        <v>903.08000000000015</v>
      </c>
      <c r="G93" s="305" t="s">
        <v>203</v>
      </c>
      <c r="H93" s="269"/>
      <c r="I93" s="134">
        <f>J88</f>
        <v>97.77</v>
      </c>
      <c r="J93" s="135">
        <f>C93+F93+I93</f>
        <v>2358.39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1933</v>
      </c>
      <c r="D96" s="269"/>
      <c r="E96" s="269"/>
      <c r="F96" s="269"/>
      <c r="G96" s="269"/>
      <c r="H96" s="269"/>
      <c r="I96" s="270"/>
      <c r="J96" s="112">
        <f>ROUND(J93/12,2)</f>
        <v>196.53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1934</v>
      </c>
      <c r="D97" s="269"/>
      <c r="E97" s="269"/>
      <c r="F97" s="269"/>
      <c r="G97" s="269"/>
      <c r="H97" s="269"/>
      <c r="I97" s="270"/>
      <c r="J97" s="112">
        <f>ROUND((($J$93/30)*1)/12,2)</f>
        <v>6.55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1935</v>
      </c>
      <c r="D98" s="269"/>
      <c r="E98" s="269"/>
      <c r="F98" s="269"/>
      <c r="G98" s="269"/>
      <c r="H98" s="269"/>
      <c r="I98" s="270"/>
      <c r="J98" s="112">
        <f>ROUND((($J$93/30)*5)/12*1.5%,2)</f>
        <v>0.49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1936</v>
      </c>
      <c r="D99" s="269"/>
      <c r="E99" s="269"/>
      <c r="F99" s="269"/>
      <c r="G99" s="269"/>
      <c r="H99" s="269"/>
      <c r="I99" s="270"/>
      <c r="J99" s="112">
        <f>ROUND((((($J$93)/30)*0.69)/12),2)</f>
        <v>4.5199999999999996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1937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3.31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1938</v>
      </c>
      <c r="D101" s="269"/>
      <c r="E101" s="269"/>
      <c r="F101" s="269"/>
      <c r="G101" s="269"/>
      <c r="H101" s="269"/>
      <c r="I101" s="270"/>
      <c r="J101" s="112">
        <f>ROUND((((($J$93)/30)*3)/12),2)</f>
        <v>19.649999999999999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231.05000000000004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231.05000000000004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231.05000000000004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1939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1940</v>
      </c>
      <c r="D115" s="269"/>
      <c r="E115" s="269"/>
      <c r="F115" s="269"/>
      <c r="G115" s="269"/>
      <c r="H115" s="269"/>
      <c r="I115" s="270"/>
      <c r="J115" s="141">
        <f>J162</f>
        <v>12.46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1941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70.72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1942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3069.2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153.46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1943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3222.66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322.27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1944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3544.93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1945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307.02999999999997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1946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66.66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1947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1948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1949</v>
      </c>
      <c r="D135" s="269"/>
      <c r="E135" s="269"/>
      <c r="F135" s="269"/>
      <c r="G135" s="269"/>
      <c r="H135" s="270"/>
      <c r="I135" s="155">
        <f>VLOOKUP($C$14,resumo!$A$5:$T$50,14,0)</f>
        <v>0.03</v>
      </c>
      <c r="J135" s="112">
        <f>ROUND(($J$126/(1-$I$137))*I135,2)</f>
        <v>121.19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970.6099999999999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0.1225</v>
      </c>
      <c r="J137" s="118">
        <f t="shared" si="5"/>
        <v>494.87999999999994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1357.54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1312.1200000000001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97.77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231.05000000000004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70.72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3069.2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970.6099999999999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4039.81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8079.62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1950</v>
      </c>
      <c r="C152" s="269"/>
      <c r="D152" s="269"/>
      <c r="E152" s="269"/>
      <c r="F152" s="269"/>
      <c r="G152" s="270"/>
      <c r="H152" s="322">
        <f>ROUND(H150*H151,2)</f>
        <v>96955.44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Porteiro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resumo!G46</f>
        <v>2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12.46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Zelador - 20h/sem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VIAMÃO/RS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34</v>
      </c>
      <c r="D14" s="81" t="str">
        <f>VLOOKUP($C$14,resumo!$A$5:$T$50,4,0)</f>
        <v>-</v>
      </c>
      <c r="E14" s="280" t="str">
        <f>VLOOKUP($C$14,resumo!$A$5:$T$50,5,0)</f>
        <v>Zelador - 20h/sem</v>
      </c>
      <c r="F14" s="270"/>
      <c r="G14" s="281" t="str">
        <f>VLOOKUP($C$14,resumo!$A$5:$T$50,6,0)</f>
        <v>Viamão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Zelador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5141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1951</v>
      </c>
      <c r="D20" s="269"/>
      <c r="E20" s="269"/>
      <c r="F20" s="269"/>
      <c r="G20" s="269"/>
      <c r="H20" s="270"/>
      <c r="I20" s="290">
        <f>VLOOKUP($C$14,resumo!$A$5:$T$50,17,0)</f>
        <v>2015.07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Zelador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1952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1953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1954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1955</v>
      </c>
      <c r="D31" s="269"/>
      <c r="E31" s="269"/>
      <c r="F31" s="269"/>
      <c r="G31" s="270"/>
      <c r="H31" s="89">
        <f>VLOOKUP($C$14,resumo!$A$5:$T$50,19,0)</f>
        <v>20</v>
      </c>
      <c r="I31" s="90" t="s">
        <v>131</v>
      </c>
      <c r="J31" s="91">
        <f>ROUND(H31*5*(I20/220),2)</f>
        <v>915.94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1956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1957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1958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1959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915.94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1960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1961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1962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76.3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1963</v>
      </c>
      <c r="D43" s="269"/>
      <c r="E43" s="269"/>
      <c r="F43" s="269"/>
      <c r="G43" s="269"/>
      <c r="H43" s="270"/>
      <c r="I43" s="105">
        <v>0.121</v>
      </c>
      <c r="J43" s="101">
        <f t="shared" si="1"/>
        <v>110.83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187.13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1964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1965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220.61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27.58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1966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33.090000000000003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16.55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11.03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6.62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2.21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88.25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405.93999999999994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1967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367.44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1968</v>
      </c>
      <c r="D61" s="269"/>
      <c r="E61" s="269"/>
      <c r="F61" s="269"/>
      <c r="G61" s="269"/>
      <c r="H61" s="269"/>
      <c r="I61" s="120">
        <f>VLOOKUP($C$14,resumo!$A$5:$T$50,12,0)</f>
        <v>9.6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1969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1970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1971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1972</v>
      </c>
      <c r="D65" s="269"/>
      <c r="E65" s="269"/>
      <c r="F65" s="269"/>
      <c r="G65" s="269"/>
      <c r="H65" s="269"/>
      <c r="I65" s="269"/>
      <c r="J65" s="112">
        <f>ROUND(I67*I66*(1-I68),2)</f>
        <v>226.49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1973</v>
      </c>
      <c r="D66" s="269"/>
      <c r="E66" s="269"/>
      <c r="F66" s="269"/>
      <c r="G66" s="269"/>
      <c r="H66" s="269"/>
      <c r="I66" s="120">
        <f>VLOOKUP($C$14,resumo!$A$5:$T$50,18,0)</f>
        <v>12.71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1974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1975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1976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618.03000000000009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1977</v>
      </c>
      <c r="D77" s="269"/>
      <c r="E77" s="269"/>
      <c r="F77" s="269"/>
      <c r="G77" s="269"/>
      <c r="H77" s="269"/>
      <c r="I77" s="270"/>
      <c r="J77" s="112">
        <f>J44</f>
        <v>187.13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405.93999999999994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618.03000000000009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1211.0999999999999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1978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4.5999999999999996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0.37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1979</v>
      </c>
      <c r="D85" s="269"/>
      <c r="E85" s="269"/>
      <c r="F85" s="269"/>
      <c r="G85" s="269"/>
      <c r="H85" s="269"/>
      <c r="I85" s="270"/>
      <c r="J85" s="112">
        <f>ROUND(((($J$37/30)*7)/$G$12)*1,2)</f>
        <v>17.809999999999999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6.55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1980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36.64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65.97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1981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915.94</v>
      </c>
      <c r="D93" s="305" t="s">
        <v>1982</v>
      </c>
      <c r="E93" s="269"/>
      <c r="F93" s="133">
        <f>J80-J60-J65</f>
        <v>617.16999999999985</v>
      </c>
      <c r="G93" s="305" t="s">
        <v>203</v>
      </c>
      <c r="H93" s="269"/>
      <c r="I93" s="134">
        <f>J88</f>
        <v>65.97</v>
      </c>
      <c r="J93" s="135">
        <f>C93+F93+I93</f>
        <v>1599.08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1983</v>
      </c>
      <c r="D96" s="269"/>
      <c r="E96" s="269"/>
      <c r="F96" s="269"/>
      <c r="G96" s="269"/>
      <c r="H96" s="269"/>
      <c r="I96" s="270"/>
      <c r="J96" s="112">
        <f>ROUND(J93/12,2)</f>
        <v>133.26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1984</v>
      </c>
      <c r="D97" s="269"/>
      <c r="E97" s="269"/>
      <c r="F97" s="269"/>
      <c r="G97" s="269"/>
      <c r="H97" s="269"/>
      <c r="I97" s="270"/>
      <c r="J97" s="112">
        <f>ROUND((($J$93/30)*1)/12,2)</f>
        <v>4.4400000000000004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1985</v>
      </c>
      <c r="D98" s="269"/>
      <c r="E98" s="269"/>
      <c r="F98" s="269"/>
      <c r="G98" s="269"/>
      <c r="H98" s="269"/>
      <c r="I98" s="270"/>
      <c r="J98" s="112">
        <f>ROUND((($J$93/30)*5)/12*1.5%,2)</f>
        <v>0.33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1986</v>
      </c>
      <c r="D99" s="269"/>
      <c r="E99" s="269"/>
      <c r="F99" s="269"/>
      <c r="G99" s="269"/>
      <c r="H99" s="269"/>
      <c r="I99" s="270"/>
      <c r="J99" s="112">
        <f>ROUND((((($J$93)/30)*0.69)/12),2)</f>
        <v>3.06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1987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2.29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1988</v>
      </c>
      <c r="D101" s="269"/>
      <c r="E101" s="269"/>
      <c r="F101" s="269"/>
      <c r="G101" s="269"/>
      <c r="H101" s="269"/>
      <c r="I101" s="270"/>
      <c r="J101" s="112">
        <f>ROUND((((($J$93)/30)*3)/12),2)</f>
        <v>13.33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156.71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156.71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156.71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1989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1990</v>
      </c>
      <c r="D115" s="269"/>
      <c r="E115" s="269"/>
      <c r="F115" s="269"/>
      <c r="G115" s="269"/>
      <c r="H115" s="269"/>
      <c r="I115" s="270"/>
      <c r="J115" s="141">
        <f>J162</f>
        <v>24.92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1991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83.18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1992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2432.8999999999996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121.65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1993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2554.5499999999997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255.46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1994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2810.0099999999998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1995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246.18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1996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53.45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1997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1998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1999</v>
      </c>
      <c r="D135" s="269"/>
      <c r="E135" s="269"/>
      <c r="F135" s="269"/>
      <c r="G135" s="269"/>
      <c r="H135" s="270"/>
      <c r="I135" s="155">
        <f>VLOOKUP($C$14,resumo!$A$5:$T$50,14,0)</f>
        <v>0.04</v>
      </c>
      <c r="J135" s="112">
        <f>ROUND(($J$126/(1-$I$137))*I135,2)</f>
        <v>129.57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806.31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0.13250000000000001</v>
      </c>
      <c r="J137" s="118">
        <f t="shared" si="5"/>
        <v>429.2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915.94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1211.0999999999999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65.97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156.71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83.18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2432.8999999999996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806.31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3239.21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3239.21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2000</v>
      </c>
      <c r="C152" s="269"/>
      <c r="D152" s="269"/>
      <c r="E152" s="269"/>
      <c r="F152" s="269"/>
      <c r="G152" s="270"/>
      <c r="H152" s="322">
        <f>ROUND(H150*H151,2)</f>
        <v>38870.519999999997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Zelador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resumo!G47</f>
        <v>1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24.92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Recepcionista - 40h/sem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PORTO ALEGRE/RS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35</v>
      </c>
      <c r="D14" s="81" t="str">
        <f>VLOOKUP($C$14,resumo!$A$5:$T$50,4,0)</f>
        <v>-</v>
      </c>
      <c r="E14" s="280" t="str">
        <f>VLOOKUP($C$14,resumo!$A$5:$T$50,5,0)</f>
        <v>Recepcionista - 40h/sem</v>
      </c>
      <c r="F14" s="270"/>
      <c r="G14" s="281" t="str">
        <f>VLOOKUP($C$14,resumo!$A$5:$T$50,6,0)</f>
        <v>Zona Norte (POA)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Recepcionista em geral, recepcionista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4221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2001</v>
      </c>
      <c r="D20" s="269"/>
      <c r="E20" s="269"/>
      <c r="F20" s="269"/>
      <c r="G20" s="269"/>
      <c r="H20" s="270"/>
      <c r="I20" s="290">
        <f>VLOOKUP($C$14,resumo!$A$5:$T$50,17,0)</f>
        <v>1869.5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Recepcionista em geral, recepcionista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2002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2003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2004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2005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ROUND(H31*5*(I20/200),2)</f>
        <v>1869.5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2006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2007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2008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2009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1869.5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2010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2011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2012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155.72999999999999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2013</v>
      </c>
      <c r="D43" s="269"/>
      <c r="E43" s="269"/>
      <c r="F43" s="269"/>
      <c r="G43" s="269"/>
      <c r="H43" s="270"/>
      <c r="I43" s="105">
        <v>0.121</v>
      </c>
      <c r="J43" s="101">
        <f t="shared" si="1"/>
        <v>226.21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381.94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2014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2015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450.29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56.29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2016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67.540000000000006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33.770000000000003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22.51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13.51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4.5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180.12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828.53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2017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107.83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2018</v>
      </c>
      <c r="D61" s="269"/>
      <c r="E61" s="269"/>
      <c r="F61" s="269"/>
      <c r="G61" s="269"/>
      <c r="H61" s="269"/>
      <c r="I61" s="120">
        <f>VLOOKUP($C$14,resumo!$A$5:$T$50,12,0)</f>
        <v>5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2019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2020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2021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2022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2023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2024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2025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2026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584.91000000000008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2027</v>
      </c>
      <c r="D77" s="269"/>
      <c r="E77" s="269"/>
      <c r="F77" s="269"/>
      <c r="G77" s="269"/>
      <c r="H77" s="269"/>
      <c r="I77" s="270"/>
      <c r="J77" s="112">
        <f>J44</f>
        <v>381.94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828.53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584.91000000000008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1795.38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2028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9.3800000000000008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0.75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2029</v>
      </c>
      <c r="D85" s="269"/>
      <c r="E85" s="269"/>
      <c r="F85" s="269"/>
      <c r="G85" s="269"/>
      <c r="H85" s="269"/>
      <c r="I85" s="270"/>
      <c r="J85" s="112">
        <f>ROUND(((($J$37/30)*7)/$G$12)*1,2)</f>
        <v>36.35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13.38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2030</v>
      </c>
      <c r="D87" s="269"/>
      <c r="E87" s="269"/>
      <c r="F87" s="269"/>
      <c r="G87" s="269"/>
      <c r="H87" s="270"/>
      <c r="I87" s="130">
        <v>0.04</v>
      </c>
      <c r="J87" s="112">
        <f>ROUND($J$37*I87,2)</f>
        <v>74.78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134.64000000000001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2031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1869.5</v>
      </c>
      <c r="D93" s="305" t="s">
        <v>2032</v>
      </c>
      <c r="E93" s="269"/>
      <c r="F93" s="133">
        <f>J80-J60-J65</f>
        <v>1234.5700000000002</v>
      </c>
      <c r="G93" s="305" t="s">
        <v>203</v>
      </c>
      <c r="H93" s="269"/>
      <c r="I93" s="134">
        <f>J88</f>
        <v>134.64000000000001</v>
      </c>
      <c r="J93" s="135">
        <f>C93+F93+I93</f>
        <v>3238.71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2033</v>
      </c>
      <c r="D96" s="269"/>
      <c r="E96" s="269"/>
      <c r="F96" s="269"/>
      <c r="G96" s="269"/>
      <c r="H96" s="269"/>
      <c r="I96" s="270"/>
      <c r="J96" s="112">
        <f>ROUND(J93/12,2)</f>
        <v>269.89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2034</v>
      </c>
      <c r="D97" s="269"/>
      <c r="E97" s="269"/>
      <c r="F97" s="269"/>
      <c r="G97" s="269"/>
      <c r="H97" s="269"/>
      <c r="I97" s="270"/>
      <c r="J97" s="112">
        <f>ROUND((($J$93/30)*1)/12,2)</f>
        <v>9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2035</v>
      </c>
      <c r="D98" s="269"/>
      <c r="E98" s="269"/>
      <c r="F98" s="269"/>
      <c r="G98" s="269"/>
      <c r="H98" s="269"/>
      <c r="I98" s="270"/>
      <c r="J98" s="112">
        <f>ROUND((($J$93/30)*5)/12*1.5%,2)</f>
        <v>0.67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2036</v>
      </c>
      <c r="D99" s="269"/>
      <c r="E99" s="269"/>
      <c r="F99" s="269"/>
      <c r="G99" s="269"/>
      <c r="H99" s="269"/>
      <c r="I99" s="270"/>
      <c r="J99" s="112">
        <f>ROUND((((($J$93)/30)*0.69)/12),2)</f>
        <v>6.21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2037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4.5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2038</v>
      </c>
      <c r="D101" s="269"/>
      <c r="E101" s="269"/>
      <c r="F101" s="269"/>
      <c r="G101" s="269"/>
      <c r="H101" s="269"/>
      <c r="I101" s="270"/>
      <c r="J101" s="112">
        <f>ROUND((((($J$93)/30)*3)/12),2)</f>
        <v>26.99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317.26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317.26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317.26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2039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2040</v>
      </c>
      <c r="D115" s="269"/>
      <c r="E115" s="269"/>
      <c r="F115" s="269"/>
      <c r="G115" s="269"/>
      <c r="H115" s="269"/>
      <c r="I115" s="270"/>
      <c r="J115" s="141">
        <f>J162</f>
        <v>24.92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2041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83.18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2042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4199.96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210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2043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4409.96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441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2044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4850.96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2045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429.94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2046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93.34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2047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2048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2049</v>
      </c>
      <c r="D135" s="269"/>
      <c r="E135" s="269"/>
      <c r="F135" s="269"/>
      <c r="G135" s="269"/>
      <c r="H135" s="270"/>
      <c r="I135" s="155">
        <f>VLOOKUP($C$14,resumo!$A$5:$T$50,14,0)</f>
        <v>0.05</v>
      </c>
      <c r="J135" s="112">
        <f>ROUND(($J$126/(1-$I$137))*I135,2)</f>
        <v>282.85000000000002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1457.13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0.14250000000000002</v>
      </c>
      <c r="J137" s="118">
        <f t="shared" si="5"/>
        <v>806.13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1869.5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1795.38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134.64000000000001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317.26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83.18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4199.96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1457.13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5657.09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5657.09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2050</v>
      </c>
      <c r="C152" s="269"/>
      <c r="D152" s="269"/>
      <c r="E152" s="269"/>
      <c r="F152" s="269"/>
      <c r="G152" s="270"/>
      <c r="H152" s="322">
        <f>ROUND(H150*H151,2)</f>
        <v>67885.08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Recepcionista em geral, recepcionista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resumo!G48</f>
        <v>1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24.92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T1105"/>
  <sheetViews>
    <sheetView workbookViewId="0"/>
  </sheetViews>
  <sheetFormatPr defaultColWidth="12.5703125" defaultRowHeight="15" customHeight="1"/>
  <cols>
    <col min="1" max="1" width="1.5703125" customWidth="1"/>
    <col min="2" max="5" width="12" customWidth="1"/>
    <col min="6" max="6" width="51.140625" customWidth="1"/>
    <col min="7" max="7" width="16.28515625" customWidth="1"/>
    <col min="8" max="8" width="21.7109375" customWidth="1"/>
    <col min="9" max="9" width="20.42578125" customWidth="1"/>
    <col min="10" max="10" width="15" customWidth="1"/>
    <col min="11" max="13" width="12" customWidth="1"/>
  </cols>
  <sheetData>
    <row r="1" spans="2:13" ht="9" customHeight="1">
      <c r="I1" s="213"/>
      <c r="K1" s="214"/>
      <c r="L1" s="214"/>
      <c r="M1" s="213"/>
    </row>
    <row r="2" spans="2:13" ht="14.25" customHeight="1">
      <c r="B2" s="215" t="s">
        <v>2051</v>
      </c>
      <c r="I2" s="213"/>
      <c r="K2" s="214"/>
      <c r="L2" s="214"/>
      <c r="M2" s="213"/>
    </row>
    <row r="3" spans="2:13" ht="14.25" customHeight="1">
      <c r="I3" s="213"/>
      <c r="K3" s="214"/>
      <c r="L3" s="214"/>
      <c r="M3" s="213"/>
    </row>
    <row r="4" spans="2:13" ht="14.25" customHeight="1">
      <c r="B4" s="350" t="s">
        <v>2052</v>
      </c>
      <c r="C4" s="269"/>
      <c r="D4" s="269"/>
      <c r="E4" s="270"/>
      <c r="F4" s="216" t="s">
        <v>2053</v>
      </c>
      <c r="G4" s="217" t="s">
        <v>2054</v>
      </c>
      <c r="I4" s="213"/>
      <c r="K4" s="214" t="s">
        <v>2055</v>
      </c>
      <c r="L4" s="214" t="s">
        <v>2056</v>
      </c>
    </row>
    <row r="5" spans="2:13" ht="14.25" customHeight="1">
      <c r="B5" s="351" t="e">
        <f t="shared" ref="B5:B11" si="0">#REF!</f>
        <v>#REF!</v>
      </c>
      <c r="C5" s="269"/>
      <c r="D5" s="269"/>
      <c r="E5" s="270"/>
      <c r="F5" s="218">
        <v>1200</v>
      </c>
      <c r="G5" s="219">
        <f t="shared" ref="G5:G11" si="1">ROUND(IF(ISERROR(K5/L5),0,(K5/L5)),0)</f>
        <v>0</v>
      </c>
      <c r="I5" s="213"/>
      <c r="K5" s="214">
        <f t="shared" ref="K5:K31" si="2">SUMIF($F$41:$F$999,B5,$J$41:$J$999)</f>
        <v>0</v>
      </c>
      <c r="L5" s="214">
        <f t="shared" ref="L5:L31" si="3">COUNTIF($L$41:$L$999,B5)</f>
        <v>0</v>
      </c>
    </row>
    <row r="6" spans="2:13" ht="14.25" customHeight="1">
      <c r="B6" s="351" t="e">
        <f t="shared" si="0"/>
        <v>#REF!</v>
      </c>
      <c r="C6" s="269"/>
      <c r="D6" s="269"/>
      <c r="E6" s="270"/>
      <c r="F6" s="218">
        <v>1200</v>
      </c>
      <c r="G6" s="219">
        <f t="shared" si="1"/>
        <v>0</v>
      </c>
      <c r="I6" s="213"/>
      <c r="K6" s="214">
        <f t="shared" si="2"/>
        <v>0</v>
      </c>
      <c r="L6" s="214">
        <f t="shared" si="3"/>
        <v>0</v>
      </c>
    </row>
    <row r="7" spans="2:13" ht="14.25" customHeight="1">
      <c r="B7" s="351" t="e">
        <f t="shared" si="0"/>
        <v>#REF!</v>
      </c>
      <c r="C7" s="269"/>
      <c r="D7" s="269"/>
      <c r="E7" s="270"/>
      <c r="F7" s="218">
        <v>450</v>
      </c>
      <c r="G7" s="219">
        <f t="shared" si="1"/>
        <v>0</v>
      </c>
      <c r="I7" s="213"/>
      <c r="K7" s="214">
        <f t="shared" si="2"/>
        <v>0</v>
      </c>
      <c r="L7" s="214">
        <f t="shared" si="3"/>
        <v>0</v>
      </c>
    </row>
    <row r="8" spans="2:13" ht="14.25" customHeight="1">
      <c r="B8" s="351" t="e">
        <f t="shared" si="0"/>
        <v>#REF!</v>
      </c>
      <c r="C8" s="269"/>
      <c r="D8" s="269"/>
      <c r="E8" s="270"/>
      <c r="F8" s="218">
        <v>2500</v>
      </c>
      <c r="G8" s="219">
        <f t="shared" si="1"/>
        <v>0</v>
      </c>
      <c r="I8" s="213"/>
      <c r="K8" s="214">
        <f t="shared" si="2"/>
        <v>0</v>
      </c>
      <c r="L8" s="214">
        <f t="shared" si="3"/>
        <v>0</v>
      </c>
    </row>
    <row r="9" spans="2:13" ht="14.25" customHeight="1">
      <c r="B9" s="351" t="e">
        <f t="shared" si="0"/>
        <v>#REF!</v>
      </c>
      <c r="C9" s="269"/>
      <c r="D9" s="269"/>
      <c r="E9" s="270"/>
      <c r="F9" s="218">
        <v>1800</v>
      </c>
      <c r="G9" s="219">
        <f t="shared" si="1"/>
        <v>0</v>
      </c>
      <c r="I9" s="213"/>
      <c r="K9" s="214">
        <f t="shared" si="2"/>
        <v>0</v>
      </c>
      <c r="L9" s="214">
        <f t="shared" si="3"/>
        <v>0</v>
      </c>
    </row>
    <row r="10" spans="2:13" ht="14.25" customHeight="1">
      <c r="B10" s="351" t="e">
        <f t="shared" si="0"/>
        <v>#REF!</v>
      </c>
      <c r="C10" s="269"/>
      <c r="D10" s="269"/>
      <c r="E10" s="270"/>
      <c r="F10" s="218">
        <v>1500</v>
      </c>
      <c r="G10" s="219">
        <f t="shared" si="1"/>
        <v>0</v>
      </c>
      <c r="I10" s="213"/>
      <c r="K10" s="214">
        <f t="shared" si="2"/>
        <v>0</v>
      </c>
      <c r="L10" s="214">
        <f t="shared" si="3"/>
        <v>0</v>
      </c>
    </row>
    <row r="11" spans="2:13" ht="14.25" customHeight="1">
      <c r="B11" s="351" t="e">
        <f t="shared" si="0"/>
        <v>#REF!</v>
      </c>
      <c r="C11" s="269"/>
      <c r="D11" s="269"/>
      <c r="E11" s="270"/>
      <c r="F11" s="218">
        <v>300</v>
      </c>
      <c r="G11" s="219">
        <f t="shared" si="1"/>
        <v>0</v>
      </c>
      <c r="I11" s="213"/>
      <c r="K11" s="214">
        <f t="shared" si="2"/>
        <v>0</v>
      </c>
      <c r="L11" s="214">
        <f t="shared" si="3"/>
        <v>0</v>
      </c>
    </row>
    <row r="12" spans="2:13" ht="14.25" customHeight="1">
      <c r="B12" s="352" t="s">
        <v>2057</v>
      </c>
      <c r="C12" s="269"/>
      <c r="D12" s="269"/>
      <c r="E12" s="269"/>
      <c r="F12" s="220"/>
      <c r="G12" s="221"/>
      <c r="I12" s="213"/>
      <c r="K12" s="214">
        <f t="shared" si="2"/>
        <v>0</v>
      </c>
      <c r="L12" s="214">
        <f t="shared" si="3"/>
        <v>0</v>
      </c>
    </row>
    <row r="13" spans="2:13" ht="14.25" customHeight="1">
      <c r="B13" s="350" t="s">
        <v>2058</v>
      </c>
      <c r="C13" s="269"/>
      <c r="D13" s="269"/>
      <c r="E13" s="270"/>
      <c r="F13" s="216" t="s">
        <v>2053</v>
      </c>
      <c r="G13" s="217" t="s">
        <v>2054</v>
      </c>
      <c r="I13" s="213"/>
      <c r="K13" s="214">
        <f t="shared" si="2"/>
        <v>0</v>
      </c>
      <c r="L13" s="214">
        <f t="shared" si="3"/>
        <v>0</v>
      </c>
    </row>
    <row r="14" spans="2:13" ht="14.25" customHeight="1">
      <c r="B14" s="351" t="e">
        <f t="shared" ref="B14:B19" si="4">#REF!</f>
        <v>#REF!</v>
      </c>
      <c r="C14" s="269"/>
      <c r="D14" s="269"/>
      <c r="E14" s="270"/>
      <c r="F14" s="218">
        <v>2700</v>
      </c>
      <c r="G14" s="219">
        <f t="shared" ref="G14:G19" si="5">ROUND(IF(ISERROR(K14/L14),0,(K14/L14)),0)</f>
        <v>0</v>
      </c>
      <c r="I14" s="213"/>
      <c r="K14" s="214">
        <f t="shared" si="2"/>
        <v>0</v>
      </c>
      <c r="L14" s="214">
        <f t="shared" si="3"/>
        <v>0</v>
      </c>
    </row>
    <row r="15" spans="2:13" ht="14.25" customHeight="1">
      <c r="B15" s="351" t="e">
        <f t="shared" si="4"/>
        <v>#REF!</v>
      </c>
      <c r="C15" s="269"/>
      <c r="D15" s="269"/>
      <c r="E15" s="270"/>
      <c r="F15" s="218">
        <v>9000</v>
      </c>
      <c r="G15" s="219">
        <f t="shared" si="5"/>
        <v>0</v>
      </c>
      <c r="I15" s="213"/>
      <c r="K15" s="214">
        <f t="shared" si="2"/>
        <v>0</v>
      </c>
      <c r="L15" s="214">
        <f t="shared" si="3"/>
        <v>0</v>
      </c>
    </row>
    <row r="16" spans="2:13" ht="14.25" customHeight="1">
      <c r="B16" s="351" t="e">
        <f t="shared" si="4"/>
        <v>#REF!</v>
      </c>
      <c r="C16" s="269"/>
      <c r="D16" s="269"/>
      <c r="E16" s="270"/>
      <c r="F16" s="218">
        <v>2700</v>
      </c>
      <c r="G16" s="219">
        <f t="shared" si="5"/>
        <v>0</v>
      </c>
      <c r="I16" s="213"/>
      <c r="K16" s="214">
        <f t="shared" si="2"/>
        <v>0</v>
      </c>
      <c r="L16" s="214">
        <f t="shared" si="3"/>
        <v>0</v>
      </c>
    </row>
    <row r="17" spans="2:13" ht="14.25" customHeight="1">
      <c r="B17" s="351" t="e">
        <f t="shared" si="4"/>
        <v>#REF!</v>
      </c>
      <c r="C17" s="269"/>
      <c r="D17" s="269"/>
      <c r="E17" s="270"/>
      <c r="F17" s="218">
        <v>2700</v>
      </c>
      <c r="G17" s="219">
        <f t="shared" si="5"/>
        <v>0</v>
      </c>
      <c r="I17" s="213"/>
      <c r="K17" s="214">
        <f t="shared" si="2"/>
        <v>0</v>
      </c>
      <c r="L17" s="214">
        <f t="shared" si="3"/>
        <v>0</v>
      </c>
    </row>
    <row r="18" spans="2:13" ht="14.25" customHeight="1">
      <c r="B18" s="351" t="e">
        <f t="shared" si="4"/>
        <v>#REF!</v>
      </c>
      <c r="C18" s="269"/>
      <c r="D18" s="269"/>
      <c r="E18" s="270"/>
      <c r="F18" s="218">
        <v>2700</v>
      </c>
      <c r="G18" s="219">
        <f t="shared" si="5"/>
        <v>0</v>
      </c>
      <c r="I18" s="213"/>
      <c r="K18" s="214">
        <f t="shared" si="2"/>
        <v>0</v>
      </c>
      <c r="L18" s="214">
        <f t="shared" si="3"/>
        <v>0</v>
      </c>
    </row>
    <row r="19" spans="2:13" ht="14.25" customHeight="1">
      <c r="B19" s="351" t="e">
        <f t="shared" si="4"/>
        <v>#REF!</v>
      </c>
      <c r="C19" s="269"/>
      <c r="D19" s="269"/>
      <c r="E19" s="270"/>
      <c r="F19" s="218">
        <v>100000</v>
      </c>
      <c r="G19" s="219">
        <f t="shared" si="5"/>
        <v>0</v>
      </c>
      <c r="I19" s="213"/>
      <c r="K19" s="214">
        <f t="shared" si="2"/>
        <v>0</v>
      </c>
      <c r="L19" s="214">
        <f t="shared" si="3"/>
        <v>0</v>
      </c>
    </row>
    <row r="20" spans="2:13" ht="14.25" customHeight="1">
      <c r="B20" s="352" t="s">
        <v>2059</v>
      </c>
      <c r="C20" s="269"/>
      <c r="D20" s="269"/>
      <c r="E20" s="269"/>
      <c r="F20" s="220"/>
      <c r="G20" s="221"/>
      <c r="I20" s="213"/>
      <c r="K20" s="214">
        <f t="shared" si="2"/>
        <v>0</v>
      </c>
      <c r="L20" s="214">
        <f t="shared" si="3"/>
        <v>0</v>
      </c>
    </row>
    <row r="21" spans="2:13" ht="14.25" customHeight="1">
      <c r="B21" s="350" t="s">
        <v>2060</v>
      </c>
      <c r="C21" s="269"/>
      <c r="D21" s="269"/>
      <c r="E21" s="270"/>
      <c r="F21" s="216" t="s">
        <v>2053</v>
      </c>
      <c r="G21" s="217" t="s">
        <v>2054</v>
      </c>
      <c r="I21" s="213"/>
      <c r="K21" s="214">
        <f t="shared" si="2"/>
        <v>0</v>
      </c>
      <c r="L21" s="214">
        <f t="shared" si="3"/>
        <v>0</v>
      </c>
    </row>
    <row r="22" spans="2:13" ht="14.25" customHeight="1">
      <c r="B22" s="351" t="e">
        <f t="shared" ref="B22:B24" si="6">#REF!</f>
        <v>#REF!</v>
      </c>
      <c r="C22" s="269"/>
      <c r="D22" s="269"/>
      <c r="E22" s="270"/>
      <c r="F22" s="218">
        <v>160</v>
      </c>
      <c r="G22" s="219">
        <f t="shared" ref="G22:G24" si="7">ROUND(IF(ISERROR(K22/L22),0,(K22/L22)),0)</f>
        <v>0</v>
      </c>
      <c r="I22" s="213"/>
      <c r="K22" s="214">
        <f t="shared" si="2"/>
        <v>0</v>
      </c>
      <c r="L22" s="214">
        <f t="shared" si="3"/>
        <v>0</v>
      </c>
    </row>
    <row r="23" spans="2:13" ht="14.25" customHeight="1">
      <c r="B23" s="351" t="e">
        <f t="shared" si="6"/>
        <v>#REF!</v>
      </c>
      <c r="C23" s="269"/>
      <c r="D23" s="269"/>
      <c r="E23" s="270"/>
      <c r="F23" s="218">
        <v>380</v>
      </c>
      <c r="G23" s="219">
        <f t="shared" si="7"/>
        <v>0</v>
      </c>
      <c r="I23" s="213"/>
      <c r="K23" s="214">
        <f t="shared" si="2"/>
        <v>0</v>
      </c>
      <c r="L23" s="214">
        <f t="shared" si="3"/>
        <v>0</v>
      </c>
    </row>
    <row r="24" spans="2:13" ht="14.25" customHeight="1">
      <c r="B24" s="351" t="e">
        <f t="shared" si="6"/>
        <v>#REF!</v>
      </c>
      <c r="C24" s="269"/>
      <c r="D24" s="269"/>
      <c r="E24" s="270"/>
      <c r="F24" s="218">
        <v>380</v>
      </c>
      <c r="G24" s="219">
        <f t="shared" si="7"/>
        <v>0</v>
      </c>
      <c r="I24" s="213"/>
      <c r="K24" s="214">
        <f t="shared" si="2"/>
        <v>0</v>
      </c>
      <c r="L24" s="214">
        <f t="shared" si="3"/>
        <v>0</v>
      </c>
    </row>
    <row r="25" spans="2:13" ht="14.25" customHeight="1">
      <c r="B25" s="352" t="s">
        <v>2061</v>
      </c>
      <c r="C25" s="269"/>
      <c r="D25" s="269"/>
      <c r="E25" s="269"/>
      <c r="F25" s="220"/>
      <c r="G25" s="221"/>
      <c r="I25" s="213"/>
      <c r="K25" s="214">
        <f t="shared" si="2"/>
        <v>0</v>
      </c>
      <c r="L25" s="214">
        <f t="shared" si="3"/>
        <v>0</v>
      </c>
    </row>
    <row r="26" spans="2:13" ht="14.25" customHeight="1">
      <c r="B26" s="350" t="s">
        <v>2062</v>
      </c>
      <c r="C26" s="269"/>
      <c r="D26" s="269"/>
      <c r="E26" s="270"/>
      <c r="F26" s="216" t="s">
        <v>2053</v>
      </c>
      <c r="G26" s="217" t="s">
        <v>2054</v>
      </c>
      <c r="I26" s="213"/>
      <c r="K26" s="214">
        <f t="shared" si="2"/>
        <v>0</v>
      </c>
      <c r="L26" s="214">
        <f t="shared" si="3"/>
        <v>0</v>
      </c>
    </row>
    <row r="27" spans="2:13" ht="14.25" customHeight="1">
      <c r="B27" s="351" t="e">
        <f>#REF!</f>
        <v>#REF!</v>
      </c>
      <c r="C27" s="269"/>
      <c r="D27" s="269"/>
      <c r="E27" s="270"/>
      <c r="F27" s="218">
        <v>160</v>
      </c>
      <c r="G27" s="219">
        <f>ROUND(IF(ISERROR(K27/L27),0,(K27/L27)),0)</f>
        <v>0</v>
      </c>
      <c r="I27" s="213"/>
      <c r="K27" s="214">
        <f t="shared" si="2"/>
        <v>0</v>
      </c>
      <c r="L27" s="214">
        <f t="shared" si="3"/>
        <v>0</v>
      </c>
    </row>
    <row r="28" spans="2:13" ht="14.25" customHeight="1">
      <c r="B28" s="352" t="s">
        <v>2063</v>
      </c>
      <c r="C28" s="269"/>
      <c r="D28" s="269"/>
      <c r="E28" s="269"/>
      <c r="F28" s="220"/>
      <c r="G28" s="221"/>
      <c r="I28" s="213"/>
      <c r="K28" s="214">
        <f t="shared" si="2"/>
        <v>0</v>
      </c>
      <c r="L28" s="214">
        <f t="shared" si="3"/>
        <v>0</v>
      </c>
    </row>
    <row r="29" spans="2:13" ht="14.25" customHeight="1">
      <c r="B29" s="350" t="s">
        <v>2064</v>
      </c>
      <c r="C29" s="269"/>
      <c r="D29" s="269"/>
      <c r="E29" s="270"/>
      <c r="F29" s="216" t="s">
        <v>2053</v>
      </c>
      <c r="G29" s="217" t="s">
        <v>2054</v>
      </c>
      <c r="I29" s="213"/>
      <c r="K29" s="214">
        <f t="shared" si="2"/>
        <v>0</v>
      </c>
      <c r="L29" s="214">
        <f t="shared" si="3"/>
        <v>0</v>
      </c>
    </row>
    <row r="30" spans="2:13" ht="14.25" customHeight="1">
      <c r="B30" s="351" t="e">
        <f>#REF!</f>
        <v>#REF!</v>
      </c>
      <c r="C30" s="269"/>
      <c r="D30" s="269"/>
      <c r="E30" s="270"/>
      <c r="F30" s="218">
        <v>450</v>
      </c>
      <c r="G30" s="219">
        <f>ROUND(IF(ISERROR(K30/L30),0,(K30/L30)),0)</f>
        <v>0</v>
      </c>
      <c r="I30" s="213"/>
      <c r="K30" s="214">
        <f t="shared" si="2"/>
        <v>0</v>
      </c>
      <c r="L30" s="214">
        <f t="shared" si="3"/>
        <v>0</v>
      </c>
    </row>
    <row r="31" spans="2:13" ht="14.25" customHeight="1">
      <c r="B31" s="352" t="s">
        <v>2065</v>
      </c>
      <c r="C31" s="269"/>
      <c r="D31" s="269"/>
      <c r="E31" s="269"/>
      <c r="F31" s="220"/>
      <c r="G31" s="221"/>
      <c r="I31" s="213"/>
      <c r="K31" s="214">
        <f t="shared" si="2"/>
        <v>0</v>
      </c>
      <c r="L31" s="214">
        <f t="shared" si="3"/>
        <v>0</v>
      </c>
    </row>
    <row r="32" spans="2:13" ht="14.25" customHeight="1">
      <c r="I32" s="213"/>
      <c r="K32" s="214"/>
      <c r="L32" s="214"/>
      <c r="M32" s="213"/>
    </row>
    <row r="33" spans="1:20" ht="14.25" customHeight="1">
      <c r="B33" s="222" t="s">
        <v>2066</v>
      </c>
      <c r="C33" s="223"/>
      <c r="D33" s="223"/>
      <c r="E33" s="223"/>
      <c r="F33" s="223"/>
      <c r="G33" s="224"/>
      <c r="I33" s="213"/>
      <c r="K33" s="214"/>
      <c r="L33" s="214"/>
      <c r="M33" s="213"/>
    </row>
    <row r="34" spans="1:20" ht="14.25" customHeight="1">
      <c r="B34" s="225" t="s">
        <v>2067</v>
      </c>
      <c r="G34" s="226"/>
      <c r="I34" s="213"/>
      <c r="K34" s="214"/>
      <c r="L34" s="214"/>
      <c r="M34" s="213"/>
    </row>
    <row r="35" spans="1:20" ht="14.25" customHeight="1">
      <c r="B35" s="227" t="s">
        <v>2068</v>
      </c>
      <c r="C35" s="228"/>
      <c r="D35" s="228"/>
      <c r="E35" s="228"/>
      <c r="F35" s="228"/>
      <c r="G35" s="229"/>
      <c r="I35" s="213"/>
      <c r="K35" s="214"/>
      <c r="L35" s="214"/>
      <c r="M35" s="213"/>
    </row>
    <row r="36" spans="1:20" ht="14.25" customHeight="1">
      <c r="A36" s="230"/>
      <c r="B36" s="230"/>
      <c r="C36" s="230"/>
      <c r="D36" s="230"/>
      <c r="E36" s="230"/>
      <c r="F36" s="230"/>
      <c r="G36" s="230"/>
      <c r="H36" s="230"/>
      <c r="I36" s="213"/>
      <c r="J36" s="230"/>
      <c r="K36" s="214"/>
      <c r="L36" s="214"/>
      <c r="M36" s="213"/>
      <c r="N36" s="230"/>
      <c r="O36" s="230"/>
      <c r="P36" s="230"/>
      <c r="Q36" s="230"/>
      <c r="R36" s="230"/>
      <c r="S36" s="230"/>
      <c r="T36" s="230"/>
    </row>
    <row r="37" spans="1:20" ht="14.25" customHeight="1">
      <c r="A37" s="230"/>
      <c r="B37" s="230"/>
      <c r="C37" s="230"/>
      <c r="D37" s="230"/>
      <c r="E37" s="230"/>
      <c r="F37" s="230"/>
      <c r="G37" s="230"/>
      <c r="H37" s="230"/>
      <c r="I37" s="213"/>
      <c r="J37" s="230"/>
      <c r="K37" s="214"/>
      <c r="L37" s="214"/>
      <c r="M37" s="213"/>
      <c r="N37" s="230"/>
      <c r="O37" s="230"/>
      <c r="P37" s="230"/>
      <c r="Q37" s="230"/>
      <c r="R37" s="230"/>
      <c r="S37" s="230"/>
      <c r="T37" s="230"/>
    </row>
    <row r="38" spans="1:20" ht="14.25" customHeight="1">
      <c r="A38" s="230"/>
      <c r="B38" s="350" t="s">
        <v>2052</v>
      </c>
      <c r="C38" s="269"/>
      <c r="D38" s="269"/>
      <c r="E38" s="269"/>
      <c r="F38" s="231"/>
      <c r="G38" s="231"/>
      <c r="H38" s="231"/>
      <c r="I38" s="232"/>
      <c r="J38" s="233"/>
      <c r="K38" s="214"/>
      <c r="L38" s="214"/>
      <c r="M38" s="213"/>
      <c r="N38" s="230"/>
      <c r="O38" s="230"/>
      <c r="P38" s="230"/>
      <c r="Q38" s="230"/>
      <c r="R38" s="230"/>
      <c r="S38" s="230"/>
      <c r="T38" s="230"/>
    </row>
    <row r="39" spans="1:20" ht="14.25" customHeight="1">
      <c r="A39" s="230"/>
      <c r="B39" s="230"/>
      <c r="C39" s="230"/>
      <c r="D39" s="230"/>
      <c r="E39" s="230"/>
      <c r="F39" s="230"/>
      <c r="G39" s="230"/>
      <c r="H39" s="230"/>
      <c r="I39" s="213"/>
      <c r="J39" s="230"/>
      <c r="K39" s="214"/>
      <c r="L39" s="214"/>
      <c r="M39" s="213"/>
      <c r="N39" s="230"/>
      <c r="O39" s="230"/>
      <c r="P39" s="230"/>
      <c r="Q39" s="230"/>
      <c r="R39" s="230"/>
      <c r="S39" s="230"/>
      <c r="T39" s="230"/>
    </row>
    <row r="40" spans="1:20" ht="14.25" customHeight="1">
      <c r="A40" s="230"/>
      <c r="B40" s="353" t="s">
        <v>2069</v>
      </c>
      <c r="C40" s="264"/>
      <c r="D40" s="264"/>
      <c r="E40" s="264"/>
      <c r="F40" s="234"/>
      <c r="G40" s="234"/>
      <c r="H40" s="234"/>
      <c r="I40" s="235"/>
      <c r="J40" s="236"/>
      <c r="K40" s="214"/>
      <c r="L40" s="214"/>
      <c r="M40" s="213"/>
      <c r="N40" s="230"/>
      <c r="O40" s="230"/>
      <c r="P40" s="230"/>
      <c r="Q40" s="230"/>
      <c r="R40" s="230"/>
      <c r="S40" s="230"/>
      <c r="T40" s="230"/>
    </row>
    <row r="41" spans="1:20" ht="14.25" customHeight="1">
      <c r="A41" s="230"/>
      <c r="B41" s="354" t="s">
        <v>2070</v>
      </c>
      <c r="C41" s="269"/>
      <c r="D41" s="269"/>
      <c r="E41" s="270"/>
      <c r="F41" s="217" t="s">
        <v>2071</v>
      </c>
      <c r="G41" s="216" t="s">
        <v>2072</v>
      </c>
      <c r="H41" s="217" t="s">
        <v>2073</v>
      </c>
      <c r="I41" s="237" t="s">
        <v>2074</v>
      </c>
      <c r="J41" s="217" t="s">
        <v>2054</v>
      </c>
      <c r="K41" s="214"/>
      <c r="L41" s="214"/>
      <c r="M41" s="213"/>
      <c r="N41" s="230"/>
      <c r="O41" s="230"/>
      <c r="P41" s="230"/>
      <c r="Q41" s="230"/>
      <c r="R41" s="230"/>
      <c r="S41" s="230"/>
      <c r="T41" s="230"/>
    </row>
    <row r="42" spans="1:20" ht="14.25" customHeight="1">
      <c r="A42" s="230"/>
      <c r="B42" s="355" t="s">
        <v>2075</v>
      </c>
      <c r="C42" s="264"/>
      <c r="D42" s="264"/>
      <c r="E42" s="264"/>
      <c r="F42" s="223" t="e">
        <f>$B$5</f>
        <v>#REF!</v>
      </c>
      <c r="G42" s="238">
        <f>$F$5</f>
        <v>1200</v>
      </c>
      <c r="H42" s="238">
        <v>5</v>
      </c>
      <c r="I42" s="239"/>
      <c r="J42" s="240">
        <f t="shared" ref="J42:J167" si="8">IF(I42=0,0,(G42/(I42/H42)))</f>
        <v>0</v>
      </c>
      <c r="K42" s="214">
        <f t="shared" ref="K42:K999" si="9">IF(J42=0,0,G42)</f>
        <v>0</v>
      </c>
      <c r="L42" s="214">
        <f t="shared" ref="L42:L999" si="10">IF(J42=0,0,F42)</f>
        <v>0</v>
      </c>
      <c r="M42" s="213"/>
      <c r="N42" s="230"/>
      <c r="O42" s="230"/>
      <c r="P42" s="230"/>
      <c r="Q42" s="230"/>
      <c r="R42" s="230"/>
      <c r="S42" s="230"/>
      <c r="T42" s="230"/>
    </row>
    <row r="43" spans="1:20" ht="14.25" customHeight="1">
      <c r="A43" s="230"/>
      <c r="B43" s="356"/>
      <c r="C43" s="267"/>
      <c r="D43" s="267"/>
      <c r="E43" s="267"/>
      <c r="F43" s="230" t="e">
        <f>$B$6</f>
        <v>#REF!</v>
      </c>
      <c r="G43" s="241">
        <f>$F$6</f>
        <v>1200</v>
      </c>
      <c r="H43" s="241">
        <v>5</v>
      </c>
      <c r="I43" s="242"/>
      <c r="J43" s="243">
        <f t="shared" si="8"/>
        <v>0</v>
      </c>
      <c r="K43" s="214">
        <f t="shared" si="9"/>
        <v>0</v>
      </c>
      <c r="L43" s="214">
        <f t="shared" si="10"/>
        <v>0</v>
      </c>
      <c r="M43" s="213"/>
      <c r="N43" s="230"/>
      <c r="O43" s="230"/>
      <c r="P43" s="230"/>
      <c r="Q43" s="230"/>
      <c r="R43" s="230"/>
      <c r="S43" s="230"/>
      <c r="T43" s="230"/>
    </row>
    <row r="44" spans="1:20" ht="14.25" customHeight="1">
      <c r="A44" s="230"/>
      <c r="B44" s="356"/>
      <c r="C44" s="267"/>
      <c r="D44" s="267"/>
      <c r="E44" s="267"/>
      <c r="F44" s="230" t="e">
        <f>$B$7</f>
        <v>#REF!</v>
      </c>
      <c r="G44" s="241">
        <f>$F$7</f>
        <v>450</v>
      </c>
      <c r="H44" s="241">
        <v>5</v>
      </c>
      <c r="I44" s="242"/>
      <c r="J44" s="243">
        <f t="shared" si="8"/>
        <v>0</v>
      </c>
      <c r="K44" s="214">
        <f t="shared" si="9"/>
        <v>0</v>
      </c>
      <c r="L44" s="214">
        <f t="shared" si="10"/>
        <v>0</v>
      </c>
      <c r="M44" s="213"/>
      <c r="N44" s="230"/>
      <c r="O44" s="230"/>
      <c r="P44" s="230"/>
      <c r="Q44" s="230"/>
      <c r="R44" s="230"/>
      <c r="S44" s="230"/>
      <c r="T44" s="230"/>
    </row>
    <row r="45" spans="1:20" ht="14.25" customHeight="1">
      <c r="A45" s="230"/>
      <c r="B45" s="356"/>
      <c r="C45" s="267"/>
      <c r="D45" s="267"/>
      <c r="E45" s="267"/>
      <c r="F45" s="230" t="e">
        <f>$B$8</f>
        <v>#REF!</v>
      </c>
      <c r="G45" s="241">
        <f>$F$8</f>
        <v>2500</v>
      </c>
      <c r="H45" s="241">
        <v>5</v>
      </c>
      <c r="I45" s="242"/>
      <c r="J45" s="243">
        <f t="shared" si="8"/>
        <v>0</v>
      </c>
      <c r="K45" s="214">
        <f t="shared" si="9"/>
        <v>0</v>
      </c>
      <c r="L45" s="214">
        <f t="shared" si="10"/>
        <v>0</v>
      </c>
      <c r="M45" s="213"/>
      <c r="N45" s="230"/>
      <c r="O45" s="230"/>
      <c r="P45" s="230"/>
      <c r="Q45" s="230"/>
      <c r="R45" s="230"/>
      <c r="S45" s="230"/>
      <c r="T45" s="230"/>
    </row>
    <row r="46" spans="1:20" ht="14.25" customHeight="1">
      <c r="A46" s="230"/>
      <c r="B46" s="356"/>
      <c r="C46" s="267"/>
      <c r="D46" s="267"/>
      <c r="E46" s="267"/>
      <c r="F46" s="230" t="e">
        <f>$B$9</f>
        <v>#REF!</v>
      </c>
      <c r="G46" s="241">
        <f>$F$9</f>
        <v>1800</v>
      </c>
      <c r="H46" s="241">
        <v>5</v>
      </c>
      <c r="I46" s="242"/>
      <c r="J46" s="243">
        <f t="shared" si="8"/>
        <v>0</v>
      </c>
      <c r="K46" s="214">
        <f t="shared" si="9"/>
        <v>0</v>
      </c>
      <c r="L46" s="214">
        <f t="shared" si="10"/>
        <v>0</v>
      </c>
      <c r="M46" s="213"/>
      <c r="N46" s="230"/>
      <c r="O46" s="230"/>
      <c r="P46" s="230"/>
      <c r="Q46" s="230"/>
      <c r="R46" s="230"/>
      <c r="S46" s="230"/>
      <c r="T46" s="230"/>
    </row>
    <row r="47" spans="1:20" ht="14.25" customHeight="1">
      <c r="A47" s="230"/>
      <c r="B47" s="356"/>
      <c r="C47" s="267"/>
      <c r="D47" s="267"/>
      <c r="E47" s="267"/>
      <c r="F47" s="230" t="e">
        <f>$B$10</f>
        <v>#REF!</v>
      </c>
      <c r="G47" s="241">
        <f>$F$10</f>
        <v>1500</v>
      </c>
      <c r="H47" s="241">
        <v>5</v>
      </c>
      <c r="I47" s="242"/>
      <c r="J47" s="243">
        <f t="shared" si="8"/>
        <v>0</v>
      </c>
      <c r="K47" s="214">
        <f t="shared" si="9"/>
        <v>0</v>
      </c>
      <c r="L47" s="214">
        <f t="shared" si="10"/>
        <v>0</v>
      </c>
      <c r="M47" s="213"/>
      <c r="N47" s="230"/>
      <c r="O47" s="230"/>
      <c r="P47" s="230"/>
      <c r="Q47" s="230"/>
      <c r="R47" s="230"/>
      <c r="S47" s="230"/>
      <c r="T47" s="230"/>
    </row>
    <row r="48" spans="1:20" ht="14.25" customHeight="1">
      <c r="A48" s="230"/>
      <c r="B48" s="357"/>
      <c r="C48" s="283"/>
      <c r="D48" s="283"/>
      <c r="E48" s="283"/>
      <c r="F48" s="228" t="e">
        <f>$B$11</f>
        <v>#REF!</v>
      </c>
      <c r="G48" s="244">
        <f>$F$11</f>
        <v>300</v>
      </c>
      <c r="H48" s="244">
        <v>5</v>
      </c>
      <c r="I48" s="245"/>
      <c r="J48" s="246">
        <f t="shared" si="8"/>
        <v>0</v>
      </c>
      <c r="K48" s="214">
        <f t="shared" si="9"/>
        <v>0</v>
      </c>
      <c r="L48" s="214">
        <f t="shared" si="10"/>
        <v>0</v>
      </c>
      <c r="M48" s="213"/>
      <c r="N48" s="230"/>
      <c r="O48" s="230"/>
      <c r="P48" s="230"/>
      <c r="Q48" s="230"/>
      <c r="R48" s="230"/>
      <c r="S48" s="230"/>
      <c r="T48" s="230"/>
    </row>
    <row r="49" spans="1:20" ht="14.25" customHeight="1">
      <c r="A49" s="230"/>
      <c r="B49" s="355" t="s">
        <v>2076</v>
      </c>
      <c r="C49" s="264"/>
      <c r="D49" s="264"/>
      <c r="E49" s="264"/>
      <c r="F49" s="223" t="e">
        <f>$B$5</f>
        <v>#REF!</v>
      </c>
      <c r="G49" s="238">
        <f>$F$5</f>
        <v>1200</v>
      </c>
      <c r="H49" s="238">
        <v>5</v>
      </c>
      <c r="I49" s="239"/>
      <c r="J49" s="243">
        <f t="shared" si="8"/>
        <v>0</v>
      </c>
      <c r="K49" s="214">
        <f t="shared" si="9"/>
        <v>0</v>
      </c>
      <c r="L49" s="214">
        <f t="shared" si="10"/>
        <v>0</v>
      </c>
      <c r="M49" s="213"/>
      <c r="N49" s="230"/>
      <c r="O49" s="230"/>
      <c r="P49" s="230"/>
      <c r="Q49" s="230"/>
      <c r="R49" s="230"/>
      <c r="S49" s="230"/>
      <c r="T49" s="230"/>
    </row>
    <row r="50" spans="1:20" ht="14.25" customHeight="1">
      <c r="A50" s="230"/>
      <c r="B50" s="356"/>
      <c r="C50" s="267"/>
      <c r="D50" s="267"/>
      <c r="E50" s="267"/>
      <c r="F50" s="230" t="e">
        <f>$B$6</f>
        <v>#REF!</v>
      </c>
      <c r="G50" s="241">
        <f>$F$6</f>
        <v>1200</v>
      </c>
      <c r="H50" s="241">
        <v>5</v>
      </c>
      <c r="I50" s="242"/>
      <c r="J50" s="243">
        <f t="shared" si="8"/>
        <v>0</v>
      </c>
      <c r="K50" s="214">
        <f t="shared" si="9"/>
        <v>0</v>
      </c>
      <c r="L50" s="214">
        <f t="shared" si="10"/>
        <v>0</v>
      </c>
      <c r="M50" s="213"/>
      <c r="N50" s="230"/>
      <c r="O50" s="230"/>
      <c r="P50" s="230"/>
      <c r="Q50" s="230"/>
      <c r="R50" s="230"/>
      <c r="S50" s="230"/>
      <c r="T50" s="230"/>
    </row>
    <row r="51" spans="1:20" ht="14.25" customHeight="1">
      <c r="A51" s="230"/>
      <c r="B51" s="356"/>
      <c r="C51" s="267"/>
      <c r="D51" s="267"/>
      <c r="E51" s="267"/>
      <c r="F51" s="230" t="e">
        <f>$B$7</f>
        <v>#REF!</v>
      </c>
      <c r="G51" s="241">
        <f>$F$7</f>
        <v>450</v>
      </c>
      <c r="H51" s="241">
        <v>5</v>
      </c>
      <c r="I51" s="242"/>
      <c r="J51" s="243">
        <f t="shared" si="8"/>
        <v>0</v>
      </c>
      <c r="K51" s="214">
        <f t="shared" si="9"/>
        <v>0</v>
      </c>
      <c r="L51" s="214">
        <f t="shared" si="10"/>
        <v>0</v>
      </c>
      <c r="M51" s="213"/>
      <c r="N51" s="230"/>
      <c r="O51" s="230"/>
      <c r="P51" s="230"/>
      <c r="Q51" s="230"/>
      <c r="R51" s="230"/>
      <c r="S51" s="230"/>
      <c r="T51" s="230"/>
    </row>
    <row r="52" spans="1:20" ht="14.25" customHeight="1">
      <c r="A52" s="230"/>
      <c r="B52" s="356"/>
      <c r="C52" s="267"/>
      <c r="D52" s="267"/>
      <c r="E52" s="267"/>
      <c r="F52" s="230" t="e">
        <f>$B$8</f>
        <v>#REF!</v>
      </c>
      <c r="G52" s="241">
        <f>$F$8</f>
        <v>2500</v>
      </c>
      <c r="H52" s="241">
        <v>5</v>
      </c>
      <c r="I52" s="242"/>
      <c r="J52" s="243">
        <f t="shared" si="8"/>
        <v>0</v>
      </c>
      <c r="K52" s="214">
        <f t="shared" si="9"/>
        <v>0</v>
      </c>
      <c r="L52" s="214">
        <f t="shared" si="10"/>
        <v>0</v>
      </c>
      <c r="M52" s="213"/>
      <c r="N52" s="230"/>
      <c r="O52" s="230"/>
      <c r="P52" s="230"/>
      <c r="Q52" s="230"/>
      <c r="R52" s="230"/>
      <c r="S52" s="230"/>
      <c r="T52" s="230"/>
    </row>
    <row r="53" spans="1:20" ht="14.25" customHeight="1">
      <c r="A53" s="230"/>
      <c r="B53" s="356"/>
      <c r="C53" s="267"/>
      <c r="D53" s="267"/>
      <c r="E53" s="267"/>
      <c r="F53" s="230" t="e">
        <f>$B$9</f>
        <v>#REF!</v>
      </c>
      <c r="G53" s="241">
        <f>$F$9</f>
        <v>1800</v>
      </c>
      <c r="H53" s="241">
        <v>5</v>
      </c>
      <c r="I53" s="242"/>
      <c r="J53" s="243">
        <f t="shared" si="8"/>
        <v>0</v>
      </c>
      <c r="K53" s="214">
        <f t="shared" si="9"/>
        <v>0</v>
      </c>
      <c r="L53" s="214">
        <f t="shared" si="10"/>
        <v>0</v>
      </c>
      <c r="M53" s="213"/>
      <c r="N53" s="230"/>
      <c r="O53" s="230"/>
      <c r="P53" s="230"/>
      <c r="Q53" s="230"/>
      <c r="R53" s="230"/>
      <c r="S53" s="230"/>
      <c r="T53" s="230"/>
    </row>
    <row r="54" spans="1:20" ht="14.25" customHeight="1">
      <c r="A54" s="230"/>
      <c r="B54" s="356"/>
      <c r="C54" s="267"/>
      <c r="D54" s="267"/>
      <c r="E54" s="267"/>
      <c r="F54" s="230" t="e">
        <f>$B$10</f>
        <v>#REF!</v>
      </c>
      <c r="G54" s="241">
        <f>$F$10</f>
        <v>1500</v>
      </c>
      <c r="H54" s="241">
        <v>5</v>
      </c>
      <c r="I54" s="242"/>
      <c r="J54" s="243">
        <f t="shared" si="8"/>
        <v>0</v>
      </c>
      <c r="K54" s="214">
        <f t="shared" si="9"/>
        <v>0</v>
      </c>
      <c r="L54" s="214">
        <f t="shared" si="10"/>
        <v>0</v>
      </c>
      <c r="M54" s="213"/>
      <c r="N54" s="230"/>
      <c r="O54" s="230"/>
      <c r="P54" s="230"/>
      <c r="Q54" s="230"/>
      <c r="R54" s="230"/>
      <c r="S54" s="230"/>
      <c r="T54" s="230"/>
    </row>
    <row r="55" spans="1:20" ht="14.25" customHeight="1">
      <c r="A55" s="230"/>
      <c r="B55" s="357"/>
      <c r="C55" s="283"/>
      <c r="D55" s="283"/>
      <c r="E55" s="283"/>
      <c r="F55" s="228" t="e">
        <f>$B$11</f>
        <v>#REF!</v>
      </c>
      <c r="G55" s="244">
        <f>$F$11</f>
        <v>300</v>
      </c>
      <c r="H55" s="244">
        <v>5</v>
      </c>
      <c r="I55" s="245"/>
      <c r="J55" s="246">
        <f t="shared" si="8"/>
        <v>0</v>
      </c>
      <c r="K55" s="214">
        <f t="shared" si="9"/>
        <v>0</v>
      </c>
      <c r="L55" s="214">
        <f t="shared" si="10"/>
        <v>0</v>
      </c>
      <c r="M55" s="213"/>
      <c r="N55" s="230"/>
      <c r="O55" s="230"/>
      <c r="P55" s="230"/>
      <c r="Q55" s="230"/>
      <c r="R55" s="230"/>
      <c r="S55" s="230"/>
      <c r="T55" s="230"/>
    </row>
    <row r="56" spans="1:20" ht="14.25" customHeight="1">
      <c r="A56" s="230"/>
      <c r="B56" s="355" t="s">
        <v>2077</v>
      </c>
      <c r="C56" s="264"/>
      <c r="D56" s="264"/>
      <c r="E56" s="264"/>
      <c r="F56" s="223" t="e">
        <f>$B$5</f>
        <v>#REF!</v>
      </c>
      <c r="G56" s="238">
        <f>$F$5</f>
        <v>1200</v>
      </c>
      <c r="H56" s="238">
        <v>5</v>
      </c>
      <c r="I56" s="239"/>
      <c r="J56" s="243">
        <f t="shared" si="8"/>
        <v>0</v>
      </c>
      <c r="K56" s="214">
        <f t="shared" si="9"/>
        <v>0</v>
      </c>
      <c r="L56" s="214">
        <f t="shared" si="10"/>
        <v>0</v>
      </c>
      <c r="M56" s="213"/>
      <c r="N56" s="230"/>
      <c r="O56" s="230"/>
      <c r="P56" s="230"/>
      <c r="Q56" s="230"/>
      <c r="R56" s="230"/>
      <c r="S56" s="230"/>
      <c r="T56" s="230"/>
    </row>
    <row r="57" spans="1:20" ht="14.25" customHeight="1">
      <c r="A57" s="230"/>
      <c r="B57" s="356"/>
      <c r="C57" s="267"/>
      <c r="D57" s="267"/>
      <c r="E57" s="267"/>
      <c r="F57" s="230" t="e">
        <f>$B$6</f>
        <v>#REF!</v>
      </c>
      <c r="G57" s="241">
        <f>$F$6</f>
        <v>1200</v>
      </c>
      <c r="H57" s="241">
        <v>5</v>
      </c>
      <c r="I57" s="242"/>
      <c r="J57" s="243">
        <f t="shared" si="8"/>
        <v>0</v>
      </c>
      <c r="K57" s="214">
        <f t="shared" si="9"/>
        <v>0</v>
      </c>
      <c r="L57" s="214">
        <f t="shared" si="10"/>
        <v>0</v>
      </c>
      <c r="M57" s="213"/>
      <c r="N57" s="230"/>
      <c r="O57" s="230"/>
      <c r="P57" s="230"/>
      <c r="Q57" s="230"/>
      <c r="R57" s="230"/>
      <c r="S57" s="230"/>
      <c r="T57" s="230"/>
    </row>
    <row r="58" spans="1:20" ht="14.25" customHeight="1">
      <c r="A58" s="230"/>
      <c r="B58" s="356"/>
      <c r="C58" s="267"/>
      <c r="D58" s="267"/>
      <c r="E58" s="267"/>
      <c r="F58" s="230" t="e">
        <f>$B$7</f>
        <v>#REF!</v>
      </c>
      <c r="G58" s="241">
        <f>$F$7</f>
        <v>450</v>
      </c>
      <c r="H58" s="241">
        <v>5</v>
      </c>
      <c r="I58" s="242"/>
      <c r="J58" s="243">
        <f t="shared" si="8"/>
        <v>0</v>
      </c>
      <c r="K58" s="214">
        <f t="shared" si="9"/>
        <v>0</v>
      </c>
      <c r="L58" s="214">
        <f t="shared" si="10"/>
        <v>0</v>
      </c>
      <c r="M58" s="213"/>
      <c r="N58" s="230"/>
      <c r="O58" s="230"/>
      <c r="P58" s="230"/>
      <c r="Q58" s="230"/>
      <c r="R58" s="230"/>
      <c r="S58" s="230"/>
      <c r="T58" s="230"/>
    </row>
    <row r="59" spans="1:20" ht="14.25" customHeight="1">
      <c r="A59" s="230"/>
      <c r="B59" s="356"/>
      <c r="C59" s="267"/>
      <c r="D59" s="267"/>
      <c r="E59" s="267"/>
      <c r="F59" s="230" t="e">
        <f>$B$8</f>
        <v>#REF!</v>
      </c>
      <c r="G59" s="241">
        <f>$F$8</f>
        <v>2500</v>
      </c>
      <c r="H59" s="241">
        <v>5</v>
      </c>
      <c r="I59" s="242"/>
      <c r="J59" s="243">
        <f t="shared" si="8"/>
        <v>0</v>
      </c>
      <c r="K59" s="214">
        <f t="shared" si="9"/>
        <v>0</v>
      </c>
      <c r="L59" s="214">
        <f t="shared" si="10"/>
        <v>0</v>
      </c>
      <c r="M59" s="213"/>
      <c r="N59" s="230"/>
      <c r="O59" s="230"/>
      <c r="P59" s="230"/>
      <c r="Q59" s="230"/>
      <c r="R59" s="230"/>
      <c r="S59" s="230"/>
      <c r="T59" s="230"/>
    </row>
    <row r="60" spans="1:20" ht="14.25" customHeight="1">
      <c r="A60" s="230"/>
      <c r="B60" s="356"/>
      <c r="C60" s="267"/>
      <c r="D60" s="267"/>
      <c r="E60" s="267"/>
      <c r="F60" s="230" t="e">
        <f>$B$9</f>
        <v>#REF!</v>
      </c>
      <c r="G60" s="241">
        <f>$F$9</f>
        <v>1800</v>
      </c>
      <c r="H60" s="241">
        <v>5</v>
      </c>
      <c r="I60" s="242"/>
      <c r="J60" s="243">
        <f t="shared" si="8"/>
        <v>0</v>
      </c>
      <c r="K60" s="214">
        <f t="shared" si="9"/>
        <v>0</v>
      </c>
      <c r="L60" s="214">
        <f t="shared" si="10"/>
        <v>0</v>
      </c>
      <c r="M60" s="213"/>
      <c r="N60" s="230"/>
      <c r="O60" s="230"/>
      <c r="P60" s="230"/>
      <c r="Q60" s="230"/>
      <c r="R60" s="230"/>
      <c r="S60" s="230"/>
      <c r="T60" s="230"/>
    </row>
    <row r="61" spans="1:20" ht="14.25" customHeight="1">
      <c r="A61" s="230"/>
      <c r="B61" s="356"/>
      <c r="C61" s="267"/>
      <c r="D61" s="267"/>
      <c r="E61" s="267"/>
      <c r="F61" s="230" t="e">
        <f>$B$10</f>
        <v>#REF!</v>
      </c>
      <c r="G61" s="241">
        <f>$F$10</f>
        <v>1500</v>
      </c>
      <c r="H61" s="241">
        <v>5</v>
      </c>
      <c r="I61" s="242"/>
      <c r="J61" s="243">
        <f t="shared" si="8"/>
        <v>0</v>
      </c>
      <c r="K61" s="214">
        <f t="shared" si="9"/>
        <v>0</v>
      </c>
      <c r="L61" s="214">
        <f t="shared" si="10"/>
        <v>0</v>
      </c>
      <c r="M61" s="213"/>
      <c r="N61" s="230"/>
      <c r="O61" s="230"/>
      <c r="P61" s="230"/>
      <c r="Q61" s="230"/>
      <c r="R61" s="230"/>
      <c r="S61" s="230"/>
      <c r="T61" s="230"/>
    </row>
    <row r="62" spans="1:20" ht="14.25" customHeight="1">
      <c r="A62" s="230"/>
      <c r="B62" s="357"/>
      <c r="C62" s="283"/>
      <c r="D62" s="283"/>
      <c r="E62" s="283"/>
      <c r="F62" s="228" t="e">
        <f>$B$11</f>
        <v>#REF!</v>
      </c>
      <c r="G62" s="244">
        <f>$F$11</f>
        <v>300</v>
      </c>
      <c r="H62" s="244">
        <v>5</v>
      </c>
      <c r="I62" s="245"/>
      <c r="J62" s="246">
        <f t="shared" si="8"/>
        <v>0</v>
      </c>
      <c r="K62" s="214">
        <f t="shared" si="9"/>
        <v>0</v>
      </c>
      <c r="L62" s="214">
        <f t="shared" si="10"/>
        <v>0</v>
      </c>
      <c r="M62" s="213"/>
      <c r="N62" s="230"/>
      <c r="O62" s="230"/>
      <c r="P62" s="230"/>
      <c r="Q62" s="230"/>
      <c r="R62" s="230"/>
      <c r="S62" s="230"/>
      <c r="T62" s="230"/>
    </row>
    <row r="63" spans="1:20" ht="14.25" customHeight="1">
      <c r="A63" s="230"/>
      <c r="B63" s="355" t="s">
        <v>2078</v>
      </c>
      <c r="C63" s="264"/>
      <c r="D63" s="264"/>
      <c r="E63" s="264"/>
      <c r="F63" s="223" t="e">
        <f>$B$5</f>
        <v>#REF!</v>
      </c>
      <c r="G63" s="238">
        <f>$F$5</f>
        <v>1200</v>
      </c>
      <c r="H63" s="238">
        <v>5</v>
      </c>
      <c r="I63" s="239"/>
      <c r="J63" s="243">
        <f t="shared" si="8"/>
        <v>0</v>
      </c>
      <c r="K63" s="214">
        <f t="shared" si="9"/>
        <v>0</v>
      </c>
      <c r="L63" s="214">
        <f t="shared" si="10"/>
        <v>0</v>
      </c>
      <c r="M63" s="213"/>
      <c r="N63" s="230"/>
      <c r="O63" s="230"/>
      <c r="P63" s="230"/>
      <c r="Q63" s="230"/>
      <c r="R63" s="230"/>
      <c r="S63" s="230"/>
      <c r="T63" s="230"/>
    </row>
    <row r="64" spans="1:20" ht="14.25" customHeight="1">
      <c r="A64" s="230"/>
      <c r="B64" s="356"/>
      <c r="C64" s="267"/>
      <c r="D64" s="267"/>
      <c r="E64" s="267"/>
      <c r="F64" s="230" t="e">
        <f>$B$6</f>
        <v>#REF!</v>
      </c>
      <c r="G64" s="241">
        <f>$F$6</f>
        <v>1200</v>
      </c>
      <c r="H64" s="241">
        <v>5</v>
      </c>
      <c r="I64" s="242"/>
      <c r="J64" s="243">
        <f t="shared" si="8"/>
        <v>0</v>
      </c>
      <c r="K64" s="214">
        <f t="shared" si="9"/>
        <v>0</v>
      </c>
      <c r="L64" s="214">
        <f t="shared" si="10"/>
        <v>0</v>
      </c>
      <c r="M64" s="213"/>
      <c r="N64" s="230"/>
      <c r="O64" s="230"/>
      <c r="P64" s="230"/>
      <c r="Q64" s="230"/>
      <c r="R64" s="230"/>
      <c r="S64" s="230"/>
      <c r="T64" s="230"/>
    </row>
    <row r="65" spans="1:20" ht="14.25" customHeight="1">
      <c r="A65" s="230"/>
      <c r="B65" s="356"/>
      <c r="C65" s="267"/>
      <c r="D65" s="267"/>
      <c r="E65" s="267"/>
      <c r="F65" s="230" t="e">
        <f>$B$7</f>
        <v>#REF!</v>
      </c>
      <c r="G65" s="241">
        <f>$F$7</f>
        <v>450</v>
      </c>
      <c r="H65" s="241">
        <v>5</v>
      </c>
      <c r="I65" s="242"/>
      <c r="J65" s="243">
        <f t="shared" si="8"/>
        <v>0</v>
      </c>
      <c r="K65" s="214">
        <f t="shared" si="9"/>
        <v>0</v>
      </c>
      <c r="L65" s="214">
        <f t="shared" si="10"/>
        <v>0</v>
      </c>
      <c r="M65" s="213"/>
      <c r="N65" s="230"/>
      <c r="O65" s="230"/>
      <c r="P65" s="230"/>
      <c r="Q65" s="230"/>
      <c r="R65" s="230"/>
      <c r="S65" s="230"/>
      <c r="T65" s="230"/>
    </row>
    <row r="66" spans="1:20" ht="14.25" customHeight="1">
      <c r="A66" s="230"/>
      <c r="B66" s="356"/>
      <c r="C66" s="267"/>
      <c r="D66" s="267"/>
      <c r="E66" s="267"/>
      <c r="F66" s="230" t="e">
        <f>$B$8</f>
        <v>#REF!</v>
      </c>
      <c r="G66" s="241">
        <f>$F$8</f>
        <v>2500</v>
      </c>
      <c r="H66" s="241">
        <v>5</v>
      </c>
      <c r="I66" s="242"/>
      <c r="J66" s="243">
        <f t="shared" si="8"/>
        <v>0</v>
      </c>
      <c r="K66" s="214">
        <f t="shared" si="9"/>
        <v>0</v>
      </c>
      <c r="L66" s="214">
        <f t="shared" si="10"/>
        <v>0</v>
      </c>
      <c r="M66" s="213"/>
      <c r="N66" s="230"/>
      <c r="O66" s="230"/>
      <c r="P66" s="230"/>
      <c r="Q66" s="230"/>
      <c r="R66" s="230"/>
      <c r="S66" s="230"/>
      <c r="T66" s="230"/>
    </row>
    <row r="67" spans="1:20" ht="14.25" customHeight="1">
      <c r="A67" s="230"/>
      <c r="B67" s="356"/>
      <c r="C67" s="267"/>
      <c r="D67" s="267"/>
      <c r="E67" s="267"/>
      <c r="F67" s="230" t="e">
        <f>$B$9</f>
        <v>#REF!</v>
      </c>
      <c r="G67" s="241">
        <f>$F$9</f>
        <v>1800</v>
      </c>
      <c r="H67" s="241">
        <v>5</v>
      </c>
      <c r="I67" s="242"/>
      <c r="J67" s="243">
        <f t="shared" si="8"/>
        <v>0</v>
      </c>
      <c r="K67" s="214">
        <f t="shared" si="9"/>
        <v>0</v>
      </c>
      <c r="L67" s="214">
        <f t="shared" si="10"/>
        <v>0</v>
      </c>
      <c r="M67" s="213"/>
      <c r="N67" s="230"/>
      <c r="O67" s="230"/>
      <c r="P67" s="230"/>
      <c r="Q67" s="230"/>
      <c r="R67" s="230"/>
      <c r="S67" s="230"/>
      <c r="T67" s="230"/>
    </row>
    <row r="68" spans="1:20" ht="14.25" customHeight="1">
      <c r="A68" s="230"/>
      <c r="B68" s="356"/>
      <c r="C68" s="267"/>
      <c r="D68" s="267"/>
      <c r="E68" s="267"/>
      <c r="F68" s="230" t="e">
        <f>$B$10</f>
        <v>#REF!</v>
      </c>
      <c r="G68" s="241">
        <f>$F$10</f>
        <v>1500</v>
      </c>
      <c r="H68" s="241">
        <v>5</v>
      </c>
      <c r="I68" s="242"/>
      <c r="J68" s="243">
        <f t="shared" si="8"/>
        <v>0</v>
      </c>
      <c r="K68" s="214">
        <f t="shared" si="9"/>
        <v>0</v>
      </c>
      <c r="L68" s="214">
        <f t="shared" si="10"/>
        <v>0</v>
      </c>
      <c r="M68" s="213"/>
      <c r="N68" s="230"/>
      <c r="O68" s="230"/>
      <c r="P68" s="230"/>
      <c r="Q68" s="230"/>
      <c r="R68" s="230"/>
      <c r="S68" s="230"/>
      <c r="T68" s="230"/>
    </row>
    <row r="69" spans="1:20" ht="14.25" customHeight="1">
      <c r="A69" s="230"/>
      <c r="B69" s="357"/>
      <c r="C69" s="283"/>
      <c r="D69" s="283"/>
      <c r="E69" s="283"/>
      <c r="F69" s="228" t="e">
        <f>$B$11</f>
        <v>#REF!</v>
      </c>
      <c r="G69" s="244">
        <f>$F$11</f>
        <v>300</v>
      </c>
      <c r="H69" s="244">
        <v>5</v>
      </c>
      <c r="I69" s="245"/>
      <c r="J69" s="246">
        <f t="shared" si="8"/>
        <v>0</v>
      </c>
      <c r="K69" s="214">
        <f t="shared" si="9"/>
        <v>0</v>
      </c>
      <c r="L69" s="214">
        <f t="shared" si="10"/>
        <v>0</v>
      </c>
      <c r="M69" s="213"/>
      <c r="N69" s="230"/>
      <c r="O69" s="230"/>
      <c r="P69" s="230"/>
      <c r="Q69" s="230"/>
      <c r="R69" s="230"/>
      <c r="S69" s="230"/>
      <c r="T69" s="230"/>
    </row>
    <row r="70" spans="1:20" ht="14.25" customHeight="1">
      <c r="A70" s="230"/>
      <c r="B70" s="355" t="s">
        <v>2079</v>
      </c>
      <c r="C70" s="264"/>
      <c r="D70" s="264"/>
      <c r="E70" s="264"/>
      <c r="F70" s="223" t="e">
        <f>$B$5</f>
        <v>#REF!</v>
      </c>
      <c r="G70" s="238">
        <f>$F$5</f>
        <v>1200</v>
      </c>
      <c r="H70" s="241">
        <v>10</v>
      </c>
      <c r="I70" s="242"/>
      <c r="J70" s="243">
        <f t="shared" si="8"/>
        <v>0</v>
      </c>
      <c r="K70" s="214">
        <f t="shared" si="9"/>
        <v>0</v>
      </c>
      <c r="L70" s="214">
        <f t="shared" si="10"/>
        <v>0</v>
      </c>
      <c r="M70" s="213"/>
      <c r="N70" s="230"/>
      <c r="O70" s="230"/>
      <c r="P70" s="230"/>
      <c r="Q70" s="230"/>
      <c r="R70" s="230"/>
      <c r="S70" s="230"/>
      <c r="T70" s="230"/>
    </row>
    <row r="71" spans="1:20" ht="14.25" customHeight="1">
      <c r="A71" s="230"/>
      <c r="B71" s="356"/>
      <c r="C71" s="267"/>
      <c r="D71" s="267"/>
      <c r="E71" s="267"/>
      <c r="F71" s="230" t="e">
        <f>$B$6</f>
        <v>#REF!</v>
      </c>
      <c r="G71" s="241">
        <f>$F$6</f>
        <v>1200</v>
      </c>
      <c r="H71" s="241">
        <v>10</v>
      </c>
      <c r="I71" s="242"/>
      <c r="J71" s="243">
        <f t="shared" si="8"/>
        <v>0</v>
      </c>
      <c r="K71" s="214">
        <f t="shared" si="9"/>
        <v>0</v>
      </c>
      <c r="L71" s="214">
        <f t="shared" si="10"/>
        <v>0</v>
      </c>
      <c r="M71" s="213"/>
      <c r="N71" s="230"/>
      <c r="O71" s="230"/>
      <c r="P71" s="230"/>
      <c r="Q71" s="230"/>
      <c r="R71" s="230"/>
      <c r="S71" s="230"/>
      <c r="T71" s="230"/>
    </row>
    <row r="72" spans="1:20" ht="14.25" customHeight="1">
      <c r="A72" s="230"/>
      <c r="B72" s="356"/>
      <c r="C72" s="267"/>
      <c r="D72" s="267"/>
      <c r="E72" s="267"/>
      <c r="F72" s="230" t="e">
        <f>$B$7</f>
        <v>#REF!</v>
      </c>
      <c r="G72" s="241">
        <f>$F$7</f>
        <v>450</v>
      </c>
      <c r="H72" s="241">
        <v>10</v>
      </c>
      <c r="I72" s="242"/>
      <c r="J72" s="243">
        <f t="shared" si="8"/>
        <v>0</v>
      </c>
      <c r="K72" s="214">
        <f t="shared" si="9"/>
        <v>0</v>
      </c>
      <c r="L72" s="214">
        <f t="shared" si="10"/>
        <v>0</v>
      </c>
      <c r="M72" s="213"/>
      <c r="N72" s="230"/>
      <c r="O72" s="230"/>
      <c r="P72" s="230"/>
      <c r="Q72" s="230"/>
      <c r="R72" s="230"/>
      <c r="S72" s="230"/>
      <c r="T72" s="230"/>
    </row>
    <row r="73" spans="1:20" ht="14.25" customHeight="1">
      <c r="A73" s="230"/>
      <c r="B73" s="356"/>
      <c r="C73" s="267"/>
      <c r="D73" s="267"/>
      <c r="E73" s="267"/>
      <c r="F73" s="230" t="e">
        <f>$B$8</f>
        <v>#REF!</v>
      </c>
      <c r="G73" s="241">
        <f>$F$8</f>
        <v>2500</v>
      </c>
      <c r="H73" s="241">
        <v>10</v>
      </c>
      <c r="I73" s="242"/>
      <c r="J73" s="243">
        <f t="shared" si="8"/>
        <v>0</v>
      </c>
      <c r="K73" s="214">
        <f t="shared" si="9"/>
        <v>0</v>
      </c>
      <c r="L73" s="214">
        <f t="shared" si="10"/>
        <v>0</v>
      </c>
      <c r="M73" s="213"/>
      <c r="N73" s="230"/>
      <c r="O73" s="230"/>
      <c r="P73" s="230"/>
      <c r="Q73" s="230"/>
      <c r="R73" s="230"/>
      <c r="S73" s="230"/>
      <c r="T73" s="230"/>
    </row>
    <row r="74" spans="1:20" ht="14.25" customHeight="1">
      <c r="A74" s="230"/>
      <c r="B74" s="356"/>
      <c r="C74" s="267"/>
      <c r="D74" s="267"/>
      <c r="E74" s="267"/>
      <c r="F74" s="230" t="e">
        <f>$B$9</f>
        <v>#REF!</v>
      </c>
      <c r="G74" s="241">
        <f>$F$9</f>
        <v>1800</v>
      </c>
      <c r="H74" s="241">
        <v>10</v>
      </c>
      <c r="I74" s="242"/>
      <c r="J74" s="243">
        <f t="shared" si="8"/>
        <v>0</v>
      </c>
      <c r="K74" s="214">
        <f t="shared" si="9"/>
        <v>0</v>
      </c>
      <c r="L74" s="214">
        <f t="shared" si="10"/>
        <v>0</v>
      </c>
      <c r="M74" s="213"/>
      <c r="N74" s="230"/>
      <c r="O74" s="230"/>
      <c r="P74" s="230"/>
      <c r="Q74" s="230"/>
      <c r="R74" s="230"/>
      <c r="S74" s="230"/>
      <c r="T74" s="230"/>
    </row>
    <row r="75" spans="1:20" ht="14.25" customHeight="1">
      <c r="A75" s="230"/>
      <c r="B75" s="356"/>
      <c r="C75" s="267"/>
      <c r="D75" s="267"/>
      <c r="E75" s="267"/>
      <c r="F75" s="230" t="e">
        <f>$B$10</f>
        <v>#REF!</v>
      </c>
      <c r="G75" s="241">
        <f>$F$10</f>
        <v>1500</v>
      </c>
      <c r="H75" s="241">
        <v>10</v>
      </c>
      <c r="I75" s="242"/>
      <c r="J75" s="243">
        <f t="shared" si="8"/>
        <v>0</v>
      </c>
      <c r="K75" s="214">
        <f t="shared" si="9"/>
        <v>0</v>
      </c>
      <c r="L75" s="214">
        <f t="shared" si="10"/>
        <v>0</v>
      </c>
      <c r="M75" s="213"/>
      <c r="N75" s="230"/>
      <c r="O75" s="230"/>
      <c r="P75" s="230"/>
      <c r="Q75" s="230"/>
      <c r="R75" s="230"/>
      <c r="S75" s="230"/>
      <c r="T75" s="230"/>
    </row>
    <row r="76" spans="1:20" ht="14.25" customHeight="1">
      <c r="A76" s="230"/>
      <c r="B76" s="357"/>
      <c r="C76" s="283"/>
      <c r="D76" s="283"/>
      <c r="E76" s="283"/>
      <c r="F76" s="228" t="e">
        <f>$B$11</f>
        <v>#REF!</v>
      </c>
      <c r="G76" s="244">
        <f>$F$11</f>
        <v>300</v>
      </c>
      <c r="H76" s="244">
        <v>10</v>
      </c>
      <c r="I76" s="245"/>
      <c r="J76" s="246">
        <f t="shared" si="8"/>
        <v>0</v>
      </c>
      <c r="K76" s="214">
        <f t="shared" si="9"/>
        <v>0</v>
      </c>
      <c r="L76" s="214">
        <f t="shared" si="10"/>
        <v>0</v>
      </c>
      <c r="M76" s="213"/>
      <c r="N76" s="230"/>
      <c r="O76" s="230"/>
      <c r="P76" s="230"/>
      <c r="Q76" s="230"/>
      <c r="R76" s="230"/>
      <c r="S76" s="230"/>
      <c r="T76" s="230"/>
    </row>
    <row r="77" spans="1:20" ht="14.25" customHeight="1">
      <c r="A77" s="230"/>
      <c r="B77" s="355" t="s">
        <v>2080</v>
      </c>
      <c r="C77" s="264"/>
      <c r="D77" s="264"/>
      <c r="E77" s="264"/>
      <c r="F77" s="223" t="e">
        <f>$B$5</f>
        <v>#REF!</v>
      </c>
      <c r="G77" s="238">
        <f>$F$5</f>
        <v>1200</v>
      </c>
      <c r="H77" s="238">
        <v>5</v>
      </c>
      <c r="I77" s="239"/>
      <c r="J77" s="243">
        <f t="shared" si="8"/>
        <v>0</v>
      </c>
      <c r="K77" s="214">
        <f t="shared" si="9"/>
        <v>0</v>
      </c>
      <c r="L77" s="214">
        <f t="shared" si="10"/>
        <v>0</v>
      </c>
      <c r="M77" s="213"/>
      <c r="N77" s="230"/>
      <c r="O77" s="230"/>
      <c r="P77" s="230"/>
      <c r="Q77" s="230"/>
      <c r="R77" s="230"/>
      <c r="S77" s="230"/>
      <c r="T77" s="230"/>
    </row>
    <row r="78" spans="1:20" ht="14.25" customHeight="1">
      <c r="A78" s="230"/>
      <c r="B78" s="356"/>
      <c r="C78" s="267"/>
      <c r="D78" s="267"/>
      <c r="E78" s="267"/>
      <c r="F78" s="230" t="e">
        <f>$B$6</f>
        <v>#REF!</v>
      </c>
      <c r="G78" s="241">
        <f>$F$6</f>
        <v>1200</v>
      </c>
      <c r="H78" s="241">
        <v>5</v>
      </c>
      <c r="I78" s="242"/>
      <c r="J78" s="243">
        <f t="shared" si="8"/>
        <v>0</v>
      </c>
      <c r="K78" s="214">
        <f t="shared" si="9"/>
        <v>0</v>
      </c>
      <c r="L78" s="214">
        <f t="shared" si="10"/>
        <v>0</v>
      </c>
      <c r="M78" s="213"/>
      <c r="N78" s="230"/>
      <c r="O78" s="230"/>
      <c r="P78" s="230"/>
      <c r="Q78" s="230"/>
      <c r="R78" s="230"/>
      <c r="S78" s="230"/>
      <c r="T78" s="230"/>
    </row>
    <row r="79" spans="1:20" ht="14.25" customHeight="1">
      <c r="A79" s="230"/>
      <c r="B79" s="356"/>
      <c r="C79" s="267"/>
      <c r="D79" s="267"/>
      <c r="E79" s="267"/>
      <c r="F79" s="230" t="e">
        <f>$B$7</f>
        <v>#REF!</v>
      </c>
      <c r="G79" s="241">
        <f>$F$7</f>
        <v>450</v>
      </c>
      <c r="H79" s="241">
        <v>5</v>
      </c>
      <c r="I79" s="242"/>
      <c r="J79" s="243">
        <f t="shared" si="8"/>
        <v>0</v>
      </c>
      <c r="K79" s="214">
        <f t="shared" si="9"/>
        <v>0</v>
      </c>
      <c r="L79" s="214">
        <f t="shared" si="10"/>
        <v>0</v>
      </c>
      <c r="M79" s="213"/>
      <c r="N79" s="230"/>
      <c r="O79" s="230"/>
      <c r="P79" s="230"/>
      <c r="Q79" s="230"/>
      <c r="R79" s="230"/>
      <c r="S79" s="230"/>
      <c r="T79" s="230"/>
    </row>
    <row r="80" spans="1:20" ht="14.25" customHeight="1">
      <c r="A80" s="230"/>
      <c r="B80" s="356"/>
      <c r="C80" s="267"/>
      <c r="D80" s="267"/>
      <c r="E80" s="267"/>
      <c r="F80" s="230" t="e">
        <f>$B$8</f>
        <v>#REF!</v>
      </c>
      <c r="G80" s="241">
        <f>$F$8</f>
        <v>2500</v>
      </c>
      <c r="H80" s="241">
        <v>5</v>
      </c>
      <c r="I80" s="242"/>
      <c r="J80" s="243">
        <f t="shared" si="8"/>
        <v>0</v>
      </c>
      <c r="K80" s="214">
        <f t="shared" si="9"/>
        <v>0</v>
      </c>
      <c r="L80" s="214">
        <f t="shared" si="10"/>
        <v>0</v>
      </c>
      <c r="M80" s="213"/>
      <c r="N80" s="230"/>
      <c r="O80" s="230"/>
      <c r="P80" s="230"/>
      <c r="Q80" s="230"/>
      <c r="R80" s="230"/>
      <c r="S80" s="230"/>
      <c r="T80" s="230"/>
    </row>
    <row r="81" spans="1:20" ht="14.25" customHeight="1">
      <c r="A81" s="230"/>
      <c r="B81" s="356"/>
      <c r="C81" s="267"/>
      <c r="D81" s="267"/>
      <c r="E81" s="267"/>
      <c r="F81" s="230" t="e">
        <f>$B$9</f>
        <v>#REF!</v>
      </c>
      <c r="G81" s="241">
        <f>$F$9</f>
        <v>1800</v>
      </c>
      <c r="H81" s="241">
        <v>5</v>
      </c>
      <c r="I81" s="242"/>
      <c r="J81" s="243">
        <f t="shared" si="8"/>
        <v>0</v>
      </c>
      <c r="K81" s="214">
        <f t="shared" si="9"/>
        <v>0</v>
      </c>
      <c r="L81" s="214">
        <f t="shared" si="10"/>
        <v>0</v>
      </c>
      <c r="M81" s="213"/>
      <c r="N81" s="230"/>
      <c r="O81" s="230"/>
      <c r="P81" s="230"/>
      <c r="Q81" s="230"/>
      <c r="R81" s="230"/>
      <c r="S81" s="230"/>
      <c r="T81" s="230"/>
    </row>
    <row r="82" spans="1:20" ht="14.25" customHeight="1">
      <c r="A82" s="230"/>
      <c r="B82" s="356"/>
      <c r="C82" s="267"/>
      <c r="D82" s="267"/>
      <c r="E82" s="267"/>
      <c r="F82" s="230" t="e">
        <f>$B$10</f>
        <v>#REF!</v>
      </c>
      <c r="G82" s="241">
        <f>$F$10</f>
        <v>1500</v>
      </c>
      <c r="H82" s="241">
        <v>5</v>
      </c>
      <c r="I82" s="242"/>
      <c r="J82" s="243">
        <f t="shared" si="8"/>
        <v>0</v>
      </c>
      <c r="K82" s="214">
        <f t="shared" si="9"/>
        <v>0</v>
      </c>
      <c r="L82" s="214">
        <f t="shared" si="10"/>
        <v>0</v>
      </c>
      <c r="M82" s="213"/>
      <c r="N82" s="230"/>
      <c r="O82" s="230"/>
      <c r="P82" s="230"/>
      <c r="Q82" s="230"/>
      <c r="R82" s="230"/>
      <c r="S82" s="230"/>
      <c r="T82" s="230"/>
    </row>
    <row r="83" spans="1:20" ht="14.25" customHeight="1">
      <c r="A83" s="230"/>
      <c r="B83" s="357"/>
      <c r="C83" s="283"/>
      <c r="D83" s="283"/>
      <c r="E83" s="283"/>
      <c r="F83" s="228" t="e">
        <f>$B$11</f>
        <v>#REF!</v>
      </c>
      <c r="G83" s="244">
        <f>$F$11</f>
        <v>300</v>
      </c>
      <c r="H83" s="244">
        <v>5</v>
      </c>
      <c r="I83" s="245"/>
      <c r="J83" s="246">
        <f t="shared" si="8"/>
        <v>0</v>
      </c>
      <c r="K83" s="214">
        <f t="shared" si="9"/>
        <v>0</v>
      </c>
      <c r="L83" s="214">
        <f t="shared" si="10"/>
        <v>0</v>
      </c>
      <c r="M83" s="213"/>
      <c r="N83" s="230"/>
      <c r="O83" s="230"/>
      <c r="P83" s="230"/>
      <c r="Q83" s="230"/>
      <c r="R83" s="230"/>
      <c r="S83" s="230"/>
      <c r="T83" s="230"/>
    </row>
    <row r="84" spans="1:20" ht="14.25" customHeight="1">
      <c r="A84" s="230"/>
      <c r="B84" s="355" t="s">
        <v>2081</v>
      </c>
      <c r="C84" s="264"/>
      <c r="D84" s="264"/>
      <c r="E84" s="264"/>
      <c r="F84" s="223" t="e">
        <f>$B$5</f>
        <v>#REF!</v>
      </c>
      <c r="G84" s="238">
        <f>$F$5</f>
        <v>1200</v>
      </c>
      <c r="H84" s="238">
        <v>5</v>
      </c>
      <c r="I84" s="239"/>
      <c r="J84" s="243">
        <f t="shared" si="8"/>
        <v>0</v>
      </c>
      <c r="K84" s="214">
        <f t="shared" si="9"/>
        <v>0</v>
      </c>
      <c r="L84" s="214">
        <f t="shared" si="10"/>
        <v>0</v>
      </c>
      <c r="M84" s="213"/>
      <c r="N84" s="230"/>
      <c r="O84" s="230"/>
      <c r="P84" s="230"/>
      <c r="Q84" s="230"/>
      <c r="R84" s="230"/>
      <c r="S84" s="230"/>
      <c r="T84" s="230"/>
    </row>
    <row r="85" spans="1:20" ht="14.25" customHeight="1">
      <c r="A85" s="230"/>
      <c r="B85" s="356"/>
      <c r="C85" s="267"/>
      <c r="D85" s="267"/>
      <c r="E85" s="267"/>
      <c r="F85" s="230" t="e">
        <f>$B$6</f>
        <v>#REF!</v>
      </c>
      <c r="G85" s="241">
        <f>$F$6</f>
        <v>1200</v>
      </c>
      <c r="H85" s="241">
        <v>5</v>
      </c>
      <c r="I85" s="242"/>
      <c r="J85" s="243">
        <f t="shared" si="8"/>
        <v>0</v>
      </c>
      <c r="K85" s="214">
        <f t="shared" si="9"/>
        <v>0</v>
      </c>
      <c r="L85" s="214">
        <f t="shared" si="10"/>
        <v>0</v>
      </c>
      <c r="M85" s="213"/>
      <c r="N85" s="230"/>
      <c r="O85" s="230"/>
      <c r="P85" s="230"/>
      <c r="Q85" s="230"/>
      <c r="R85" s="230"/>
      <c r="S85" s="230"/>
      <c r="T85" s="230"/>
    </row>
    <row r="86" spans="1:20" ht="14.25" customHeight="1">
      <c r="A86" s="230"/>
      <c r="B86" s="356"/>
      <c r="C86" s="267"/>
      <c r="D86" s="267"/>
      <c r="E86" s="267"/>
      <c r="F86" s="230" t="e">
        <f>$B$7</f>
        <v>#REF!</v>
      </c>
      <c r="G86" s="241">
        <f>$F$7</f>
        <v>450</v>
      </c>
      <c r="H86" s="241">
        <v>5</v>
      </c>
      <c r="I86" s="242"/>
      <c r="J86" s="243">
        <f t="shared" si="8"/>
        <v>0</v>
      </c>
      <c r="K86" s="214">
        <f t="shared" si="9"/>
        <v>0</v>
      </c>
      <c r="L86" s="214">
        <f t="shared" si="10"/>
        <v>0</v>
      </c>
      <c r="M86" s="213"/>
      <c r="N86" s="230"/>
      <c r="O86" s="230"/>
      <c r="P86" s="230"/>
      <c r="Q86" s="230"/>
      <c r="R86" s="230"/>
      <c r="S86" s="230"/>
      <c r="T86" s="230"/>
    </row>
    <row r="87" spans="1:20" ht="14.25" customHeight="1">
      <c r="A87" s="230"/>
      <c r="B87" s="356"/>
      <c r="C87" s="267"/>
      <c r="D87" s="267"/>
      <c r="E87" s="267"/>
      <c r="F87" s="230" t="e">
        <f>$B$8</f>
        <v>#REF!</v>
      </c>
      <c r="G87" s="241">
        <f>$F$8</f>
        <v>2500</v>
      </c>
      <c r="H87" s="241">
        <v>5</v>
      </c>
      <c r="I87" s="242"/>
      <c r="J87" s="243">
        <f t="shared" si="8"/>
        <v>0</v>
      </c>
      <c r="K87" s="214">
        <f t="shared" si="9"/>
        <v>0</v>
      </c>
      <c r="L87" s="214">
        <f t="shared" si="10"/>
        <v>0</v>
      </c>
      <c r="M87" s="213"/>
      <c r="N87" s="230"/>
      <c r="O87" s="230"/>
      <c r="P87" s="230"/>
      <c r="Q87" s="230"/>
      <c r="R87" s="230"/>
      <c r="S87" s="230"/>
      <c r="T87" s="230"/>
    </row>
    <row r="88" spans="1:20" ht="14.25" customHeight="1">
      <c r="A88" s="230"/>
      <c r="B88" s="356"/>
      <c r="C88" s="267"/>
      <c r="D88" s="267"/>
      <c r="E88" s="267"/>
      <c r="F88" s="230" t="e">
        <f>$B$9</f>
        <v>#REF!</v>
      </c>
      <c r="G88" s="241">
        <f>$F$9</f>
        <v>1800</v>
      </c>
      <c r="H88" s="241">
        <v>5</v>
      </c>
      <c r="I88" s="242"/>
      <c r="J88" s="243">
        <f t="shared" si="8"/>
        <v>0</v>
      </c>
      <c r="K88" s="214">
        <f t="shared" si="9"/>
        <v>0</v>
      </c>
      <c r="L88" s="214">
        <f t="shared" si="10"/>
        <v>0</v>
      </c>
      <c r="M88" s="213"/>
      <c r="N88" s="230"/>
      <c r="O88" s="230"/>
      <c r="P88" s="230"/>
      <c r="Q88" s="230"/>
      <c r="R88" s="230"/>
      <c r="S88" s="230"/>
      <c r="T88" s="230"/>
    </row>
    <row r="89" spans="1:20" ht="14.25" customHeight="1">
      <c r="A89" s="230"/>
      <c r="B89" s="356"/>
      <c r="C89" s="267"/>
      <c r="D89" s="267"/>
      <c r="E89" s="267"/>
      <c r="F89" s="230" t="e">
        <f>$B$10</f>
        <v>#REF!</v>
      </c>
      <c r="G89" s="241">
        <f>$F$10</f>
        <v>1500</v>
      </c>
      <c r="H89" s="241">
        <v>5</v>
      </c>
      <c r="I89" s="242"/>
      <c r="J89" s="243">
        <f t="shared" si="8"/>
        <v>0</v>
      </c>
      <c r="K89" s="214">
        <f t="shared" si="9"/>
        <v>0</v>
      </c>
      <c r="L89" s="214">
        <f t="shared" si="10"/>
        <v>0</v>
      </c>
      <c r="M89" s="213"/>
      <c r="N89" s="230"/>
      <c r="O89" s="230"/>
      <c r="P89" s="230"/>
      <c r="Q89" s="230"/>
      <c r="R89" s="230"/>
      <c r="S89" s="230"/>
      <c r="T89" s="230"/>
    </row>
    <row r="90" spans="1:20" ht="14.25" customHeight="1">
      <c r="A90" s="230"/>
      <c r="B90" s="357"/>
      <c r="C90" s="283"/>
      <c r="D90" s="283"/>
      <c r="E90" s="283"/>
      <c r="F90" s="228" t="e">
        <f>$B$11</f>
        <v>#REF!</v>
      </c>
      <c r="G90" s="244">
        <f>$F$11</f>
        <v>300</v>
      </c>
      <c r="H90" s="244">
        <v>5</v>
      </c>
      <c r="I90" s="245"/>
      <c r="J90" s="246">
        <f t="shared" si="8"/>
        <v>0</v>
      </c>
      <c r="K90" s="214">
        <f t="shared" si="9"/>
        <v>0</v>
      </c>
      <c r="L90" s="214">
        <f t="shared" si="10"/>
        <v>0</v>
      </c>
      <c r="M90" s="213"/>
      <c r="N90" s="230"/>
      <c r="O90" s="230"/>
      <c r="P90" s="230"/>
      <c r="Q90" s="230"/>
      <c r="R90" s="230"/>
      <c r="S90" s="230"/>
      <c r="T90" s="230"/>
    </row>
    <row r="91" spans="1:20" ht="14.25" customHeight="1">
      <c r="A91" s="230"/>
      <c r="B91" s="355" t="s">
        <v>2082</v>
      </c>
      <c r="C91" s="264"/>
      <c r="D91" s="264"/>
      <c r="E91" s="264"/>
      <c r="F91" s="223" t="e">
        <f>$B$5</f>
        <v>#REF!</v>
      </c>
      <c r="G91" s="238">
        <f>$F$5</f>
        <v>1200</v>
      </c>
      <c r="H91" s="238">
        <v>5</v>
      </c>
      <c r="I91" s="239"/>
      <c r="J91" s="243">
        <f t="shared" si="8"/>
        <v>0</v>
      </c>
      <c r="K91" s="214">
        <f t="shared" si="9"/>
        <v>0</v>
      </c>
      <c r="L91" s="214">
        <f t="shared" si="10"/>
        <v>0</v>
      </c>
      <c r="M91" s="213"/>
      <c r="N91" s="230"/>
      <c r="O91" s="230"/>
      <c r="P91" s="230"/>
      <c r="Q91" s="230"/>
      <c r="R91" s="230"/>
      <c r="S91" s="230"/>
      <c r="T91" s="230"/>
    </row>
    <row r="92" spans="1:20" ht="14.25" customHeight="1">
      <c r="A92" s="230"/>
      <c r="B92" s="356"/>
      <c r="C92" s="267"/>
      <c r="D92" s="267"/>
      <c r="E92" s="267"/>
      <c r="F92" s="230" t="e">
        <f>$B$6</f>
        <v>#REF!</v>
      </c>
      <c r="G92" s="241">
        <f>$F$6</f>
        <v>1200</v>
      </c>
      <c r="H92" s="241">
        <v>5</v>
      </c>
      <c r="I92" s="242"/>
      <c r="J92" s="243">
        <f t="shared" si="8"/>
        <v>0</v>
      </c>
      <c r="K92" s="214">
        <f t="shared" si="9"/>
        <v>0</v>
      </c>
      <c r="L92" s="214">
        <f t="shared" si="10"/>
        <v>0</v>
      </c>
      <c r="M92" s="213"/>
      <c r="N92" s="230"/>
      <c r="O92" s="230"/>
      <c r="P92" s="230"/>
      <c r="Q92" s="230"/>
      <c r="R92" s="230"/>
      <c r="S92" s="230"/>
      <c r="T92" s="230"/>
    </row>
    <row r="93" spans="1:20" ht="14.25" customHeight="1">
      <c r="A93" s="230"/>
      <c r="B93" s="356"/>
      <c r="C93" s="267"/>
      <c r="D93" s="267"/>
      <c r="E93" s="267"/>
      <c r="F93" s="230" t="e">
        <f>$B$7</f>
        <v>#REF!</v>
      </c>
      <c r="G93" s="241">
        <f>$F$7</f>
        <v>450</v>
      </c>
      <c r="H93" s="241">
        <v>5</v>
      </c>
      <c r="I93" s="242"/>
      <c r="J93" s="243">
        <f t="shared" si="8"/>
        <v>0</v>
      </c>
      <c r="K93" s="214">
        <f t="shared" si="9"/>
        <v>0</v>
      </c>
      <c r="L93" s="214">
        <f t="shared" si="10"/>
        <v>0</v>
      </c>
      <c r="M93" s="213"/>
      <c r="N93" s="230"/>
      <c r="O93" s="230"/>
      <c r="P93" s="230"/>
      <c r="Q93" s="230"/>
      <c r="R93" s="230"/>
      <c r="S93" s="230"/>
      <c r="T93" s="230"/>
    </row>
    <row r="94" spans="1:20" ht="14.25" customHeight="1">
      <c r="A94" s="230"/>
      <c r="B94" s="356"/>
      <c r="C94" s="267"/>
      <c r="D94" s="267"/>
      <c r="E94" s="267"/>
      <c r="F94" s="230" t="e">
        <f>$B$8</f>
        <v>#REF!</v>
      </c>
      <c r="G94" s="241">
        <f>$F$8</f>
        <v>2500</v>
      </c>
      <c r="H94" s="241">
        <v>5</v>
      </c>
      <c r="I94" s="242"/>
      <c r="J94" s="243">
        <f t="shared" si="8"/>
        <v>0</v>
      </c>
      <c r="K94" s="214">
        <f t="shared" si="9"/>
        <v>0</v>
      </c>
      <c r="L94" s="214">
        <f t="shared" si="10"/>
        <v>0</v>
      </c>
      <c r="M94" s="213"/>
      <c r="N94" s="230"/>
      <c r="O94" s="230"/>
      <c r="P94" s="230"/>
      <c r="Q94" s="230"/>
      <c r="R94" s="230"/>
      <c r="S94" s="230"/>
      <c r="T94" s="230"/>
    </row>
    <row r="95" spans="1:20" ht="14.25" customHeight="1">
      <c r="A95" s="230"/>
      <c r="B95" s="356"/>
      <c r="C95" s="267"/>
      <c r="D95" s="267"/>
      <c r="E95" s="267"/>
      <c r="F95" s="230" t="e">
        <f>$B$9</f>
        <v>#REF!</v>
      </c>
      <c r="G95" s="241">
        <f>$F$9</f>
        <v>1800</v>
      </c>
      <c r="H95" s="241">
        <v>5</v>
      </c>
      <c r="I95" s="242"/>
      <c r="J95" s="243">
        <f t="shared" si="8"/>
        <v>0</v>
      </c>
      <c r="K95" s="214">
        <f t="shared" si="9"/>
        <v>0</v>
      </c>
      <c r="L95" s="214">
        <f t="shared" si="10"/>
        <v>0</v>
      </c>
      <c r="M95" s="213"/>
      <c r="N95" s="230"/>
      <c r="O95" s="230"/>
      <c r="P95" s="230"/>
      <c r="Q95" s="230"/>
      <c r="R95" s="230"/>
      <c r="S95" s="230"/>
      <c r="T95" s="230"/>
    </row>
    <row r="96" spans="1:20" ht="14.25" customHeight="1">
      <c r="A96" s="230"/>
      <c r="B96" s="356"/>
      <c r="C96" s="267"/>
      <c r="D96" s="267"/>
      <c r="E96" s="267"/>
      <c r="F96" s="230" t="e">
        <f>$B$10</f>
        <v>#REF!</v>
      </c>
      <c r="G96" s="241">
        <f>$F$10</f>
        <v>1500</v>
      </c>
      <c r="H96" s="241">
        <v>5</v>
      </c>
      <c r="I96" s="242"/>
      <c r="J96" s="243">
        <f t="shared" si="8"/>
        <v>0</v>
      </c>
      <c r="K96" s="214">
        <f t="shared" si="9"/>
        <v>0</v>
      </c>
      <c r="L96" s="214">
        <f t="shared" si="10"/>
        <v>0</v>
      </c>
      <c r="M96" s="213"/>
      <c r="N96" s="230"/>
      <c r="O96" s="230"/>
      <c r="P96" s="230"/>
      <c r="Q96" s="230"/>
      <c r="R96" s="230"/>
      <c r="S96" s="230"/>
      <c r="T96" s="230"/>
    </row>
    <row r="97" spans="1:20" ht="14.25" customHeight="1">
      <c r="A97" s="230"/>
      <c r="B97" s="357"/>
      <c r="C97" s="283"/>
      <c r="D97" s="283"/>
      <c r="E97" s="283"/>
      <c r="F97" s="228" t="e">
        <f>$B$11</f>
        <v>#REF!</v>
      </c>
      <c r="G97" s="244">
        <f>$F$11</f>
        <v>300</v>
      </c>
      <c r="H97" s="244">
        <v>5</v>
      </c>
      <c r="I97" s="245"/>
      <c r="J97" s="246">
        <f t="shared" si="8"/>
        <v>0</v>
      </c>
      <c r="K97" s="214">
        <f t="shared" si="9"/>
        <v>0</v>
      </c>
      <c r="L97" s="214">
        <f t="shared" si="10"/>
        <v>0</v>
      </c>
      <c r="M97" s="213"/>
      <c r="N97" s="230"/>
      <c r="O97" s="230"/>
      <c r="P97" s="230"/>
      <c r="Q97" s="230"/>
      <c r="R97" s="230"/>
      <c r="S97" s="230"/>
      <c r="T97" s="230"/>
    </row>
    <row r="98" spans="1:20" ht="14.25" customHeight="1">
      <c r="A98" s="230"/>
      <c r="B98" s="355" t="s">
        <v>2083</v>
      </c>
      <c r="C98" s="264"/>
      <c r="D98" s="264"/>
      <c r="E98" s="264"/>
      <c r="F98" s="223" t="e">
        <f>$B$5</f>
        <v>#REF!</v>
      </c>
      <c r="G98" s="238">
        <f>$F$5</f>
        <v>1200</v>
      </c>
      <c r="H98" s="241">
        <v>10</v>
      </c>
      <c r="I98" s="242"/>
      <c r="J98" s="243">
        <f t="shared" si="8"/>
        <v>0</v>
      </c>
      <c r="K98" s="214">
        <f t="shared" si="9"/>
        <v>0</v>
      </c>
      <c r="L98" s="214">
        <f t="shared" si="10"/>
        <v>0</v>
      </c>
      <c r="M98" s="213"/>
      <c r="N98" s="230"/>
      <c r="O98" s="230"/>
      <c r="P98" s="230"/>
      <c r="Q98" s="230"/>
      <c r="R98" s="230"/>
      <c r="S98" s="230"/>
      <c r="T98" s="230"/>
    </row>
    <row r="99" spans="1:20" ht="14.25" customHeight="1">
      <c r="A99" s="230"/>
      <c r="B99" s="356"/>
      <c r="C99" s="267"/>
      <c r="D99" s="267"/>
      <c r="E99" s="267"/>
      <c r="F99" s="230" t="e">
        <f>$B$6</f>
        <v>#REF!</v>
      </c>
      <c r="G99" s="241">
        <f>$F$6</f>
        <v>1200</v>
      </c>
      <c r="H99" s="241">
        <v>10</v>
      </c>
      <c r="I99" s="242"/>
      <c r="J99" s="243">
        <f t="shared" si="8"/>
        <v>0</v>
      </c>
      <c r="K99" s="214">
        <f t="shared" si="9"/>
        <v>0</v>
      </c>
      <c r="L99" s="214">
        <f t="shared" si="10"/>
        <v>0</v>
      </c>
      <c r="M99" s="213"/>
      <c r="N99" s="230"/>
      <c r="O99" s="230"/>
      <c r="P99" s="230"/>
      <c r="Q99" s="230"/>
      <c r="R99" s="230"/>
      <c r="S99" s="230"/>
      <c r="T99" s="230"/>
    </row>
    <row r="100" spans="1:20" ht="14.25" customHeight="1">
      <c r="A100" s="230"/>
      <c r="B100" s="356"/>
      <c r="C100" s="267"/>
      <c r="D100" s="267"/>
      <c r="E100" s="267"/>
      <c r="F100" s="230" t="e">
        <f>$B$7</f>
        <v>#REF!</v>
      </c>
      <c r="G100" s="241">
        <f>$F$7</f>
        <v>450</v>
      </c>
      <c r="H100" s="241">
        <v>10</v>
      </c>
      <c r="I100" s="242"/>
      <c r="J100" s="243">
        <f t="shared" si="8"/>
        <v>0</v>
      </c>
      <c r="K100" s="214">
        <f t="shared" si="9"/>
        <v>0</v>
      </c>
      <c r="L100" s="214">
        <f t="shared" si="10"/>
        <v>0</v>
      </c>
      <c r="M100" s="213"/>
      <c r="N100" s="230"/>
      <c r="O100" s="230"/>
      <c r="P100" s="230"/>
      <c r="Q100" s="230"/>
      <c r="R100" s="230"/>
      <c r="S100" s="230"/>
      <c r="T100" s="230"/>
    </row>
    <row r="101" spans="1:20" ht="14.25" customHeight="1">
      <c r="A101" s="230"/>
      <c r="B101" s="356"/>
      <c r="C101" s="267"/>
      <c r="D101" s="267"/>
      <c r="E101" s="267"/>
      <c r="F101" s="230" t="e">
        <f>$B$8</f>
        <v>#REF!</v>
      </c>
      <c r="G101" s="241">
        <f>$F$8</f>
        <v>2500</v>
      </c>
      <c r="H101" s="241">
        <v>10</v>
      </c>
      <c r="I101" s="242"/>
      <c r="J101" s="243">
        <f t="shared" si="8"/>
        <v>0</v>
      </c>
      <c r="K101" s="214">
        <f t="shared" si="9"/>
        <v>0</v>
      </c>
      <c r="L101" s="214">
        <f t="shared" si="10"/>
        <v>0</v>
      </c>
      <c r="M101" s="213"/>
      <c r="N101" s="230"/>
      <c r="O101" s="230"/>
      <c r="P101" s="230"/>
      <c r="Q101" s="230"/>
      <c r="R101" s="230"/>
      <c r="S101" s="230"/>
      <c r="T101" s="230"/>
    </row>
    <row r="102" spans="1:20" ht="14.25" customHeight="1">
      <c r="A102" s="230"/>
      <c r="B102" s="356"/>
      <c r="C102" s="267"/>
      <c r="D102" s="267"/>
      <c r="E102" s="267"/>
      <c r="F102" s="230" t="e">
        <f>$B$9</f>
        <v>#REF!</v>
      </c>
      <c r="G102" s="241">
        <f>$F$9</f>
        <v>1800</v>
      </c>
      <c r="H102" s="241">
        <v>10</v>
      </c>
      <c r="I102" s="242"/>
      <c r="J102" s="243">
        <f t="shared" si="8"/>
        <v>0</v>
      </c>
      <c r="K102" s="214">
        <f t="shared" si="9"/>
        <v>0</v>
      </c>
      <c r="L102" s="214">
        <f t="shared" si="10"/>
        <v>0</v>
      </c>
      <c r="M102" s="213"/>
      <c r="N102" s="230"/>
      <c r="O102" s="230"/>
      <c r="P102" s="230"/>
      <c r="Q102" s="230"/>
      <c r="R102" s="230"/>
      <c r="S102" s="230"/>
      <c r="T102" s="230"/>
    </row>
    <row r="103" spans="1:20" ht="14.25" customHeight="1">
      <c r="A103" s="230"/>
      <c r="B103" s="356"/>
      <c r="C103" s="267"/>
      <c r="D103" s="267"/>
      <c r="E103" s="267"/>
      <c r="F103" s="230" t="e">
        <f>$B$10</f>
        <v>#REF!</v>
      </c>
      <c r="G103" s="241">
        <f>$F$10</f>
        <v>1500</v>
      </c>
      <c r="H103" s="241">
        <v>10</v>
      </c>
      <c r="I103" s="242"/>
      <c r="J103" s="243">
        <f t="shared" si="8"/>
        <v>0</v>
      </c>
      <c r="K103" s="214">
        <f t="shared" si="9"/>
        <v>0</v>
      </c>
      <c r="L103" s="214">
        <f t="shared" si="10"/>
        <v>0</v>
      </c>
      <c r="M103" s="213"/>
      <c r="N103" s="230"/>
      <c r="O103" s="230"/>
      <c r="P103" s="230"/>
      <c r="Q103" s="230"/>
      <c r="R103" s="230"/>
      <c r="S103" s="230"/>
      <c r="T103" s="230"/>
    </row>
    <row r="104" spans="1:20" ht="14.25" customHeight="1">
      <c r="A104" s="230"/>
      <c r="B104" s="357"/>
      <c r="C104" s="283"/>
      <c r="D104" s="283"/>
      <c r="E104" s="283"/>
      <c r="F104" s="228" t="e">
        <f>$B$11</f>
        <v>#REF!</v>
      </c>
      <c r="G104" s="244">
        <f>$F$11</f>
        <v>300</v>
      </c>
      <c r="H104" s="244">
        <v>10</v>
      </c>
      <c r="I104" s="245"/>
      <c r="J104" s="246">
        <f t="shared" si="8"/>
        <v>0</v>
      </c>
      <c r="K104" s="214">
        <f t="shared" si="9"/>
        <v>0</v>
      </c>
      <c r="L104" s="214">
        <f t="shared" si="10"/>
        <v>0</v>
      </c>
      <c r="M104" s="213"/>
      <c r="N104" s="230"/>
      <c r="O104" s="230"/>
      <c r="P104" s="230"/>
      <c r="Q104" s="230"/>
      <c r="R104" s="230"/>
      <c r="S104" s="230"/>
      <c r="T104" s="230"/>
    </row>
    <row r="105" spans="1:20" ht="14.25" customHeight="1">
      <c r="A105" s="230"/>
      <c r="B105" s="355" t="s">
        <v>2084</v>
      </c>
      <c r="C105" s="264"/>
      <c r="D105" s="264"/>
      <c r="E105" s="264"/>
      <c r="F105" s="223" t="e">
        <f>$B$5</f>
        <v>#REF!</v>
      </c>
      <c r="G105" s="238">
        <f>$F$5</f>
        <v>1200</v>
      </c>
      <c r="H105" s="238">
        <v>5</v>
      </c>
      <c r="I105" s="239"/>
      <c r="J105" s="243">
        <f t="shared" si="8"/>
        <v>0</v>
      </c>
      <c r="K105" s="214">
        <f t="shared" si="9"/>
        <v>0</v>
      </c>
      <c r="L105" s="214">
        <f t="shared" si="10"/>
        <v>0</v>
      </c>
      <c r="M105" s="213"/>
      <c r="N105" s="230"/>
      <c r="O105" s="230"/>
      <c r="P105" s="230"/>
      <c r="Q105" s="230"/>
      <c r="R105" s="230"/>
      <c r="S105" s="230"/>
      <c r="T105" s="230"/>
    </row>
    <row r="106" spans="1:20" ht="14.25" customHeight="1">
      <c r="A106" s="230"/>
      <c r="B106" s="356"/>
      <c r="C106" s="267"/>
      <c r="D106" s="267"/>
      <c r="E106" s="267"/>
      <c r="F106" s="230" t="e">
        <f>$B$6</f>
        <v>#REF!</v>
      </c>
      <c r="G106" s="241">
        <f>$F$6</f>
        <v>1200</v>
      </c>
      <c r="H106" s="241">
        <v>5</v>
      </c>
      <c r="I106" s="242"/>
      <c r="J106" s="243">
        <f t="shared" si="8"/>
        <v>0</v>
      </c>
      <c r="K106" s="214">
        <f t="shared" si="9"/>
        <v>0</v>
      </c>
      <c r="L106" s="214">
        <f t="shared" si="10"/>
        <v>0</v>
      </c>
      <c r="M106" s="213"/>
      <c r="N106" s="230"/>
      <c r="O106" s="230"/>
      <c r="P106" s="230"/>
      <c r="Q106" s="230"/>
      <c r="R106" s="230"/>
      <c r="S106" s="230"/>
      <c r="T106" s="230"/>
    </row>
    <row r="107" spans="1:20" ht="14.25" customHeight="1">
      <c r="A107" s="230"/>
      <c r="B107" s="356"/>
      <c r="C107" s="267"/>
      <c r="D107" s="267"/>
      <c r="E107" s="267"/>
      <c r="F107" s="230" t="e">
        <f>$B$7</f>
        <v>#REF!</v>
      </c>
      <c r="G107" s="241">
        <f>$F$7</f>
        <v>450</v>
      </c>
      <c r="H107" s="241">
        <v>5</v>
      </c>
      <c r="I107" s="242"/>
      <c r="J107" s="243">
        <f t="shared" si="8"/>
        <v>0</v>
      </c>
      <c r="K107" s="214">
        <f t="shared" si="9"/>
        <v>0</v>
      </c>
      <c r="L107" s="214">
        <f t="shared" si="10"/>
        <v>0</v>
      </c>
      <c r="M107" s="213"/>
      <c r="N107" s="230"/>
      <c r="O107" s="230"/>
      <c r="P107" s="230"/>
      <c r="Q107" s="230"/>
      <c r="R107" s="230"/>
      <c r="S107" s="230"/>
      <c r="T107" s="230"/>
    </row>
    <row r="108" spans="1:20" ht="14.25" customHeight="1">
      <c r="A108" s="230"/>
      <c r="B108" s="356"/>
      <c r="C108" s="267"/>
      <c r="D108" s="267"/>
      <c r="E108" s="267"/>
      <c r="F108" s="230" t="e">
        <f>$B$8</f>
        <v>#REF!</v>
      </c>
      <c r="G108" s="241">
        <f>$F$8</f>
        <v>2500</v>
      </c>
      <c r="H108" s="241">
        <v>5</v>
      </c>
      <c r="I108" s="242"/>
      <c r="J108" s="243">
        <f t="shared" si="8"/>
        <v>0</v>
      </c>
      <c r="K108" s="214">
        <f t="shared" si="9"/>
        <v>0</v>
      </c>
      <c r="L108" s="214">
        <f t="shared" si="10"/>
        <v>0</v>
      </c>
      <c r="M108" s="213"/>
      <c r="N108" s="230"/>
      <c r="O108" s="230"/>
      <c r="P108" s="230"/>
      <c r="Q108" s="230"/>
      <c r="R108" s="230"/>
      <c r="S108" s="230"/>
      <c r="T108" s="230"/>
    </row>
    <row r="109" spans="1:20" ht="14.25" customHeight="1">
      <c r="A109" s="230"/>
      <c r="B109" s="356"/>
      <c r="C109" s="267"/>
      <c r="D109" s="267"/>
      <c r="E109" s="267"/>
      <c r="F109" s="230" t="e">
        <f>$B$9</f>
        <v>#REF!</v>
      </c>
      <c r="G109" s="241">
        <f>$F$9</f>
        <v>1800</v>
      </c>
      <c r="H109" s="241">
        <v>5</v>
      </c>
      <c r="I109" s="242"/>
      <c r="J109" s="243">
        <f t="shared" si="8"/>
        <v>0</v>
      </c>
      <c r="K109" s="214">
        <f t="shared" si="9"/>
        <v>0</v>
      </c>
      <c r="L109" s="214">
        <f t="shared" si="10"/>
        <v>0</v>
      </c>
      <c r="M109" s="213"/>
      <c r="N109" s="230"/>
      <c r="O109" s="230"/>
      <c r="P109" s="230"/>
      <c r="Q109" s="230"/>
      <c r="R109" s="230"/>
      <c r="S109" s="230"/>
      <c r="T109" s="230"/>
    </row>
    <row r="110" spans="1:20" ht="14.25" customHeight="1">
      <c r="A110" s="230"/>
      <c r="B110" s="356"/>
      <c r="C110" s="267"/>
      <c r="D110" s="267"/>
      <c r="E110" s="267"/>
      <c r="F110" s="230" t="e">
        <f>$B$10</f>
        <v>#REF!</v>
      </c>
      <c r="G110" s="241">
        <f>$F$10</f>
        <v>1500</v>
      </c>
      <c r="H110" s="241">
        <v>5</v>
      </c>
      <c r="I110" s="242"/>
      <c r="J110" s="243">
        <f t="shared" si="8"/>
        <v>0</v>
      </c>
      <c r="K110" s="214">
        <f t="shared" si="9"/>
        <v>0</v>
      </c>
      <c r="L110" s="214">
        <f t="shared" si="10"/>
        <v>0</v>
      </c>
      <c r="M110" s="213"/>
      <c r="N110" s="230"/>
      <c r="O110" s="230"/>
      <c r="P110" s="230"/>
      <c r="Q110" s="230"/>
      <c r="R110" s="230"/>
      <c r="S110" s="230"/>
      <c r="T110" s="230"/>
    </row>
    <row r="111" spans="1:20" ht="14.25" customHeight="1">
      <c r="A111" s="230"/>
      <c r="B111" s="357"/>
      <c r="C111" s="283"/>
      <c r="D111" s="283"/>
      <c r="E111" s="283"/>
      <c r="F111" s="228" t="e">
        <f>$B$11</f>
        <v>#REF!</v>
      </c>
      <c r="G111" s="244">
        <f>$F$11</f>
        <v>300</v>
      </c>
      <c r="H111" s="244">
        <v>5</v>
      </c>
      <c r="I111" s="245"/>
      <c r="J111" s="246">
        <f t="shared" si="8"/>
        <v>0</v>
      </c>
      <c r="K111" s="214">
        <f t="shared" si="9"/>
        <v>0</v>
      </c>
      <c r="L111" s="214">
        <f t="shared" si="10"/>
        <v>0</v>
      </c>
      <c r="M111" s="213"/>
      <c r="N111" s="230"/>
      <c r="O111" s="230"/>
      <c r="P111" s="230"/>
      <c r="Q111" s="230"/>
      <c r="R111" s="230"/>
      <c r="S111" s="230"/>
      <c r="T111" s="230"/>
    </row>
    <row r="112" spans="1:20" ht="14.25" customHeight="1">
      <c r="A112" s="230"/>
      <c r="B112" s="355" t="s">
        <v>2085</v>
      </c>
      <c r="C112" s="264"/>
      <c r="D112" s="264"/>
      <c r="E112" s="264"/>
      <c r="F112" s="223" t="e">
        <f>$B$5</f>
        <v>#REF!</v>
      </c>
      <c r="G112" s="238">
        <f>$F$5</f>
        <v>1200</v>
      </c>
      <c r="H112" s="238">
        <v>5</v>
      </c>
      <c r="I112" s="239"/>
      <c r="J112" s="243">
        <f t="shared" si="8"/>
        <v>0</v>
      </c>
      <c r="K112" s="214">
        <f t="shared" si="9"/>
        <v>0</v>
      </c>
      <c r="L112" s="214">
        <f t="shared" si="10"/>
        <v>0</v>
      </c>
      <c r="M112" s="213"/>
      <c r="N112" s="230"/>
      <c r="O112" s="230"/>
      <c r="P112" s="230"/>
      <c r="Q112" s="230"/>
      <c r="R112" s="230"/>
      <c r="S112" s="230"/>
      <c r="T112" s="230"/>
    </row>
    <row r="113" spans="1:20" ht="14.25" customHeight="1">
      <c r="A113" s="230"/>
      <c r="B113" s="356"/>
      <c r="C113" s="267"/>
      <c r="D113" s="267"/>
      <c r="E113" s="267"/>
      <c r="F113" s="230" t="e">
        <f>$B$6</f>
        <v>#REF!</v>
      </c>
      <c r="G113" s="241">
        <f>$F$6</f>
        <v>1200</v>
      </c>
      <c r="H113" s="241">
        <v>5</v>
      </c>
      <c r="I113" s="242"/>
      <c r="J113" s="243">
        <f t="shared" si="8"/>
        <v>0</v>
      </c>
      <c r="K113" s="214">
        <f t="shared" si="9"/>
        <v>0</v>
      </c>
      <c r="L113" s="214">
        <f t="shared" si="10"/>
        <v>0</v>
      </c>
      <c r="M113" s="213"/>
      <c r="N113" s="230"/>
      <c r="O113" s="230"/>
      <c r="P113" s="230"/>
      <c r="Q113" s="230"/>
      <c r="R113" s="230"/>
      <c r="S113" s="230"/>
      <c r="T113" s="230"/>
    </row>
    <row r="114" spans="1:20" ht="14.25" customHeight="1">
      <c r="A114" s="230"/>
      <c r="B114" s="356"/>
      <c r="C114" s="267"/>
      <c r="D114" s="267"/>
      <c r="E114" s="267"/>
      <c r="F114" s="230" t="e">
        <f>$B$7</f>
        <v>#REF!</v>
      </c>
      <c r="G114" s="241">
        <f>$F$7</f>
        <v>450</v>
      </c>
      <c r="H114" s="241">
        <v>5</v>
      </c>
      <c r="I114" s="242"/>
      <c r="J114" s="243">
        <f t="shared" si="8"/>
        <v>0</v>
      </c>
      <c r="K114" s="214">
        <f t="shared" si="9"/>
        <v>0</v>
      </c>
      <c r="L114" s="214">
        <f t="shared" si="10"/>
        <v>0</v>
      </c>
      <c r="M114" s="213"/>
      <c r="N114" s="230"/>
      <c r="O114" s="230"/>
      <c r="P114" s="230"/>
      <c r="Q114" s="230"/>
      <c r="R114" s="230"/>
      <c r="S114" s="230"/>
      <c r="T114" s="230"/>
    </row>
    <row r="115" spans="1:20" ht="14.25" customHeight="1">
      <c r="A115" s="230"/>
      <c r="B115" s="356"/>
      <c r="C115" s="267"/>
      <c r="D115" s="267"/>
      <c r="E115" s="267"/>
      <c r="F115" s="230" t="e">
        <f>$B$8</f>
        <v>#REF!</v>
      </c>
      <c r="G115" s="241">
        <f>$F$8</f>
        <v>2500</v>
      </c>
      <c r="H115" s="241">
        <v>5</v>
      </c>
      <c r="I115" s="242"/>
      <c r="J115" s="243">
        <f t="shared" si="8"/>
        <v>0</v>
      </c>
      <c r="K115" s="214">
        <f t="shared" si="9"/>
        <v>0</v>
      </c>
      <c r="L115" s="214">
        <f t="shared" si="10"/>
        <v>0</v>
      </c>
      <c r="M115" s="213"/>
      <c r="N115" s="230"/>
      <c r="O115" s="230"/>
      <c r="P115" s="230"/>
      <c r="Q115" s="230"/>
      <c r="R115" s="230"/>
      <c r="S115" s="230"/>
      <c r="T115" s="230"/>
    </row>
    <row r="116" spans="1:20" ht="14.25" customHeight="1">
      <c r="A116" s="230"/>
      <c r="B116" s="356"/>
      <c r="C116" s="267"/>
      <c r="D116" s="267"/>
      <c r="E116" s="267"/>
      <c r="F116" s="230" t="e">
        <f>$B$9</f>
        <v>#REF!</v>
      </c>
      <c r="G116" s="241">
        <f>$F$9</f>
        <v>1800</v>
      </c>
      <c r="H116" s="241">
        <v>5</v>
      </c>
      <c r="I116" s="242"/>
      <c r="J116" s="243">
        <f t="shared" si="8"/>
        <v>0</v>
      </c>
      <c r="K116" s="214">
        <f t="shared" si="9"/>
        <v>0</v>
      </c>
      <c r="L116" s="214">
        <f t="shared" si="10"/>
        <v>0</v>
      </c>
      <c r="M116" s="213"/>
      <c r="N116" s="230"/>
      <c r="O116" s="230"/>
      <c r="P116" s="230"/>
      <c r="Q116" s="230"/>
      <c r="R116" s="230"/>
      <c r="S116" s="230"/>
      <c r="T116" s="230"/>
    </row>
    <row r="117" spans="1:20" ht="14.25" customHeight="1">
      <c r="A117" s="230"/>
      <c r="B117" s="356"/>
      <c r="C117" s="267"/>
      <c r="D117" s="267"/>
      <c r="E117" s="267"/>
      <c r="F117" s="230" t="e">
        <f>$B$10</f>
        <v>#REF!</v>
      </c>
      <c r="G117" s="241">
        <f>$F$10</f>
        <v>1500</v>
      </c>
      <c r="H117" s="241">
        <v>5</v>
      </c>
      <c r="I117" s="242"/>
      <c r="J117" s="243">
        <f t="shared" si="8"/>
        <v>0</v>
      </c>
      <c r="K117" s="214">
        <f t="shared" si="9"/>
        <v>0</v>
      </c>
      <c r="L117" s="214">
        <f t="shared" si="10"/>
        <v>0</v>
      </c>
      <c r="M117" s="213"/>
      <c r="N117" s="230"/>
      <c r="O117" s="230"/>
      <c r="P117" s="230"/>
      <c r="Q117" s="230"/>
      <c r="R117" s="230"/>
      <c r="S117" s="230"/>
      <c r="T117" s="230"/>
    </row>
    <row r="118" spans="1:20" ht="14.25" customHeight="1">
      <c r="A118" s="230"/>
      <c r="B118" s="357"/>
      <c r="C118" s="283"/>
      <c r="D118" s="283"/>
      <c r="E118" s="283"/>
      <c r="F118" s="228" t="e">
        <f>$B$11</f>
        <v>#REF!</v>
      </c>
      <c r="G118" s="244">
        <f>$F$11</f>
        <v>300</v>
      </c>
      <c r="H118" s="244">
        <v>5</v>
      </c>
      <c r="I118" s="245"/>
      <c r="J118" s="246">
        <f t="shared" si="8"/>
        <v>0</v>
      </c>
      <c r="K118" s="214">
        <f t="shared" si="9"/>
        <v>0</v>
      </c>
      <c r="L118" s="214">
        <f t="shared" si="10"/>
        <v>0</v>
      </c>
      <c r="M118" s="213"/>
      <c r="N118" s="230"/>
      <c r="O118" s="230"/>
      <c r="P118" s="230"/>
      <c r="Q118" s="230"/>
      <c r="R118" s="230"/>
      <c r="S118" s="230"/>
      <c r="T118" s="230"/>
    </row>
    <row r="119" spans="1:20" ht="14.25" customHeight="1">
      <c r="A119" s="230"/>
      <c r="B119" s="355" t="s">
        <v>2086</v>
      </c>
      <c r="C119" s="264"/>
      <c r="D119" s="264"/>
      <c r="E119" s="264"/>
      <c r="F119" s="223" t="e">
        <f>$B$5</f>
        <v>#REF!</v>
      </c>
      <c r="G119" s="238">
        <f>$F$5</f>
        <v>1200</v>
      </c>
      <c r="H119" s="238">
        <v>5</v>
      </c>
      <c r="I119" s="239"/>
      <c r="J119" s="243">
        <f t="shared" si="8"/>
        <v>0</v>
      </c>
      <c r="K119" s="214">
        <f t="shared" si="9"/>
        <v>0</v>
      </c>
      <c r="L119" s="214">
        <f t="shared" si="10"/>
        <v>0</v>
      </c>
      <c r="M119" s="213"/>
      <c r="N119" s="230"/>
      <c r="O119" s="230"/>
      <c r="P119" s="230"/>
      <c r="Q119" s="230"/>
      <c r="R119" s="230"/>
      <c r="S119" s="230"/>
      <c r="T119" s="230"/>
    </row>
    <row r="120" spans="1:20" ht="14.25" customHeight="1">
      <c r="A120" s="230"/>
      <c r="B120" s="356"/>
      <c r="C120" s="267"/>
      <c r="D120" s="267"/>
      <c r="E120" s="267"/>
      <c r="F120" s="230" t="e">
        <f>$B$6</f>
        <v>#REF!</v>
      </c>
      <c r="G120" s="241">
        <f>$F$6</f>
        <v>1200</v>
      </c>
      <c r="H120" s="241">
        <v>5</v>
      </c>
      <c r="I120" s="242"/>
      <c r="J120" s="243">
        <f t="shared" si="8"/>
        <v>0</v>
      </c>
      <c r="K120" s="214">
        <f t="shared" si="9"/>
        <v>0</v>
      </c>
      <c r="L120" s="214">
        <f t="shared" si="10"/>
        <v>0</v>
      </c>
      <c r="M120" s="213"/>
      <c r="N120" s="230"/>
      <c r="O120" s="230"/>
      <c r="P120" s="230"/>
      <c r="Q120" s="230"/>
      <c r="R120" s="230"/>
      <c r="S120" s="230"/>
      <c r="T120" s="230"/>
    </row>
    <row r="121" spans="1:20" ht="14.25" customHeight="1">
      <c r="A121" s="230"/>
      <c r="B121" s="356"/>
      <c r="C121" s="267"/>
      <c r="D121" s="267"/>
      <c r="E121" s="267"/>
      <c r="F121" s="230" t="e">
        <f>$B$7</f>
        <v>#REF!</v>
      </c>
      <c r="G121" s="241">
        <f>$F$7</f>
        <v>450</v>
      </c>
      <c r="H121" s="241">
        <v>5</v>
      </c>
      <c r="I121" s="242"/>
      <c r="J121" s="243">
        <f t="shared" si="8"/>
        <v>0</v>
      </c>
      <c r="K121" s="214">
        <f t="shared" si="9"/>
        <v>0</v>
      </c>
      <c r="L121" s="214">
        <f t="shared" si="10"/>
        <v>0</v>
      </c>
      <c r="M121" s="213"/>
      <c r="N121" s="230"/>
      <c r="O121" s="230"/>
      <c r="P121" s="230"/>
      <c r="Q121" s="230"/>
      <c r="R121" s="230"/>
      <c r="S121" s="230"/>
      <c r="T121" s="230"/>
    </row>
    <row r="122" spans="1:20" ht="14.25" customHeight="1">
      <c r="A122" s="230"/>
      <c r="B122" s="356"/>
      <c r="C122" s="267"/>
      <c r="D122" s="267"/>
      <c r="E122" s="267"/>
      <c r="F122" s="230" t="e">
        <f>$B$8</f>
        <v>#REF!</v>
      </c>
      <c r="G122" s="241">
        <f>$F$8</f>
        <v>2500</v>
      </c>
      <c r="H122" s="241">
        <v>5</v>
      </c>
      <c r="I122" s="242"/>
      <c r="J122" s="243">
        <f t="shared" si="8"/>
        <v>0</v>
      </c>
      <c r="K122" s="214">
        <f t="shared" si="9"/>
        <v>0</v>
      </c>
      <c r="L122" s="214">
        <f t="shared" si="10"/>
        <v>0</v>
      </c>
      <c r="M122" s="213"/>
      <c r="N122" s="230"/>
      <c r="O122" s="230"/>
      <c r="P122" s="230"/>
      <c r="Q122" s="230"/>
      <c r="R122" s="230"/>
      <c r="S122" s="230"/>
      <c r="T122" s="230"/>
    </row>
    <row r="123" spans="1:20" ht="14.25" customHeight="1">
      <c r="A123" s="230"/>
      <c r="B123" s="356"/>
      <c r="C123" s="267"/>
      <c r="D123" s="267"/>
      <c r="E123" s="267"/>
      <c r="F123" s="230" t="e">
        <f>$B$9</f>
        <v>#REF!</v>
      </c>
      <c r="G123" s="241">
        <f>$F$9</f>
        <v>1800</v>
      </c>
      <c r="H123" s="241">
        <v>5</v>
      </c>
      <c r="I123" s="242"/>
      <c r="J123" s="243">
        <f t="shared" si="8"/>
        <v>0</v>
      </c>
      <c r="K123" s="214">
        <f t="shared" si="9"/>
        <v>0</v>
      </c>
      <c r="L123" s="214">
        <f t="shared" si="10"/>
        <v>0</v>
      </c>
      <c r="M123" s="213"/>
      <c r="N123" s="230"/>
      <c r="O123" s="230"/>
      <c r="P123" s="230"/>
      <c r="Q123" s="230"/>
      <c r="R123" s="230"/>
      <c r="S123" s="230"/>
      <c r="T123" s="230"/>
    </row>
    <row r="124" spans="1:20" ht="14.25" customHeight="1">
      <c r="A124" s="230"/>
      <c r="B124" s="356"/>
      <c r="C124" s="267"/>
      <c r="D124" s="267"/>
      <c r="E124" s="267"/>
      <c r="F124" s="230" t="e">
        <f>$B$10</f>
        <v>#REF!</v>
      </c>
      <c r="G124" s="241">
        <f>$F$10</f>
        <v>1500</v>
      </c>
      <c r="H124" s="241">
        <v>5</v>
      </c>
      <c r="I124" s="242"/>
      <c r="J124" s="243">
        <f t="shared" si="8"/>
        <v>0</v>
      </c>
      <c r="K124" s="214">
        <f t="shared" si="9"/>
        <v>0</v>
      </c>
      <c r="L124" s="214">
        <f t="shared" si="10"/>
        <v>0</v>
      </c>
      <c r="M124" s="213"/>
      <c r="N124" s="230"/>
      <c r="O124" s="230"/>
      <c r="P124" s="230"/>
      <c r="Q124" s="230"/>
      <c r="R124" s="230"/>
      <c r="S124" s="230"/>
      <c r="T124" s="230"/>
    </row>
    <row r="125" spans="1:20" ht="14.25" customHeight="1">
      <c r="A125" s="230"/>
      <c r="B125" s="357"/>
      <c r="C125" s="283"/>
      <c r="D125" s="283"/>
      <c r="E125" s="283"/>
      <c r="F125" s="228" t="e">
        <f>$B$11</f>
        <v>#REF!</v>
      </c>
      <c r="G125" s="244">
        <f>$F$11</f>
        <v>300</v>
      </c>
      <c r="H125" s="244">
        <v>5</v>
      </c>
      <c r="I125" s="245"/>
      <c r="J125" s="246">
        <f t="shared" si="8"/>
        <v>0</v>
      </c>
      <c r="K125" s="214">
        <f t="shared" si="9"/>
        <v>0</v>
      </c>
      <c r="L125" s="214">
        <f t="shared" si="10"/>
        <v>0</v>
      </c>
      <c r="M125" s="213"/>
      <c r="N125" s="230"/>
      <c r="O125" s="230"/>
      <c r="P125" s="230"/>
      <c r="Q125" s="230"/>
      <c r="R125" s="230"/>
      <c r="S125" s="230"/>
      <c r="T125" s="230"/>
    </row>
    <row r="126" spans="1:20" ht="14.25" customHeight="1">
      <c r="A126" s="230"/>
      <c r="B126" s="355" t="s">
        <v>2087</v>
      </c>
      <c r="C126" s="264"/>
      <c r="D126" s="264"/>
      <c r="E126" s="264"/>
      <c r="F126" s="223" t="e">
        <f>$B$5</f>
        <v>#REF!</v>
      </c>
      <c r="G126" s="238">
        <f>$F$5</f>
        <v>1200</v>
      </c>
      <c r="H126" s="238">
        <v>5</v>
      </c>
      <c r="I126" s="239"/>
      <c r="J126" s="243">
        <f t="shared" si="8"/>
        <v>0</v>
      </c>
      <c r="K126" s="214">
        <f t="shared" si="9"/>
        <v>0</v>
      </c>
      <c r="L126" s="214">
        <f t="shared" si="10"/>
        <v>0</v>
      </c>
      <c r="M126" s="213"/>
      <c r="N126" s="230"/>
      <c r="O126" s="230"/>
      <c r="P126" s="230"/>
      <c r="Q126" s="230"/>
      <c r="R126" s="230"/>
      <c r="S126" s="230"/>
      <c r="T126" s="230"/>
    </row>
    <row r="127" spans="1:20" ht="14.25" customHeight="1">
      <c r="A127" s="230"/>
      <c r="B127" s="356"/>
      <c r="C127" s="267"/>
      <c r="D127" s="267"/>
      <c r="E127" s="267"/>
      <c r="F127" s="230" t="e">
        <f>$B$6</f>
        <v>#REF!</v>
      </c>
      <c r="G127" s="241">
        <f>$F$6</f>
        <v>1200</v>
      </c>
      <c r="H127" s="241">
        <v>5</v>
      </c>
      <c r="I127" s="242"/>
      <c r="J127" s="243">
        <f t="shared" si="8"/>
        <v>0</v>
      </c>
      <c r="K127" s="214">
        <f t="shared" si="9"/>
        <v>0</v>
      </c>
      <c r="L127" s="214">
        <f t="shared" si="10"/>
        <v>0</v>
      </c>
      <c r="M127" s="213"/>
      <c r="N127" s="230"/>
      <c r="O127" s="230"/>
      <c r="P127" s="230"/>
      <c r="Q127" s="230"/>
      <c r="R127" s="230"/>
      <c r="S127" s="230"/>
      <c r="T127" s="230"/>
    </row>
    <row r="128" spans="1:20" ht="14.25" customHeight="1">
      <c r="A128" s="230"/>
      <c r="B128" s="356"/>
      <c r="C128" s="267"/>
      <c r="D128" s="267"/>
      <c r="E128" s="267"/>
      <c r="F128" s="230" t="e">
        <f>$B$7</f>
        <v>#REF!</v>
      </c>
      <c r="G128" s="241">
        <f>$F$7</f>
        <v>450</v>
      </c>
      <c r="H128" s="241">
        <v>5</v>
      </c>
      <c r="I128" s="242"/>
      <c r="J128" s="243">
        <f t="shared" si="8"/>
        <v>0</v>
      </c>
      <c r="K128" s="214">
        <f t="shared" si="9"/>
        <v>0</v>
      </c>
      <c r="L128" s="214">
        <f t="shared" si="10"/>
        <v>0</v>
      </c>
      <c r="M128" s="213"/>
      <c r="N128" s="230"/>
      <c r="O128" s="230"/>
      <c r="P128" s="230"/>
      <c r="Q128" s="230"/>
      <c r="R128" s="230"/>
      <c r="S128" s="230"/>
      <c r="T128" s="230"/>
    </row>
    <row r="129" spans="1:20" ht="14.25" customHeight="1">
      <c r="A129" s="230"/>
      <c r="B129" s="356"/>
      <c r="C129" s="267"/>
      <c r="D129" s="267"/>
      <c r="E129" s="267"/>
      <c r="F129" s="230" t="e">
        <f>$B$8</f>
        <v>#REF!</v>
      </c>
      <c r="G129" s="241">
        <f>$F$8</f>
        <v>2500</v>
      </c>
      <c r="H129" s="241">
        <v>5</v>
      </c>
      <c r="I129" s="242"/>
      <c r="J129" s="243">
        <f t="shared" si="8"/>
        <v>0</v>
      </c>
      <c r="K129" s="214">
        <f t="shared" si="9"/>
        <v>0</v>
      </c>
      <c r="L129" s="214">
        <f t="shared" si="10"/>
        <v>0</v>
      </c>
      <c r="M129" s="213"/>
      <c r="N129" s="230"/>
      <c r="O129" s="230"/>
      <c r="P129" s="230"/>
      <c r="Q129" s="230"/>
      <c r="R129" s="230"/>
      <c r="S129" s="230"/>
      <c r="T129" s="230"/>
    </row>
    <row r="130" spans="1:20" ht="14.25" customHeight="1">
      <c r="A130" s="230"/>
      <c r="B130" s="356"/>
      <c r="C130" s="267"/>
      <c r="D130" s="267"/>
      <c r="E130" s="267"/>
      <c r="F130" s="230" t="e">
        <f>$B$9</f>
        <v>#REF!</v>
      </c>
      <c r="G130" s="241">
        <f>$F$9</f>
        <v>1800</v>
      </c>
      <c r="H130" s="241">
        <v>5</v>
      </c>
      <c r="I130" s="242"/>
      <c r="J130" s="243">
        <f t="shared" si="8"/>
        <v>0</v>
      </c>
      <c r="K130" s="214">
        <f t="shared" si="9"/>
        <v>0</v>
      </c>
      <c r="L130" s="214">
        <f t="shared" si="10"/>
        <v>0</v>
      </c>
      <c r="M130" s="213"/>
      <c r="N130" s="230"/>
      <c r="O130" s="230"/>
      <c r="P130" s="230"/>
      <c r="Q130" s="230"/>
      <c r="R130" s="230"/>
      <c r="S130" s="230"/>
      <c r="T130" s="230"/>
    </row>
    <row r="131" spans="1:20" ht="14.25" customHeight="1">
      <c r="A131" s="230"/>
      <c r="B131" s="356"/>
      <c r="C131" s="267"/>
      <c r="D131" s="267"/>
      <c r="E131" s="267"/>
      <c r="F131" s="230" t="e">
        <f>$B$10</f>
        <v>#REF!</v>
      </c>
      <c r="G131" s="241">
        <f>$F$10</f>
        <v>1500</v>
      </c>
      <c r="H131" s="241">
        <v>5</v>
      </c>
      <c r="I131" s="242"/>
      <c r="J131" s="243">
        <f t="shared" si="8"/>
        <v>0</v>
      </c>
      <c r="K131" s="214">
        <f t="shared" si="9"/>
        <v>0</v>
      </c>
      <c r="L131" s="214">
        <f t="shared" si="10"/>
        <v>0</v>
      </c>
      <c r="M131" s="213"/>
      <c r="N131" s="230"/>
      <c r="O131" s="230"/>
      <c r="P131" s="230"/>
      <c r="Q131" s="230"/>
      <c r="R131" s="230"/>
      <c r="S131" s="230"/>
      <c r="T131" s="230"/>
    </row>
    <row r="132" spans="1:20" ht="14.25" customHeight="1">
      <c r="A132" s="230"/>
      <c r="B132" s="357"/>
      <c r="C132" s="283"/>
      <c r="D132" s="283"/>
      <c r="E132" s="283"/>
      <c r="F132" s="228" t="e">
        <f>$B$11</f>
        <v>#REF!</v>
      </c>
      <c r="G132" s="244">
        <f>$F$11</f>
        <v>300</v>
      </c>
      <c r="H132" s="244">
        <v>5</v>
      </c>
      <c r="I132" s="245"/>
      <c r="J132" s="246">
        <f t="shared" si="8"/>
        <v>0</v>
      </c>
      <c r="K132" s="214">
        <f t="shared" si="9"/>
        <v>0</v>
      </c>
      <c r="L132" s="214">
        <f t="shared" si="10"/>
        <v>0</v>
      </c>
      <c r="M132" s="213"/>
      <c r="N132" s="230"/>
      <c r="O132" s="230"/>
      <c r="P132" s="230"/>
      <c r="Q132" s="230"/>
      <c r="R132" s="230"/>
      <c r="S132" s="230"/>
      <c r="T132" s="230"/>
    </row>
    <row r="133" spans="1:20" ht="14.25" customHeight="1">
      <c r="A133" s="230"/>
      <c r="B133" s="355" t="s">
        <v>2088</v>
      </c>
      <c r="C133" s="264"/>
      <c r="D133" s="264"/>
      <c r="E133" s="264"/>
      <c r="F133" s="223" t="e">
        <f>$B$5</f>
        <v>#REF!</v>
      </c>
      <c r="G133" s="238">
        <f>$F$5</f>
        <v>1200</v>
      </c>
      <c r="H133" s="241">
        <v>10</v>
      </c>
      <c r="I133" s="242"/>
      <c r="J133" s="243">
        <f t="shared" si="8"/>
        <v>0</v>
      </c>
      <c r="K133" s="214">
        <f t="shared" si="9"/>
        <v>0</v>
      </c>
      <c r="L133" s="214">
        <f t="shared" si="10"/>
        <v>0</v>
      </c>
      <c r="M133" s="213"/>
      <c r="N133" s="230"/>
      <c r="O133" s="230"/>
      <c r="P133" s="230"/>
      <c r="Q133" s="230"/>
      <c r="R133" s="230"/>
      <c r="S133" s="230"/>
      <c r="T133" s="230"/>
    </row>
    <row r="134" spans="1:20" ht="14.25" customHeight="1">
      <c r="A134" s="230"/>
      <c r="B134" s="356"/>
      <c r="C134" s="267"/>
      <c r="D134" s="267"/>
      <c r="E134" s="267"/>
      <c r="F134" s="230" t="e">
        <f>$B$6</f>
        <v>#REF!</v>
      </c>
      <c r="G134" s="241">
        <f>$F$6</f>
        <v>1200</v>
      </c>
      <c r="H134" s="241">
        <v>10</v>
      </c>
      <c r="I134" s="242"/>
      <c r="J134" s="243">
        <f t="shared" si="8"/>
        <v>0</v>
      </c>
      <c r="K134" s="214">
        <f t="shared" si="9"/>
        <v>0</v>
      </c>
      <c r="L134" s="214">
        <f t="shared" si="10"/>
        <v>0</v>
      </c>
      <c r="M134" s="213"/>
      <c r="N134" s="230"/>
      <c r="O134" s="230"/>
      <c r="P134" s="230"/>
      <c r="Q134" s="230"/>
      <c r="R134" s="230"/>
      <c r="S134" s="230"/>
      <c r="T134" s="230"/>
    </row>
    <row r="135" spans="1:20" ht="14.25" customHeight="1">
      <c r="A135" s="230"/>
      <c r="B135" s="356"/>
      <c r="C135" s="267"/>
      <c r="D135" s="267"/>
      <c r="E135" s="267"/>
      <c r="F135" s="230" t="e">
        <f>$B$7</f>
        <v>#REF!</v>
      </c>
      <c r="G135" s="241">
        <f>$F$7</f>
        <v>450</v>
      </c>
      <c r="H135" s="241">
        <v>10</v>
      </c>
      <c r="I135" s="242"/>
      <c r="J135" s="243">
        <f t="shared" si="8"/>
        <v>0</v>
      </c>
      <c r="K135" s="214">
        <f t="shared" si="9"/>
        <v>0</v>
      </c>
      <c r="L135" s="214">
        <f t="shared" si="10"/>
        <v>0</v>
      </c>
      <c r="M135" s="213"/>
      <c r="N135" s="230"/>
      <c r="O135" s="230"/>
      <c r="P135" s="230"/>
      <c r="Q135" s="230"/>
      <c r="R135" s="230"/>
      <c r="S135" s="230"/>
      <c r="T135" s="230"/>
    </row>
    <row r="136" spans="1:20" ht="14.25" customHeight="1">
      <c r="A136" s="230"/>
      <c r="B136" s="356"/>
      <c r="C136" s="267"/>
      <c r="D136" s="267"/>
      <c r="E136" s="267"/>
      <c r="F136" s="230" t="e">
        <f>$B$8</f>
        <v>#REF!</v>
      </c>
      <c r="G136" s="241">
        <f>$F$8</f>
        <v>2500</v>
      </c>
      <c r="H136" s="241">
        <v>10</v>
      </c>
      <c r="I136" s="242"/>
      <c r="J136" s="243">
        <f t="shared" si="8"/>
        <v>0</v>
      </c>
      <c r="K136" s="214">
        <f t="shared" si="9"/>
        <v>0</v>
      </c>
      <c r="L136" s="214">
        <f t="shared" si="10"/>
        <v>0</v>
      </c>
      <c r="M136" s="213"/>
      <c r="N136" s="230"/>
      <c r="O136" s="230"/>
      <c r="P136" s="230"/>
      <c r="Q136" s="230"/>
      <c r="R136" s="230"/>
      <c r="S136" s="230"/>
      <c r="T136" s="230"/>
    </row>
    <row r="137" spans="1:20" ht="14.25" customHeight="1">
      <c r="A137" s="230"/>
      <c r="B137" s="356"/>
      <c r="C137" s="267"/>
      <c r="D137" s="267"/>
      <c r="E137" s="267"/>
      <c r="F137" s="230" t="e">
        <f>$B$9</f>
        <v>#REF!</v>
      </c>
      <c r="G137" s="241">
        <f>$F$9</f>
        <v>1800</v>
      </c>
      <c r="H137" s="241">
        <v>10</v>
      </c>
      <c r="I137" s="242"/>
      <c r="J137" s="243">
        <f t="shared" si="8"/>
        <v>0</v>
      </c>
      <c r="K137" s="214">
        <f t="shared" si="9"/>
        <v>0</v>
      </c>
      <c r="L137" s="214">
        <f t="shared" si="10"/>
        <v>0</v>
      </c>
      <c r="M137" s="213"/>
      <c r="N137" s="230"/>
      <c r="O137" s="230"/>
      <c r="P137" s="230"/>
      <c r="Q137" s="230"/>
      <c r="R137" s="230"/>
      <c r="S137" s="230"/>
      <c r="T137" s="230"/>
    </row>
    <row r="138" spans="1:20" ht="14.25" customHeight="1">
      <c r="A138" s="230"/>
      <c r="B138" s="356"/>
      <c r="C138" s="267"/>
      <c r="D138" s="267"/>
      <c r="E138" s="267"/>
      <c r="F138" s="230" t="e">
        <f>$B$10</f>
        <v>#REF!</v>
      </c>
      <c r="G138" s="241">
        <f>$F$10</f>
        <v>1500</v>
      </c>
      <c r="H138" s="241">
        <v>10</v>
      </c>
      <c r="I138" s="242"/>
      <c r="J138" s="243">
        <f t="shared" si="8"/>
        <v>0</v>
      </c>
      <c r="K138" s="214">
        <f t="shared" si="9"/>
        <v>0</v>
      </c>
      <c r="L138" s="214">
        <f t="shared" si="10"/>
        <v>0</v>
      </c>
      <c r="M138" s="213"/>
      <c r="N138" s="230"/>
      <c r="O138" s="230"/>
      <c r="P138" s="230"/>
      <c r="Q138" s="230"/>
      <c r="R138" s="230"/>
      <c r="S138" s="230"/>
      <c r="T138" s="230"/>
    </row>
    <row r="139" spans="1:20" ht="14.25" customHeight="1">
      <c r="A139" s="230"/>
      <c r="B139" s="357"/>
      <c r="C139" s="283"/>
      <c r="D139" s="283"/>
      <c r="E139" s="283"/>
      <c r="F139" s="228" t="e">
        <f>$B$11</f>
        <v>#REF!</v>
      </c>
      <c r="G139" s="244">
        <f>$F$11</f>
        <v>300</v>
      </c>
      <c r="H139" s="244">
        <v>10</v>
      </c>
      <c r="I139" s="245"/>
      <c r="J139" s="246">
        <f t="shared" si="8"/>
        <v>0</v>
      </c>
      <c r="K139" s="214">
        <f t="shared" si="9"/>
        <v>0</v>
      </c>
      <c r="L139" s="214">
        <f t="shared" si="10"/>
        <v>0</v>
      </c>
      <c r="M139" s="213"/>
      <c r="N139" s="230"/>
      <c r="O139" s="230"/>
      <c r="P139" s="230"/>
      <c r="Q139" s="230"/>
      <c r="R139" s="230"/>
      <c r="S139" s="230"/>
      <c r="T139" s="230"/>
    </row>
    <row r="140" spans="1:20" ht="14.25" customHeight="1">
      <c r="A140" s="230"/>
      <c r="B140" s="355" t="s">
        <v>2089</v>
      </c>
      <c r="C140" s="264"/>
      <c r="D140" s="264"/>
      <c r="E140" s="264"/>
      <c r="F140" s="223" t="e">
        <f>$B$5</f>
        <v>#REF!</v>
      </c>
      <c r="G140" s="238">
        <f>$F$5</f>
        <v>1200</v>
      </c>
      <c r="H140" s="238">
        <v>5</v>
      </c>
      <c r="I140" s="239"/>
      <c r="J140" s="243">
        <f t="shared" si="8"/>
        <v>0</v>
      </c>
      <c r="K140" s="214">
        <f t="shared" si="9"/>
        <v>0</v>
      </c>
      <c r="L140" s="214">
        <f t="shared" si="10"/>
        <v>0</v>
      </c>
      <c r="M140" s="213"/>
      <c r="N140" s="230"/>
      <c r="O140" s="230"/>
      <c r="P140" s="230"/>
      <c r="Q140" s="230"/>
      <c r="R140" s="230"/>
      <c r="S140" s="230"/>
      <c r="T140" s="230"/>
    </row>
    <row r="141" spans="1:20" ht="14.25" customHeight="1">
      <c r="A141" s="230"/>
      <c r="B141" s="356"/>
      <c r="C141" s="267"/>
      <c r="D141" s="267"/>
      <c r="E141" s="267"/>
      <c r="F141" s="230" t="e">
        <f>$B$6</f>
        <v>#REF!</v>
      </c>
      <c r="G141" s="241">
        <f>$F$6</f>
        <v>1200</v>
      </c>
      <c r="H141" s="241">
        <v>5</v>
      </c>
      <c r="I141" s="242"/>
      <c r="J141" s="243">
        <f t="shared" si="8"/>
        <v>0</v>
      </c>
      <c r="K141" s="214">
        <f t="shared" si="9"/>
        <v>0</v>
      </c>
      <c r="L141" s="214">
        <f t="shared" si="10"/>
        <v>0</v>
      </c>
      <c r="M141" s="213"/>
      <c r="N141" s="230"/>
      <c r="O141" s="230"/>
      <c r="P141" s="230"/>
      <c r="Q141" s="230"/>
      <c r="R141" s="230"/>
      <c r="S141" s="230"/>
      <c r="T141" s="230"/>
    </row>
    <row r="142" spans="1:20" ht="14.25" customHeight="1">
      <c r="A142" s="230"/>
      <c r="B142" s="356"/>
      <c r="C142" s="267"/>
      <c r="D142" s="267"/>
      <c r="E142" s="267"/>
      <c r="F142" s="230" t="e">
        <f>$B$7</f>
        <v>#REF!</v>
      </c>
      <c r="G142" s="241">
        <f>$F$7</f>
        <v>450</v>
      </c>
      <c r="H142" s="241">
        <v>5</v>
      </c>
      <c r="I142" s="242"/>
      <c r="J142" s="243">
        <f t="shared" si="8"/>
        <v>0</v>
      </c>
      <c r="K142" s="214">
        <f t="shared" si="9"/>
        <v>0</v>
      </c>
      <c r="L142" s="214">
        <f t="shared" si="10"/>
        <v>0</v>
      </c>
      <c r="M142" s="213"/>
      <c r="N142" s="230"/>
      <c r="O142" s="230"/>
      <c r="P142" s="230"/>
      <c r="Q142" s="230"/>
      <c r="R142" s="230"/>
      <c r="S142" s="230"/>
      <c r="T142" s="230"/>
    </row>
    <row r="143" spans="1:20" ht="14.25" customHeight="1">
      <c r="A143" s="230"/>
      <c r="B143" s="356"/>
      <c r="C143" s="267"/>
      <c r="D143" s="267"/>
      <c r="E143" s="267"/>
      <c r="F143" s="230" t="e">
        <f>$B$8</f>
        <v>#REF!</v>
      </c>
      <c r="G143" s="241">
        <f>$F$8</f>
        <v>2500</v>
      </c>
      <c r="H143" s="241">
        <v>5</v>
      </c>
      <c r="I143" s="242"/>
      <c r="J143" s="243">
        <f t="shared" si="8"/>
        <v>0</v>
      </c>
      <c r="K143" s="214">
        <f t="shared" si="9"/>
        <v>0</v>
      </c>
      <c r="L143" s="214">
        <f t="shared" si="10"/>
        <v>0</v>
      </c>
      <c r="M143" s="213"/>
      <c r="N143" s="230"/>
      <c r="O143" s="230"/>
      <c r="P143" s="230"/>
      <c r="Q143" s="230"/>
      <c r="R143" s="230"/>
      <c r="S143" s="230"/>
      <c r="T143" s="230"/>
    </row>
    <row r="144" spans="1:20" ht="14.25" customHeight="1">
      <c r="A144" s="230"/>
      <c r="B144" s="356"/>
      <c r="C144" s="267"/>
      <c r="D144" s="267"/>
      <c r="E144" s="267"/>
      <c r="F144" s="230" t="e">
        <f>$B$9</f>
        <v>#REF!</v>
      </c>
      <c r="G144" s="241">
        <f>$F$9</f>
        <v>1800</v>
      </c>
      <c r="H144" s="241">
        <v>5</v>
      </c>
      <c r="I144" s="242"/>
      <c r="J144" s="243">
        <f t="shared" si="8"/>
        <v>0</v>
      </c>
      <c r="K144" s="214">
        <f t="shared" si="9"/>
        <v>0</v>
      </c>
      <c r="L144" s="214">
        <f t="shared" si="10"/>
        <v>0</v>
      </c>
      <c r="M144" s="213"/>
      <c r="N144" s="230"/>
      <c r="O144" s="230"/>
      <c r="P144" s="230"/>
      <c r="Q144" s="230"/>
      <c r="R144" s="230"/>
      <c r="S144" s="230"/>
      <c r="T144" s="230"/>
    </row>
    <row r="145" spans="1:20" ht="14.25" customHeight="1">
      <c r="A145" s="230"/>
      <c r="B145" s="356"/>
      <c r="C145" s="267"/>
      <c r="D145" s="267"/>
      <c r="E145" s="267"/>
      <c r="F145" s="230" t="e">
        <f>$B$10</f>
        <v>#REF!</v>
      </c>
      <c r="G145" s="241">
        <f>$F$10</f>
        <v>1500</v>
      </c>
      <c r="H145" s="241">
        <v>5</v>
      </c>
      <c r="I145" s="242"/>
      <c r="J145" s="243">
        <f t="shared" si="8"/>
        <v>0</v>
      </c>
      <c r="K145" s="214">
        <f t="shared" si="9"/>
        <v>0</v>
      </c>
      <c r="L145" s="214">
        <f t="shared" si="10"/>
        <v>0</v>
      </c>
      <c r="M145" s="213"/>
      <c r="N145" s="230"/>
      <c r="O145" s="230"/>
      <c r="P145" s="230"/>
      <c r="Q145" s="230"/>
      <c r="R145" s="230"/>
      <c r="S145" s="230"/>
      <c r="T145" s="230"/>
    </row>
    <row r="146" spans="1:20" ht="14.25" customHeight="1">
      <c r="A146" s="230"/>
      <c r="B146" s="357"/>
      <c r="C146" s="283"/>
      <c r="D146" s="283"/>
      <c r="E146" s="283"/>
      <c r="F146" s="228" t="e">
        <f>$B$11</f>
        <v>#REF!</v>
      </c>
      <c r="G146" s="244">
        <f>$F$11</f>
        <v>300</v>
      </c>
      <c r="H146" s="244">
        <v>5</v>
      </c>
      <c r="I146" s="245"/>
      <c r="J146" s="246">
        <f t="shared" si="8"/>
        <v>0</v>
      </c>
      <c r="K146" s="214">
        <f t="shared" si="9"/>
        <v>0</v>
      </c>
      <c r="L146" s="214">
        <f t="shared" si="10"/>
        <v>0</v>
      </c>
      <c r="M146" s="213"/>
      <c r="N146" s="230"/>
      <c r="O146" s="230"/>
      <c r="P146" s="230"/>
      <c r="Q146" s="230"/>
      <c r="R146" s="230"/>
      <c r="S146" s="230"/>
      <c r="T146" s="230"/>
    </row>
    <row r="147" spans="1:20" ht="14.25" customHeight="1">
      <c r="A147" s="230"/>
      <c r="B147" s="355" t="s">
        <v>2090</v>
      </c>
      <c r="C147" s="264"/>
      <c r="D147" s="264"/>
      <c r="E147" s="264"/>
      <c r="F147" s="223" t="e">
        <f>$B$5</f>
        <v>#REF!</v>
      </c>
      <c r="G147" s="238">
        <f>$F$5</f>
        <v>1200</v>
      </c>
      <c r="H147" s="238">
        <v>5</v>
      </c>
      <c r="I147" s="239"/>
      <c r="J147" s="243">
        <f t="shared" si="8"/>
        <v>0</v>
      </c>
      <c r="K147" s="214">
        <f t="shared" si="9"/>
        <v>0</v>
      </c>
      <c r="L147" s="214">
        <f t="shared" si="10"/>
        <v>0</v>
      </c>
      <c r="M147" s="213"/>
      <c r="N147" s="230"/>
      <c r="O147" s="230"/>
      <c r="P147" s="230"/>
      <c r="Q147" s="230"/>
      <c r="R147" s="230"/>
      <c r="S147" s="230"/>
      <c r="T147" s="230"/>
    </row>
    <row r="148" spans="1:20" ht="14.25" customHeight="1">
      <c r="A148" s="230"/>
      <c r="B148" s="356"/>
      <c r="C148" s="267"/>
      <c r="D148" s="267"/>
      <c r="E148" s="267"/>
      <c r="F148" s="230" t="e">
        <f>$B$6</f>
        <v>#REF!</v>
      </c>
      <c r="G148" s="241">
        <f>$F$6</f>
        <v>1200</v>
      </c>
      <c r="H148" s="241">
        <v>5</v>
      </c>
      <c r="I148" s="242"/>
      <c r="J148" s="243">
        <f t="shared" si="8"/>
        <v>0</v>
      </c>
      <c r="K148" s="214">
        <f t="shared" si="9"/>
        <v>0</v>
      </c>
      <c r="L148" s="214">
        <f t="shared" si="10"/>
        <v>0</v>
      </c>
      <c r="M148" s="213"/>
      <c r="N148" s="230"/>
      <c r="O148" s="230"/>
      <c r="P148" s="230"/>
      <c r="Q148" s="230"/>
      <c r="R148" s="230"/>
      <c r="S148" s="230"/>
      <c r="T148" s="230"/>
    </row>
    <row r="149" spans="1:20" ht="14.25" customHeight="1">
      <c r="A149" s="230"/>
      <c r="B149" s="356"/>
      <c r="C149" s="267"/>
      <c r="D149" s="267"/>
      <c r="E149" s="267"/>
      <c r="F149" s="230" t="e">
        <f>$B$7</f>
        <v>#REF!</v>
      </c>
      <c r="G149" s="241">
        <f>$F$7</f>
        <v>450</v>
      </c>
      <c r="H149" s="241">
        <v>5</v>
      </c>
      <c r="I149" s="242"/>
      <c r="J149" s="243">
        <f t="shared" si="8"/>
        <v>0</v>
      </c>
      <c r="K149" s="214">
        <f t="shared" si="9"/>
        <v>0</v>
      </c>
      <c r="L149" s="214">
        <f t="shared" si="10"/>
        <v>0</v>
      </c>
      <c r="M149" s="213"/>
      <c r="N149" s="230"/>
      <c r="O149" s="230"/>
      <c r="P149" s="230"/>
      <c r="Q149" s="230"/>
      <c r="R149" s="230"/>
      <c r="S149" s="230"/>
      <c r="T149" s="230"/>
    </row>
    <row r="150" spans="1:20" ht="14.25" customHeight="1">
      <c r="A150" s="230"/>
      <c r="B150" s="356"/>
      <c r="C150" s="267"/>
      <c r="D150" s="267"/>
      <c r="E150" s="267"/>
      <c r="F150" s="230" t="e">
        <f>$B$8</f>
        <v>#REF!</v>
      </c>
      <c r="G150" s="241">
        <f>$F$8</f>
        <v>2500</v>
      </c>
      <c r="H150" s="241">
        <v>5</v>
      </c>
      <c r="I150" s="242"/>
      <c r="J150" s="243">
        <f t="shared" si="8"/>
        <v>0</v>
      </c>
      <c r="K150" s="214">
        <f t="shared" si="9"/>
        <v>0</v>
      </c>
      <c r="L150" s="214">
        <f t="shared" si="10"/>
        <v>0</v>
      </c>
      <c r="M150" s="213"/>
      <c r="N150" s="230"/>
      <c r="O150" s="230"/>
      <c r="P150" s="230"/>
      <c r="Q150" s="230"/>
      <c r="R150" s="230"/>
      <c r="S150" s="230"/>
      <c r="T150" s="230"/>
    </row>
    <row r="151" spans="1:20" ht="14.25" customHeight="1">
      <c r="A151" s="230"/>
      <c r="B151" s="356"/>
      <c r="C151" s="267"/>
      <c r="D151" s="267"/>
      <c r="E151" s="267"/>
      <c r="F151" s="230" t="e">
        <f>$B$9</f>
        <v>#REF!</v>
      </c>
      <c r="G151" s="241">
        <f>$F$9</f>
        <v>1800</v>
      </c>
      <c r="H151" s="241">
        <v>5</v>
      </c>
      <c r="I151" s="242"/>
      <c r="J151" s="243">
        <f t="shared" si="8"/>
        <v>0</v>
      </c>
      <c r="K151" s="214">
        <f t="shared" si="9"/>
        <v>0</v>
      </c>
      <c r="L151" s="214">
        <f t="shared" si="10"/>
        <v>0</v>
      </c>
      <c r="M151" s="213"/>
      <c r="N151" s="230"/>
      <c r="O151" s="230"/>
      <c r="P151" s="230"/>
      <c r="Q151" s="230"/>
      <c r="R151" s="230"/>
      <c r="S151" s="230"/>
      <c r="T151" s="230"/>
    </row>
    <row r="152" spans="1:20" ht="14.25" customHeight="1">
      <c r="A152" s="230"/>
      <c r="B152" s="356"/>
      <c r="C152" s="267"/>
      <c r="D152" s="267"/>
      <c r="E152" s="267"/>
      <c r="F152" s="230" t="e">
        <f>$B$10</f>
        <v>#REF!</v>
      </c>
      <c r="G152" s="241">
        <f>$F$10</f>
        <v>1500</v>
      </c>
      <c r="H152" s="241">
        <v>5</v>
      </c>
      <c r="I152" s="242"/>
      <c r="J152" s="243">
        <f t="shared" si="8"/>
        <v>0</v>
      </c>
      <c r="K152" s="214">
        <f t="shared" si="9"/>
        <v>0</v>
      </c>
      <c r="L152" s="214">
        <f t="shared" si="10"/>
        <v>0</v>
      </c>
      <c r="M152" s="213"/>
      <c r="N152" s="230"/>
      <c r="O152" s="230"/>
      <c r="P152" s="230"/>
      <c r="Q152" s="230"/>
      <c r="R152" s="230"/>
      <c r="S152" s="230"/>
      <c r="T152" s="230"/>
    </row>
    <row r="153" spans="1:20" ht="14.25" customHeight="1">
      <c r="A153" s="230"/>
      <c r="B153" s="357"/>
      <c r="C153" s="283"/>
      <c r="D153" s="283"/>
      <c r="E153" s="283"/>
      <c r="F153" s="228" t="e">
        <f>$B$11</f>
        <v>#REF!</v>
      </c>
      <c r="G153" s="244">
        <f>$F$11</f>
        <v>300</v>
      </c>
      <c r="H153" s="244">
        <v>5</v>
      </c>
      <c r="I153" s="245"/>
      <c r="J153" s="246">
        <f t="shared" si="8"/>
        <v>0</v>
      </c>
      <c r="K153" s="214">
        <f t="shared" si="9"/>
        <v>0</v>
      </c>
      <c r="L153" s="214">
        <f t="shared" si="10"/>
        <v>0</v>
      </c>
      <c r="M153" s="213"/>
      <c r="N153" s="230"/>
      <c r="O153" s="230"/>
      <c r="P153" s="230"/>
      <c r="Q153" s="230"/>
      <c r="R153" s="230"/>
      <c r="S153" s="230"/>
      <c r="T153" s="230"/>
    </row>
    <row r="154" spans="1:20" ht="14.25" customHeight="1">
      <c r="A154" s="230"/>
      <c r="B154" s="355" t="s">
        <v>2091</v>
      </c>
      <c r="C154" s="264"/>
      <c r="D154" s="264"/>
      <c r="E154" s="264"/>
      <c r="F154" s="223" t="e">
        <f>$B$5</f>
        <v>#REF!</v>
      </c>
      <c r="G154" s="238">
        <f>$F$5</f>
        <v>1200</v>
      </c>
      <c r="H154" s="238">
        <v>5</v>
      </c>
      <c r="I154" s="239"/>
      <c r="J154" s="243">
        <f t="shared" si="8"/>
        <v>0</v>
      </c>
      <c r="K154" s="214">
        <f t="shared" si="9"/>
        <v>0</v>
      </c>
      <c r="L154" s="214">
        <f t="shared" si="10"/>
        <v>0</v>
      </c>
      <c r="M154" s="213"/>
      <c r="N154" s="230"/>
      <c r="O154" s="230"/>
      <c r="P154" s="230"/>
      <c r="Q154" s="230"/>
      <c r="R154" s="230"/>
      <c r="S154" s="230"/>
      <c r="T154" s="230"/>
    </row>
    <row r="155" spans="1:20" ht="14.25" customHeight="1">
      <c r="A155" s="230"/>
      <c r="B155" s="356"/>
      <c r="C155" s="267"/>
      <c r="D155" s="267"/>
      <c r="E155" s="267"/>
      <c r="F155" s="230" t="e">
        <f>$B$6</f>
        <v>#REF!</v>
      </c>
      <c r="G155" s="241">
        <f>$F$6</f>
        <v>1200</v>
      </c>
      <c r="H155" s="241">
        <v>5</v>
      </c>
      <c r="I155" s="242"/>
      <c r="J155" s="243">
        <f t="shared" si="8"/>
        <v>0</v>
      </c>
      <c r="K155" s="214">
        <f t="shared" si="9"/>
        <v>0</v>
      </c>
      <c r="L155" s="214">
        <f t="shared" si="10"/>
        <v>0</v>
      </c>
      <c r="M155" s="213"/>
      <c r="N155" s="230"/>
      <c r="O155" s="230"/>
      <c r="P155" s="230"/>
      <c r="Q155" s="230"/>
      <c r="R155" s="230"/>
      <c r="S155" s="230"/>
      <c r="T155" s="230"/>
    </row>
    <row r="156" spans="1:20" ht="14.25" customHeight="1">
      <c r="A156" s="230"/>
      <c r="B156" s="356"/>
      <c r="C156" s="267"/>
      <c r="D156" s="267"/>
      <c r="E156" s="267"/>
      <c r="F156" s="230" t="e">
        <f>$B$7</f>
        <v>#REF!</v>
      </c>
      <c r="G156" s="241">
        <f>$F$7</f>
        <v>450</v>
      </c>
      <c r="H156" s="241">
        <v>5</v>
      </c>
      <c r="I156" s="242"/>
      <c r="J156" s="243">
        <f t="shared" si="8"/>
        <v>0</v>
      </c>
      <c r="K156" s="214">
        <f t="shared" si="9"/>
        <v>0</v>
      </c>
      <c r="L156" s="214">
        <f t="shared" si="10"/>
        <v>0</v>
      </c>
      <c r="M156" s="213"/>
      <c r="N156" s="230"/>
      <c r="O156" s="230"/>
      <c r="P156" s="230"/>
      <c r="Q156" s="230"/>
      <c r="R156" s="230"/>
      <c r="S156" s="230"/>
      <c r="T156" s="230"/>
    </row>
    <row r="157" spans="1:20" ht="14.25" customHeight="1">
      <c r="A157" s="230"/>
      <c r="B157" s="356"/>
      <c r="C157" s="267"/>
      <c r="D157" s="267"/>
      <c r="E157" s="267"/>
      <c r="F157" s="230" t="e">
        <f>$B$8</f>
        <v>#REF!</v>
      </c>
      <c r="G157" s="241">
        <f>$F$8</f>
        <v>2500</v>
      </c>
      <c r="H157" s="241">
        <v>5</v>
      </c>
      <c r="I157" s="242"/>
      <c r="J157" s="243">
        <f t="shared" si="8"/>
        <v>0</v>
      </c>
      <c r="K157" s="214">
        <f t="shared" si="9"/>
        <v>0</v>
      </c>
      <c r="L157" s="214">
        <f t="shared" si="10"/>
        <v>0</v>
      </c>
      <c r="M157" s="213"/>
      <c r="N157" s="230"/>
      <c r="O157" s="230"/>
      <c r="P157" s="230"/>
      <c r="Q157" s="230"/>
      <c r="R157" s="230"/>
      <c r="S157" s="230"/>
      <c r="T157" s="230"/>
    </row>
    <row r="158" spans="1:20" ht="14.25" customHeight="1">
      <c r="A158" s="230"/>
      <c r="B158" s="356"/>
      <c r="C158" s="267"/>
      <c r="D158" s="267"/>
      <c r="E158" s="267"/>
      <c r="F158" s="230" t="e">
        <f>$B$9</f>
        <v>#REF!</v>
      </c>
      <c r="G158" s="241">
        <f>$F$9</f>
        <v>1800</v>
      </c>
      <c r="H158" s="241">
        <v>5</v>
      </c>
      <c r="I158" s="242"/>
      <c r="J158" s="243">
        <f t="shared" si="8"/>
        <v>0</v>
      </c>
      <c r="K158" s="214">
        <f t="shared" si="9"/>
        <v>0</v>
      </c>
      <c r="L158" s="214">
        <f t="shared" si="10"/>
        <v>0</v>
      </c>
      <c r="M158" s="213"/>
      <c r="N158" s="230"/>
      <c r="O158" s="230"/>
      <c r="P158" s="230"/>
      <c r="Q158" s="230"/>
      <c r="R158" s="230"/>
      <c r="S158" s="230"/>
      <c r="T158" s="230"/>
    </row>
    <row r="159" spans="1:20" ht="14.25" customHeight="1">
      <c r="A159" s="230"/>
      <c r="B159" s="356"/>
      <c r="C159" s="267"/>
      <c r="D159" s="267"/>
      <c r="E159" s="267"/>
      <c r="F159" s="230" t="e">
        <f>$B$10</f>
        <v>#REF!</v>
      </c>
      <c r="G159" s="241">
        <f>$F$10</f>
        <v>1500</v>
      </c>
      <c r="H159" s="241">
        <v>5</v>
      </c>
      <c r="I159" s="242"/>
      <c r="J159" s="243">
        <f t="shared" si="8"/>
        <v>0</v>
      </c>
      <c r="K159" s="214">
        <f t="shared" si="9"/>
        <v>0</v>
      </c>
      <c r="L159" s="214">
        <f t="shared" si="10"/>
        <v>0</v>
      </c>
      <c r="M159" s="213"/>
      <c r="N159" s="230"/>
      <c r="O159" s="230"/>
      <c r="P159" s="230"/>
      <c r="Q159" s="230"/>
      <c r="R159" s="230"/>
      <c r="S159" s="230"/>
      <c r="T159" s="230"/>
    </row>
    <row r="160" spans="1:20" ht="14.25" customHeight="1">
      <c r="A160" s="230"/>
      <c r="B160" s="357"/>
      <c r="C160" s="283"/>
      <c r="D160" s="283"/>
      <c r="E160" s="283"/>
      <c r="F160" s="228" t="e">
        <f>$B$11</f>
        <v>#REF!</v>
      </c>
      <c r="G160" s="244">
        <f>$F$11</f>
        <v>300</v>
      </c>
      <c r="H160" s="244">
        <v>5</v>
      </c>
      <c r="I160" s="245"/>
      <c r="J160" s="246">
        <f t="shared" si="8"/>
        <v>0</v>
      </c>
      <c r="K160" s="214">
        <f t="shared" si="9"/>
        <v>0</v>
      </c>
      <c r="L160" s="214">
        <f t="shared" si="10"/>
        <v>0</v>
      </c>
      <c r="M160" s="213"/>
      <c r="N160" s="230"/>
      <c r="O160" s="230"/>
      <c r="P160" s="230"/>
      <c r="Q160" s="230"/>
      <c r="R160" s="230"/>
      <c r="S160" s="230"/>
      <c r="T160" s="230"/>
    </row>
    <row r="161" spans="1:20" ht="14.25" customHeight="1">
      <c r="A161" s="230"/>
      <c r="B161" s="355" t="s">
        <v>2092</v>
      </c>
      <c r="C161" s="264"/>
      <c r="D161" s="264"/>
      <c r="E161" s="264"/>
      <c r="F161" s="223" t="e">
        <f>$B$5</f>
        <v>#REF!</v>
      </c>
      <c r="G161" s="238">
        <f>$F$5</f>
        <v>1200</v>
      </c>
      <c r="H161" s="238">
        <v>5</v>
      </c>
      <c r="I161" s="239"/>
      <c r="J161" s="243">
        <f t="shared" si="8"/>
        <v>0</v>
      </c>
      <c r="K161" s="214">
        <f t="shared" si="9"/>
        <v>0</v>
      </c>
      <c r="L161" s="214">
        <f t="shared" si="10"/>
        <v>0</v>
      </c>
      <c r="M161" s="213"/>
      <c r="N161" s="230"/>
      <c r="O161" s="230"/>
      <c r="P161" s="230"/>
      <c r="Q161" s="230"/>
      <c r="R161" s="230"/>
      <c r="S161" s="230"/>
      <c r="T161" s="230"/>
    </row>
    <row r="162" spans="1:20" ht="14.25" customHeight="1">
      <c r="A162" s="230"/>
      <c r="B162" s="356"/>
      <c r="C162" s="267"/>
      <c r="D162" s="267"/>
      <c r="E162" s="267"/>
      <c r="F162" s="230" t="e">
        <f>$B$6</f>
        <v>#REF!</v>
      </c>
      <c r="G162" s="241">
        <f>$F$6</f>
        <v>1200</v>
      </c>
      <c r="H162" s="241">
        <v>5</v>
      </c>
      <c r="I162" s="242"/>
      <c r="J162" s="243">
        <f t="shared" si="8"/>
        <v>0</v>
      </c>
      <c r="K162" s="214">
        <f t="shared" si="9"/>
        <v>0</v>
      </c>
      <c r="L162" s="214">
        <f t="shared" si="10"/>
        <v>0</v>
      </c>
      <c r="M162" s="213"/>
      <c r="N162" s="230"/>
      <c r="O162" s="230"/>
      <c r="P162" s="230"/>
      <c r="Q162" s="230"/>
      <c r="R162" s="230"/>
      <c r="S162" s="230"/>
      <c r="T162" s="230"/>
    </row>
    <row r="163" spans="1:20" ht="14.25" customHeight="1">
      <c r="A163" s="230"/>
      <c r="B163" s="356"/>
      <c r="C163" s="267"/>
      <c r="D163" s="267"/>
      <c r="E163" s="267"/>
      <c r="F163" s="230" t="e">
        <f>$B$7</f>
        <v>#REF!</v>
      </c>
      <c r="G163" s="241">
        <f>$F$7</f>
        <v>450</v>
      </c>
      <c r="H163" s="241">
        <v>5</v>
      </c>
      <c r="I163" s="242"/>
      <c r="J163" s="243">
        <f t="shared" si="8"/>
        <v>0</v>
      </c>
      <c r="K163" s="214">
        <f t="shared" si="9"/>
        <v>0</v>
      </c>
      <c r="L163" s="214">
        <f t="shared" si="10"/>
        <v>0</v>
      </c>
      <c r="M163" s="213"/>
      <c r="N163" s="230"/>
      <c r="O163" s="230"/>
      <c r="P163" s="230"/>
      <c r="Q163" s="230"/>
      <c r="R163" s="230"/>
      <c r="S163" s="230"/>
      <c r="T163" s="230"/>
    </row>
    <row r="164" spans="1:20" ht="14.25" customHeight="1">
      <c r="A164" s="230"/>
      <c r="B164" s="356"/>
      <c r="C164" s="267"/>
      <c r="D164" s="267"/>
      <c r="E164" s="267"/>
      <c r="F164" s="230" t="e">
        <f>$B$8</f>
        <v>#REF!</v>
      </c>
      <c r="G164" s="241">
        <f>$F$8</f>
        <v>2500</v>
      </c>
      <c r="H164" s="241">
        <v>5</v>
      </c>
      <c r="I164" s="242"/>
      <c r="J164" s="243">
        <f t="shared" si="8"/>
        <v>0</v>
      </c>
      <c r="K164" s="214">
        <f t="shared" si="9"/>
        <v>0</v>
      </c>
      <c r="L164" s="214">
        <f t="shared" si="10"/>
        <v>0</v>
      </c>
      <c r="M164" s="213"/>
      <c r="N164" s="230"/>
      <c r="O164" s="230"/>
      <c r="P164" s="230"/>
      <c r="Q164" s="230"/>
      <c r="R164" s="230"/>
      <c r="S164" s="230"/>
      <c r="T164" s="230"/>
    </row>
    <row r="165" spans="1:20" ht="14.25" customHeight="1">
      <c r="A165" s="230"/>
      <c r="B165" s="356"/>
      <c r="C165" s="267"/>
      <c r="D165" s="267"/>
      <c r="E165" s="267"/>
      <c r="F165" s="230" t="e">
        <f>$B$9</f>
        <v>#REF!</v>
      </c>
      <c r="G165" s="241">
        <f>$F$9</f>
        <v>1800</v>
      </c>
      <c r="H165" s="241">
        <v>5</v>
      </c>
      <c r="I165" s="242"/>
      <c r="J165" s="243">
        <f t="shared" si="8"/>
        <v>0</v>
      </c>
      <c r="K165" s="214">
        <f t="shared" si="9"/>
        <v>0</v>
      </c>
      <c r="L165" s="214">
        <f t="shared" si="10"/>
        <v>0</v>
      </c>
      <c r="M165" s="213"/>
      <c r="N165" s="230"/>
      <c r="O165" s="230"/>
      <c r="P165" s="230"/>
      <c r="Q165" s="230"/>
      <c r="R165" s="230"/>
      <c r="S165" s="230"/>
      <c r="T165" s="230"/>
    </row>
    <row r="166" spans="1:20" ht="14.25" customHeight="1">
      <c r="A166" s="230"/>
      <c r="B166" s="356"/>
      <c r="C166" s="267"/>
      <c r="D166" s="267"/>
      <c r="E166" s="267"/>
      <c r="F166" s="230" t="e">
        <f>$B$10</f>
        <v>#REF!</v>
      </c>
      <c r="G166" s="241">
        <f>$F$10</f>
        <v>1500</v>
      </c>
      <c r="H166" s="241">
        <v>5</v>
      </c>
      <c r="I166" s="242"/>
      <c r="J166" s="243">
        <f t="shared" si="8"/>
        <v>0</v>
      </c>
      <c r="K166" s="214">
        <f t="shared" si="9"/>
        <v>0</v>
      </c>
      <c r="L166" s="214">
        <f t="shared" si="10"/>
        <v>0</v>
      </c>
      <c r="M166" s="213"/>
      <c r="N166" s="230"/>
      <c r="O166" s="230"/>
      <c r="P166" s="230"/>
      <c r="Q166" s="230"/>
      <c r="R166" s="230"/>
      <c r="S166" s="230"/>
      <c r="T166" s="230"/>
    </row>
    <row r="167" spans="1:20" ht="14.25" customHeight="1">
      <c r="A167" s="230"/>
      <c r="B167" s="357"/>
      <c r="C167" s="283"/>
      <c r="D167" s="283"/>
      <c r="E167" s="283"/>
      <c r="F167" s="228" t="e">
        <f>$B$11</f>
        <v>#REF!</v>
      </c>
      <c r="G167" s="244">
        <f>$F$11</f>
        <v>300</v>
      </c>
      <c r="H167" s="244">
        <v>5</v>
      </c>
      <c r="I167" s="245"/>
      <c r="J167" s="246">
        <f t="shared" si="8"/>
        <v>0</v>
      </c>
      <c r="K167" s="214">
        <f t="shared" si="9"/>
        <v>0</v>
      </c>
      <c r="L167" s="214">
        <f t="shared" si="10"/>
        <v>0</v>
      </c>
      <c r="M167" s="213"/>
      <c r="N167" s="230"/>
      <c r="O167" s="230"/>
      <c r="P167" s="230"/>
      <c r="Q167" s="230"/>
      <c r="R167" s="230"/>
      <c r="S167" s="230"/>
      <c r="T167" s="230"/>
    </row>
    <row r="168" spans="1:20" ht="14.25" customHeight="1">
      <c r="A168" s="230"/>
      <c r="B168" s="230"/>
      <c r="C168" s="230"/>
      <c r="D168" s="230"/>
      <c r="E168" s="230"/>
      <c r="F168" s="230"/>
      <c r="G168" s="230"/>
      <c r="H168" s="230"/>
      <c r="I168" s="213"/>
      <c r="J168" s="230"/>
      <c r="K168" s="214">
        <f t="shared" si="9"/>
        <v>0</v>
      </c>
      <c r="L168" s="214">
        <f t="shared" si="10"/>
        <v>0</v>
      </c>
      <c r="M168" s="213"/>
      <c r="N168" s="230"/>
      <c r="O168" s="230"/>
      <c r="P168" s="230"/>
      <c r="Q168" s="230"/>
      <c r="R168" s="230"/>
      <c r="S168" s="230"/>
      <c r="T168" s="230"/>
    </row>
    <row r="169" spans="1:20" ht="14.25" customHeight="1">
      <c r="A169" s="230"/>
      <c r="B169" s="353" t="s">
        <v>2093</v>
      </c>
      <c r="C169" s="264"/>
      <c r="D169" s="264"/>
      <c r="E169" s="264"/>
      <c r="F169" s="234"/>
      <c r="G169" s="234"/>
      <c r="H169" s="234"/>
      <c r="I169" s="235"/>
      <c r="J169" s="236"/>
      <c r="K169" s="214">
        <f t="shared" si="9"/>
        <v>0</v>
      </c>
      <c r="L169" s="214">
        <f t="shared" si="10"/>
        <v>0</v>
      </c>
      <c r="M169" s="213"/>
      <c r="N169" s="230"/>
      <c r="O169" s="230"/>
      <c r="P169" s="230"/>
      <c r="Q169" s="230"/>
      <c r="R169" s="230"/>
      <c r="S169" s="230"/>
      <c r="T169" s="230"/>
    </row>
    <row r="170" spans="1:20" ht="14.25" customHeight="1">
      <c r="A170" s="230"/>
      <c r="B170" s="354" t="s">
        <v>2070</v>
      </c>
      <c r="C170" s="269"/>
      <c r="D170" s="269"/>
      <c r="E170" s="270"/>
      <c r="F170" s="217" t="s">
        <v>2071</v>
      </c>
      <c r="G170" s="216" t="s">
        <v>2072</v>
      </c>
      <c r="H170" s="217" t="s">
        <v>2073</v>
      </c>
      <c r="I170" s="237" t="s">
        <v>2074</v>
      </c>
      <c r="J170" s="217" t="s">
        <v>2054</v>
      </c>
      <c r="K170" s="214" t="str">
        <f t="shared" si="9"/>
        <v>Produtividade (1)</v>
      </c>
      <c r="L170" s="214" t="str">
        <f t="shared" si="10"/>
        <v>Ambiente</v>
      </c>
      <c r="M170" s="213"/>
      <c r="N170" s="230"/>
      <c r="O170" s="230"/>
      <c r="P170" s="230"/>
      <c r="Q170" s="230"/>
      <c r="R170" s="230"/>
      <c r="S170" s="230"/>
      <c r="T170" s="230"/>
    </row>
    <row r="171" spans="1:20" ht="14.25" customHeight="1">
      <c r="A171" s="230"/>
      <c r="B171" s="355" t="s">
        <v>2094</v>
      </c>
      <c r="C171" s="264"/>
      <c r="D171" s="264"/>
      <c r="E171" s="264"/>
      <c r="F171" s="223" t="e">
        <f>$B$5</f>
        <v>#REF!</v>
      </c>
      <c r="G171" s="238">
        <f>$F$5</f>
        <v>1200</v>
      </c>
      <c r="H171" s="241">
        <v>1</v>
      </c>
      <c r="I171" s="242"/>
      <c r="J171" s="243">
        <f t="shared" ref="J171:J247" si="11">IF(I171=0,0,(G171/(I171/H171)))</f>
        <v>0</v>
      </c>
      <c r="K171" s="214">
        <f t="shared" si="9"/>
        <v>0</v>
      </c>
      <c r="L171" s="214">
        <f t="shared" si="10"/>
        <v>0</v>
      </c>
      <c r="M171" s="213"/>
      <c r="N171" s="230"/>
      <c r="O171" s="230"/>
      <c r="P171" s="230"/>
      <c r="Q171" s="230"/>
      <c r="R171" s="230"/>
      <c r="S171" s="230"/>
      <c r="T171" s="230"/>
    </row>
    <row r="172" spans="1:20" ht="14.25" customHeight="1">
      <c r="A172" s="230"/>
      <c r="B172" s="356"/>
      <c r="C172" s="267"/>
      <c r="D172" s="267"/>
      <c r="E172" s="267"/>
      <c r="F172" s="230" t="e">
        <f>$B$6</f>
        <v>#REF!</v>
      </c>
      <c r="G172" s="241">
        <f>$F$6</f>
        <v>1200</v>
      </c>
      <c r="H172" s="241">
        <v>1</v>
      </c>
      <c r="I172" s="242"/>
      <c r="J172" s="243">
        <f t="shared" si="11"/>
        <v>0</v>
      </c>
      <c r="K172" s="214">
        <f t="shared" si="9"/>
        <v>0</v>
      </c>
      <c r="L172" s="214">
        <f t="shared" si="10"/>
        <v>0</v>
      </c>
      <c r="M172" s="213"/>
      <c r="N172" s="230"/>
      <c r="O172" s="230"/>
      <c r="P172" s="230"/>
      <c r="Q172" s="230"/>
      <c r="R172" s="230"/>
      <c r="S172" s="230"/>
      <c r="T172" s="230"/>
    </row>
    <row r="173" spans="1:20" ht="14.25" customHeight="1">
      <c r="A173" s="230"/>
      <c r="B173" s="356"/>
      <c r="C173" s="267"/>
      <c r="D173" s="267"/>
      <c r="E173" s="267"/>
      <c r="F173" s="230" t="e">
        <f>$B$7</f>
        <v>#REF!</v>
      </c>
      <c r="G173" s="241">
        <f>$F$7</f>
        <v>450</v>
      </c>
      <c r="H173" s="241">
        <v>1</v>
      </c>
      <c r="I173" s="242"/>
      <c r="J173" s="243">
        <f t="shared" si="11"/>
        <v>0</v>
      </c>
      <c r="K173" s="214">
        <f t="shared" si="9"/>
        <v>0</v>
      </c>
      <c r="L173" s="214">
        <f t="shared" si="10"/>
        <v>0</v>
      </c>
      <c r="M173" s="213"/>
      <c r="N173" s="230"/>
      <c r="O173" s="230"/>
      <c r="P173" s="230"/>
      <c r="Q173" s="230"/>
      <c r="R173" s="230"/>
      <c r="S173" s="230"/>
      <c r="T173" s="230"/>
    </row>
    <row r="174" spans="1:20" ht="14.25" customHeight="1">
      <c r="A174" s="230"/>
      <c r="B174" s="356"/>
      <c r="C174" s="267"/>
      <c r="D174" s="267"/>
      <c r="E174" s="267"/>
      <c r="F174" s="230" t="e">
        <f>$B$8</f>
        <v>#REF!</v>
      </c>
      <c r="G174" s="241">
        <f>$F$8</f>
        <v>2500</v>
      </c>
      <c r="H174" s="241">
        <v>1</v>
      </c>
      <c r="I174" s="242"/>
      <c r="J174" s="243">
        <f t="shared" si="11"/>
        <v>0</v>
      </c>
      <c r="K174" s="214">
        <f t="shared" si="9"/>
        <v>0</v>
      </c>
      <c r="L174" s="214">
        <f t="shared" si="10"/>
        <v>0</v>
      </c>
      <c r="M174" s="213"/>
      <c r="N174" s="230"/>
      <c r="O174" s="230"/>
      <c r="P174" s="230"/>
      <c r="Q174" s="230"/>
      <c r="R174" s="230"/>
      <c r="S174" s="230"/>
      <c r="T174" s="230"/>
    </row>
    <row r="175" spans="1:20" ht="14.25" customHeight="1">
      <c r="A175" s="230"/>
      <c r="B175" s="356"/>
      <c r="C175" s="267"/>
      <c r="D175" s="267"/>
      <c r="E175" s="267"/>
      <c r="F175" s="230" t="e">
        <f>$B$9</f>
        <v>#REF!</v>
      </c>
      <c r="G175" s="241">
        <f>$F$9</f>
        <v>1800</v>
      </c>
      <c r="H175" s="241">
        <v>1</v>
      </c>
      <c r="I175" s="242"/>
      <c r="J175" s="243">
        <f t="shared" si="11"/>
        <v>0</v>
      </c>
      <c r="K175" s="214">
        <f t="shared" si="9"/>
        <v>0</v>
      </c>
      <c r="L175" s="214">
        <f t="shared" si="10"/>
        <v>0</v>
      </c>
      <c r="M175" s="213"/>
      <c r="N175" s="230"/>
      <c r="O175" s="230"/>
      <c r="P175" s="230"/>
      <c r="Q175" s="230"/>
      <c r="R175" s="230"/>
      <c r="S175" s="230"/>
      <c r="T175" s="230"/>
    </row>
    <row r="176" spans="1:20" ht="14.25" customHeight="1">
      <c r="A176" s="230"/>
      <c r="B176" s="356"/>
      <c r="C176" s="267"/>
      <c r="D176" s="267"/>
      <c r="E176" s="267"/>
      <c r="F176" s="230" t="e">
        <f>$B$10</f>
        <v>#REF!</v>
      </c>
      <c r="G176" s="241">
        <f>$F$10</f>
        <v>1500</v>
      </c>
      <c r="H176" s="241">
        <v>1</v>
      </c>
      <c r="I176" s="242"/>
      <c r="J176" s="243">
        <f t="shared" si="11"/>
        <v>0</v>
      </c>
      <c r="K176" s="214">
        <f t="shared" si="9"/>
        <v>0</v>
      </c>
      <c r="L176" s="214">
        <f t="shared" si="10"/>
        <v>0</v>
      </c>
      <c r="M176" s="213"/>
      <c r="N176" s="230"/>
      <c r="O176" s="230"/>
      <c r="P176" s="230"/>
      <c r="Q176" s="230"/>
      <c r="R176" s="230"/>
      <c r="S176" s="230"/>
      <c r="T176" s="230"/>
    </row>
    <row r="177" spans="1:20" ht="14.25" customHeight="1">
      <c r="A177" s="230"/>
      <c r="B177" s="357"/>
      <c r="C177" s="283"/>
      <c r="D177" s="283"/>
      <c r="E177" s="283"/>
      <c r="F177" s="228" t="e">
        <f>$B$11</f>
        <v>#REF!</v>
      </c>
      <c r="G177" s="244">
        <f>$F$11</f>
        <v>300</v>
      </c>
      <c r="H177" s="244">
        <v>1</v>
      </c>
      <c r="I177" s="245"/>
      <c r="J177" s="246">
        <f t="shared" si="11"/>
        <v>0</v>
      </c>
      <c r="K177" s="214">
        <f t="shared" si="9"/>
        <v>0</v>
      </c>
      <c r="L177" s="214">
        <f t="shared" si="10"/>
        <v>0</v>
      </c>
      <c r="M177" s="213"/>
      <c r="N177" s="230"/>
      <c r="O177" s="230"/>
      <c r="P177" s="230"/>
      <c r="Q177" s="230"/>
      <c r="R177" s="230"/>
      <c r="S177" s="230"/>
      <c r="T177" s="230"/>
    </row>
    <row r="178" spans="1:20" ht="14.25" customHeight="1">
      <c r="A178" s="230"/>
      <c r="B178" s="355" t="s">
        <v>2095</v>
      </c>
      <c r="C178" s="264"/>
      <c r="D178" s="264"/>
      <c r="E178" s="264"/>
      <c r="F178" s="223" t="e">
        <f>$B$5</f>
        <v>#REF!</v>
      </c>
      <c r="G178" s="238">
        <f>$F$5</f>
        <v>1200</v>
      </c>
      <c r="H178" s="241">
        <v>1</v>
      </c>
      <c r="I178" s="242"/>
      <c r="J178" s="243">
        <f t="shared" si="11"/>
        <v>0</v>
      </c>
      <c r="K178" s="214">
        <f t="shared" si="9"/>
        <v>0</v>
      </c>
      <c r="L178" s="214">
        <f t="shared" si="10"/>
        <v>0</v>
      </c>
      <c r="M178" s="213"/>
      <c r="N178" s="230"/>
      <c r="O178" s="230"/>
      <c r="P178" s="230"/>
      <c r="Q178" s="230"/>
      <c r="R178" s="230"/>
      <c r="S178" s="230"/>
      <c r="T178" s="230"/>
    </row>
    <row r="179" spans="1:20" ht="14.25" customHeight="1">
      <c r="A179" s="230"/>
      <c r="B179" s="356"/>
      <c r="C179" s="267"/>
      <c r="D179" s="267"/>
      <c r="E179" s="267"/>
      <c r="F179" s="230" t="e">
        <f>$B$6</f>
        <v>#REF!</v>
      </c>
      <c r="G179" s="241">
        <f>$F$6</f>
        <v>1200</v>
      </c>
      <c r="H179" s="241">
        <v>1</v>
      </c>
      <c r="I179" s="242"/>
      <c r="J179" s="243">
        <f t="shared" si="11"/>
        <v>0</v>
      </c>
      <c r="K179" s="214">
        <f t="shared" si="9"/>
        <v>0</v>
      </c>
      <c r="L179" s="214">
        <f t="shared" si="10"/>
        <v>0</v>
      </c>
      <c r="M179" s="213"/>
      <c r="N179" s="230"/>
      <c r="O179" s="230"/>
      <c r="P179" s="230"/>
      <c r="Q179" s="230"/>
      <c r="R179" s="230"/>
      <c r="S179" s="230"/>
      <c r="T179" s="230"/>
    </row>
    <row r="180" spans="1:20" ht="14.25" customHeight="1">
      <c r="A180" s="230"/>
      <c r="B180" s="356"/>
      <c r="C180" s="267"/>
      <c r="D180" s="267"/>
      <c r="E180" s="267"/>
      <c r="F180" s="230" t="e">
        <f>$B$7</f>
        <v>#REF!</v>
      </c>
      <c r="G180" s="241">
        <f>$F$7</f>
        <v>450</v>
      </c>
      <c r="H180" s="241">
        <v>1</v>
      </c>
      <c r="I180" s="242"/>
      <c r="J180" s="243">
        <f t="shared" si="11"/>
        <v>0</v>
      </c>
      <c r="K180" s="214">
        <f t="shared" si="9"/>
        <v>0</v>
      </c>
      <c r="L180" s="214">
        <f t="shared" si="10"/>
        <v>0</v>
      </c>
      <c r="M180" s="213"/>
      <c r="N180" s="230"/>
      <c r="O180" s="230"/>
      <c r="P180" s="230"/>
      <c r="Q180" s="230"/>
      <c r="R180" s="230"/>
      <c r="S180" s="230"/>
      <c r="T180" s="230"/>
    </row>
    <row r="181" spans="1:20" ht="14.25" customHeight="1">
      <c r="A181" s="230"/>
      <c r="B181" s="356"/>
      <c r="C181" s="267"/>
      <c r="D181" s="267"/>
      <c r="E181" s="267"/>
      <c r="F181" s="230" t="e">
        <f>$B$8</f>
        <v>#REF!</v>
      </c>
      <c r="G181" s="241">
        <f>$F$8</f>
        <v>2500</v>
      </c>
      <c r="H181" s="241">
        <v>1</v>
      </c>
      <c r="I181" s="242"/>
      <c r="J181" s="243">
        <f t="shared" si="11"/>
        <v>0</v>
      </c>
      <c r="K181" s="214">
        <f t="shared" si="9"/>
        <v>0</v>
      </c>
      <c r="L181" s="214">
        <f t="shared" si="10"/>
        <v>0</v>
      </c>
      <c r="M181" s="213"/>
      <c r="N181" s="230"/>
      <c r="O181" s="230"/>
      <c r="P181" s="230"/>
      <c r="Q181" s="230"/>
      <c r="R181" s="230"/>
      <c r="S181" s="230"/>
      <c r="T181" s="230"/>
    </row>
    <row r="182" spans="1:20" ht="14.25" customHeight="1">
      <c r="A182" s="230"/>
      <c r="B182" s="356"/>
      <c r="C182" s="267"/>
      <c r="D182" s="267"/>
      <c r="E182" s="267"/>
      <c r="F182" s="230" t="e">
        <f>$B$9</f>
        <v>#REF!</v>
      </c>
      <c r="G182" s="241">
        <f>$F$9</f>
        <v>1800</v>
      </c>
      <c r="H182" s="241">
        <v>1</v>
      </c>
      <c r="I182" s="242"/>
      <c r="J182" s="243">
        <f t="shared" si="11"/>
        <v>0</v>
      </c>
      <c r="K182" s="214">
        <f t="shared" si="9"/>
        <v>0</v>
      </c>
      <c r="L182" s="214">
        <f t="shared" si="10"/>
        <v>0</v>
      </c>
      <c r="M182" s="213"/>
      <c r="N182" s="230"/>
      <c r="O182" s="230"/>
      <c r="P182" s="230"/>
      <c r="Q182" s="230"/>
      <c r="R182" s="230"/>
      <c r="S182" s="230"/>
      <c r="T182" s="230"/>
    </row>
    <row r="183" spans="1:20" ht="14.25" customHeight="1">
      <c r="A183" s="230"/>
      <c r="B183" s="356"/>
      <c r="C183" s="267"/>
      <c r="D183" s="267"/>
      <c r="E183" s="267"/>
      <c r="F183" s="230" t="e">
        <f>$B$10</f>
        <v>#REF!</v>
      </c>
      <c r="G183" s="241">
        <f>$F$10</f>
        <v>1500</v>
      </c>
      <c r="H183" s="241">
        <v>1</v>
      </c>
      <c r="I183" s="242"/>
      <c r="J183" s="243">
        <f t="shared" si="11"/>
        <v>0</v>
      </c>
      <c r="K183" s="214">
        <f t="shared" si="9"/>
        <v>0</v>
      </c>
      <c r="L183" s="214">
        <f t="shared" si="10"/>
        <v>0</v>
      </c>
      <c r="M183" s="213"/>
      <c r="N183" s="230"/>
      <c r="O183" s="230"/>
      <c r="P183" s="230"/>
      <c r="Q183" s="230"/>
      <c r="R183" s="230"/>
      <c r="S183" s="230"/>
      <c r="T183" s="230"/>
    </row>
    <row r="184" spans="1:20" ht="14.25" customHeight="1">
      <c r="A184" s="230"/>
      <c r="B184" s="357"/>
      <c r="C184" s="283"/>
      <c r="D184" s="283"/>
      <c r="E184" s="283"/>
      <c r="F184" s="228" t="e">
        <f>$B$11</f>
        <v>#REF!</v>
      </c>
      <c r="G184" s="244">
        <f>$F$11</f>
        <v>300</v>
      </c>
      <c r="H184" s="244">
        <v>1</v>
      </c>
      <c r="I184" s="245"/>
      <c r="J184" s="246">
        <f t="shared" si="11"/>
        <v>0</v>
      </c>
      <c r="K184" s="214">
        <f t="shared" si="9"/>
        <v>0</v>
      </c>
      <c r="L184" s="214">
        <f t="shared" si="10"/>
        <v>0</v>
      </c>
      <c r="M184" s="213"/>
      <c r="N184" s="230"/>
      <c r="O184" s="230"/>
      <c r="P184" s="230"/>
      <c r="Q184" s="230"/>
      <c r="R184" s="230"/>
      <c r="S184" s="230"/>
      <c r="T184" s="230"/>
    </row>
    <row r="185" spans="1:20" ht="14.25" customHeight="1">
      <c r="A185" s="230"/>
      <c r="B185" s="355" t="s">
        <v>2096</v>
      </c>
      <c r="C185" s="264"/>
      <c r="D185" s="264"/>
      <c r="E185" s="264"/>
      <c r="F185" s="223" t="e">
        <f>$B$5</f>
        <v>#REF!</v>
      </c>
      <c r="G185" s="238">
        <f>$F$5</f>
        <v>1200</v>
      </c>
      <c r="H185" s="241">
        <v>1</v>
      </c>
      <c r="I185" s="242"/>
      <c r="J185" s="243">
        <f t="shared" si="11"/>
        <v>0</v>
      </c>
      <c r="K185" s="214">
        <f t="shared" si="9"/>
        <v>0</v>
      </c>
      <c r="L185" s="214">
        <f t="shared" si="10"/>
        <v>0</v>
      </c>
      <c r="M185" s="213"/>
      <c r="N185" s="230"/>
      <c r="O185" s="230"/>
      <c r="P185" s="230"/>
      <c r="Q185" s="230"/>
      <c r="R185" s="230"/>
      <c r="S185" s="230"/>
      <c r="T185" s="230"/>
    </row>
    <row r="186" spans="1:20" ht="14.25" customHeight="1">
      <c r="A186" s="230"/>
      <c r="B186" s="356"/>
      <c r="C186" s="267"/>
      <c r="D186" s="267"/>
      <c r="E186" s="267"/>
      <c r="F186" s="230" t="e">
        <f>$B$6</f>
        <v>#REF!</v>
      </c>
      <c r="G186" s="241">
        <f>$F$6</f>
        <v>1200</v>
      </c>
      <c r="H186" s="241">
        <v>1</v>
      </c>
      <c r="I186" s="242"/>
      <c r="J186" s="243">
        <f t="shared" si="11"/>
        <v>0</v>
      </c>
      <c r="K186" s="214">
        <f t="shared" si="9"/>
        <v>0</v>
      </c>
      <c r="L186" s="214">
        <f t="shared" si="10"/>
        <v>0</v>
      </c>
      <c r="M186" s="213"/>
      <c r="N186" s="230"/>
      <c r="O186" s="230"/>
      <c r="P186" s="230"/>
      <c r="Q186" s="230"/>
      <c r="R186" s="230"/>
      <c r="S186" s="230"/>
      <c r="T186" s="230"/>
    </row>
    <row r="187" spans="1:20" ht="14.25" customHeight="1">
      <c r="A187" s="230"/>
      <c r="B187" s="356"/>
      <c r="C187" s="267"/>
      <c r="D187" s="267"/>
      <c r="E187" s="267"/>
      <c r="F187" s="230" t="e">
        <f>$B$7</f>
        <v>#REF!</v>
      </c>
      <c r="G187" s="241">
        <f>$F$7</f>
        <v>450</v>
      </c>
      <c r="H187" s="241">
        <v>1</v>
      </c>
      <c r="I187" s="242"/>
      <c r="J187" s="243">
        <f t="shared" si="11"/>
        <v>0</v>
      </c>
      <c r="K187" s="214">
        <f t="shared" si="9"/>
        <v>0</v>
      </c>
      <c r="L187" s="214">
        <f t="shared" si="10"/>
        <v>0</v>
      </c>
      <c r="M187" s="213"/>
      <c r="N187" s="230"/>
      <c r="O187" s="230"/>
      <c r="P187" s="230"/>
      <c r="Q187" s="230"/>
      <c r="R187" s="230"/>
      <c r="S187" s="230"/>
      <c r="T187" s="230"/>
    </row>
    <row r="188" spans="1:20" ht="14.25" customHeight="1">
      <c r="A188" s="230"/>
      <c r="B188" s="356"/>
      <c r="C188" s="267"/>
      <c r="D188" s="267"/>
      <c r="E188" s="267"/>
      <c r="F188" s="230" t="e">
        <f>$B$8</f>
        <v>#REF!</v>
      </c>
      <c r="G188" s="241">
        <f>$F$8</f>
        <v>2500</v>
      </c>
      <c r="H188" s="241">
        <v>1</v>
      </c>
      <c r="I188" s="242"/>
      <c r="J188" s="243">
        <f t="shared" si="11"/>
        <v>0</v>
      </c>
      <c r="K188" s="214">
        <f t="shared" si="9"/>
        <v>0</v>
      </c>
      <c r="L188" s="214">
        <f t="shared" si="10"/>
        <v>0</v>
      </c>
      <c r="M188" s="213"/>
      <c r="N188" s="230"/>
      <c r="O188" s="230"/>
      <c r="P188" s="230"/>
      <c r="Q188" s="230"/>
      <c r="R188" s="230"/>
      <c r="S188" s="230"/>
      <c r="T188" s="230"/>
    </row>
    <row r="189" spans="1:20" ht="14.25" customHeight="1">
      <c r="A189" s="230"/>
      <c r="B189" s="356"/>
      <c r="C189" s="267"/>
      <c r="D189" s="267"/>
      <c r="E189" s="267"/>
      <c r="F189" s="230" t="e">
        <f>$B$9</f>
        <v>#REF!</v>
      </c>
      <c r="G189" s="241">
        <f>$F$9</f>
        <v>1800</v>
      </c>
      <c r="H189" s="241">
        <v>1</v>
      </c>
      <c r="I189" s="242"/>
      <c r="J189" s="243">
        <f t="shared" si="11"/>
        <v>0</v>
      </c>
      <c r="K189" s="214">
        <f t="shared" si="9"/>
        <v>0</v>
      </c>
      <c r="L189" s="214">
        <f t="shared" si="10"/>
        <v>0</v>
      </c>
      <c r="M189" s="213"/>
      <c r="N189" s="230"/>
      <c r="O189" s="230"/>
      <c r="P189" s="230"/>
      <c r="Q189" s="230"/>
      <c r="R189" s="230"/>
      <c r="S189" s="230"/>
      <c r="T189" s="230"/>
    </row>
    <row r="190" spans="1:20" ht="14.25" customHeight="1">
      <c r="A190" s="230"/>
      <c r="B190" s="356"/>
      <c r="C190" s="267"/>
      <c r="D190" s="267"/>
      <c r="E190" s="267"/>
      <c r="F190" s="230" t="e">
        <f>$B$10</f>
        <v>#REF!</v>
      </c>
      <c r="G190" s="241">
        <f>$F$10</f>
        <v>1500</v>
      </c>
      <c r="H190" s="241">
        <v>1</v>
      </c>
      <c r="I190" s="242"/>
      <c r="J190" s="243">
        <f t="shared" si="11"/>
        <v>0</v>
      </c>
      <c r="K190" s="214">
        <f t="shared" si="9"/>
        <v>0</v>
      </c>
      <c r="L190" s="214">
        <f t="shared" si="10"/>
        <v>0</v>
      </c>
      <c r="M190" s="213"/>
      <c r="N190" s="230"/>
      <c r="O190" s="230"/>
      <c r="P190" s="230"/>
      <c r="Q190" s="230"/>
      <c r="R190" s="230"/>
      <c r="S190" s="230"/>
      <c r="T190" s="230"/>
    </row>
    <row r="191" spans="1:20" ht="14.25" customHeight="1">
      <c r="A191" s="230"/>
      <c r="B191" s="357"/>
      <c r="C191" s="283"/>
      <c r="D191" s="283"/>
      <c r="E191" s="283"/>
      <c r="F191" s="228" t="e">
        <f>$B$11</f>
        <v>#REF!</v>
      </c>
      <c r="G191" s="244">
        <f>$F$11</f>
        <v>300</v>
      </c>
      <c r="H191" s="244">
        <v>1</v>
      </c>
      <c r="I191" s="245"/>
      <c r="J191" s="246">
        <f t="shared" si="11"/>
        <v>0</v>
      </c>
      <c r="K191" s="214">
        <f t="shared" si="9"/>
        <v>0</v>
      </c>
      <c r="L191" s="214">
        <f t="shared" si="10"/>
        <v>0</v>
      </c>
      <c r="M191" s="213"/>
      <c r="N191" s="230"/>
      <c r="O191" s="230"/>
      <c r="P191" s="230"/>
      <c r="Q191" s="230"/>
      <c r="R191" s="230"/>
      <c r="S191" s="230"/>
      <c r="T191" s="230"/>
    </row>
    <row r="192" spans="1:20" ht="14.25" customHeight="1">
      <c r="A192" s="230"/>
      <c r="B192" s="355" t="s">
        <v>2097</v>
      </c>
      <c r="C192" s="264"/>
      <c r="D192" s="264"/>
      <c r="E192" s="264"/>
      <c r="F192" s="223" t="e">
        <f>$B$5</f>
        <v>#REF!</v>
      </c>
      <c r="G192" s="238">
        <f>$F$5</f>
        <v>1200</v>
      </c>
      <c r="H192" s="241">
        <v>1</v>
      </c>
      <c r="I192" s="242"/>
      <c r="J192" s="243">
        <f t="shared" si="11"/>
        <v>0</v>
      </c>
      <c r="K192" s="214">
        <f t="shared" si="9"/>
        <v>0</v>
      </c>
      <c r="L192" s="214">
        <f t="shared" si="10"/>
        <v>0</v>
      </c>
      <c r="M192" s="213"/>
      <c r="N192" s="230"/>
      <c r="O192" s="230"/>
      <c r="P192" s="230"/>
      <c r="Q192" s="230"/>
      <c r="R192" s="230"/>
      <c r="S192" s="230"/>
      <c r="T192" s="230"/>
    </row>
    <row r="193" spans="1:20" ht="14.25" customHeight="1">
      <c r="A193" s="230"/>
      <c r="B193" s="356"/>
      <c r="C193" s="267"/>
      <c r="D193" s="267"/>
      <c r="E193" s="267"/>
      <c r="F193" s="230" t="e">
        <f>$B$6</f>
        <v>#REF!</v>
      </c>
      <c r="G193" s="241">
        <f>$F$6</f>
        <v>1200</v>
      </c>
      <c r="H193" s="241">
        <v>1</v>
      </c>
      <c r="I193" s="242"/>
      <c r="J193" s="243">
        <f t="shared" si="11"/>
        <v>0</v>
      </c>
      <c r="K193" s="214">
        <f t="shared" si="9"/>
        <v>0</v>
      </c>
      <c r="L193" s="214">
        <f t="shared" si="10"/>
        <v>0</v>
      </c>
      <c r="M193" s="213"/>
      <c r="N193" s="230"/>
      <c r="O193" s="230"/>
      <c r="P193" s="230"/>
      <c r="Q193" s="230"/>
      <c r="R193" s="230"/>
      <c r="S193" s="230"/>
      <c r="T193" s="230"/>
    </row>
    <row r="194" spans="1:20" ht="14.25" customHeight="1">
      <c r="A194" s="230"/>
      <c r="B194" s="356"/>
      <c r="C194" s="267"/>
      <c r="D194" s="267"/>
      <c r="E194" s="267"/>
      <c r="F194" s="230" t="e">
        <f>$B$7</f>
        <v>#REF!</v>
      </c>
      <c r="G194" s="241">
        <f>$F$7</f>
        <v>450</v>
      </c>
      <c r="H194" s="241">
        <v>1</v>
      </c>
      <c r="I194" s="242"/>
      <c r="J194" s="243">
        <f t="shared" si="11"/>
        <v>0</v>
      </c>
      <c r="K194" s="214">
        <f t="shared" si="9"/>
        <v>0</v>
      </c>
      <c r="L194" s="214">
        <f t="shared" si="10"/>
        <v>0</v>
      </c>
      <c r="M194" s="213"/>
      <c r="N194" s="230"/>
      <c r="O194" s="230"/>
      <c r="P194" s="230"/>
      <c r="Q194" s="230"/>
      <c r="R194" s="230"/>
      <c r="S194" s="230"/>
      <c r="T194" s="230"/>
    </row>
    <row r="195" spans="1:20" ht="14.25" customHeight="1">
      <c r="A195" s="230"/>
      <c r="B195" s="356"/>
      <c r="C195" s="267"/>
      <c r="D195" s="267"/>
      <c r="E195" s="267"/>
      <c r="F195" s="230" t="e">
        <f>$B$8</f>
        <v>#REF!</v>
      </c>
      <c r="G195" s="241">
        <f>$F$8</f>
        <v>2500</v>
      </c>
      <c r="H195" s="241">
        <v>1</v>
      </c>
      <c r="I195" s="242"/>
      <c r="J195" s="243">
        <f t="shared" si="11"/>
        <v>0</v>
      </c>
      <c r="K195" s="214">
        <f t="shared" si="9"/>
        <v>0</v>
      </c>
      <c r="L195" s="214">
        <f t="shared" si="10"/>
        <v>0</v>
      </c>
      <c r="M195" s="213"/>
      <c r="N195" s="230"/>
      <c r="O195" s="230"/>
      <c r="P195" s="230"/>
      <c r="Q195" s="230"/>
      <c r="R195" s="230"/>
      <c r="S195" s="230"/>
      <c r="T195" s="230"/>
    </row>
    <row r="196" spans="1:20" ht="14.25" customHeight="1">
      <c r="A196" s="230"/>
      <c r="B196" s="356"/>
      <c r="C196" s="267"/>
      <c r="D196" s="267"/>
      <c r="E196" s="267"/>
      <c r="F196" s="230" t="e">
        <f>$B$9</f>
        <v>#REF!</v>
      </c>
      <c r="G196" s="241">
        <f>$F$9</f>
        <v>1800</v>
      </c>
      <c r="H196" s="241">
        <v>1</v>
      </c>
      <c r="I196" s="242"/>
      <c r="J196" s="243">
        <f t="shared" si="11"/>
        <v>0</v>
      </c>
      <c r="K196" s="214">
        <f t="shared" si="9"/>
        <v>0</v>
      </c>
      <c r="L196" s="214">
        <f t="shared" si="10"/>
        <v>0</v>
      </c>
      <c r="M196" s="213"/>
      <c r="N196" s="230"/>
      <c r="O196" s="230"/>
      <c r="P196" s="230"/>
      <c r="Q196" s="230"/>
      <c r="R196" s="230"/>
      <c r="S196" s="230"/>
      <c r="T196" s="230"/>
    </row>
    <row r="197" spans="1:20" ht="14.25" customHeight="1">
      <c r="A197" s="230"/>
      <c r="B197" s="356"/>
      <c r="C197" s="267"/>
      <c r="D197" s="267"/>
      <c r="E197" s="267"/>
      <c r="F197" s="230" t="e">
        <f>$B$10</f>
        <v>#REF!</v>
      </c>
      <c r="G197" s="241">
        <f>$F$10</f>
        <v>1500</v>
      </c>
      <c r="H197" s="241">
        <v>1</v>
      </c>
      <c r="I197" s="242"/>
      <c r="J197" s="243">
        <f t="shared" si="11"/>
        <v>0</v>
      </c>
      <c r="K197" s="214">
        <f t="shared" si="9"/>
        <v>0</v>
      </c>
      <c r="L197" s="214">
        <f t="shared" si="10"/>
        <v>0</v>
      </c>
      <c r="M197" s="213"/>
      <c r="N197" s="230"/>
      <c r="O197" s="230"/>
      <c r="P197" s="230"/>
      <c r="Q197" s="230"/>
      <c r="R197" s="230"/>
      <c r="S197" s="230"/>
      <c r="T197" s="230"/>
    </row>
    <row r="198" spans="1:20" ht="14.25" customHeight="1">
      <c r="A198" s="230"/>
      <c r="B198" s="357"/>
      <c r="C198" s="283"/>
      <c r="D198" s="283"/>
      <c r="E198" s="283"/>
      <c r="F198" s="228" t="e">
        <f>$B$11</f>
        <v>#REF!</v>
      </c>
      <c r="G198" s="244">
        <f>$F$11</f>
        <v>300</v>
      </c>
      <c r="H198" s="244">
        <v>1</v>
      </c>
      <c r="I198" s="245"/>
      <c r="J198" s="246">
        <f t="shared" si="11"/>
        <v>0</v>
      </c>
      <c r="K198" s="214">
        <f t="shared" si="9"/>
        <v>0</v>
      </c>
      <c r="L198" s="214">
        <f t="shared" si="10"/>
        <v>0</v>
      </c>
      <c r="M198" s="213"/>
      <c r="N198" s="230"/>
      <c r="O198" s="230"/>
      <c r="P198" s="230"/>
      <c r="Q198" s="230"/>
      <c r="R198" s="230"/>
      <c r="S198" s="230"/>
      <c r="T198" s="230"/>
    </row>
    <row r="199" spans="1:20" ht="14.25" customHeight="1">
      <c r="A199" s="230"/>
      <c r="B199" s="355" t="s">
        <v>2098</v>
      </c>
      <c r="C199" s="264"/>
      <c r="D199" s="264"/>
      <c r="E199" s="264"/>
      <c r="F199" s="223" t="e">
        <f>$B$5</f>
        <v>#REF!</v>
      </c>
      <c r="G199" s="238">
        <f>$F$5</f>
        <v>1200</v>
      </c>
      <c r="H199" s="241">
        <v>1</v>
      </c>
      <c r="I199" s="242"/>
      <c r="J199" s="243">
        <f t="shared" si="11"/>
        <v>0</v>
      </c>
      <c r="K199" s="214">
        <f t="shared" si="9"/>
        <v>0</v>
      </c>
      <c r="L199" s="214">
        <f t="shared" si="10"/>
        <v>0</v>
      </c>
      <c r="M199" s="213"/>
      <c r="N199" s="230"/>
      <c r="O199" s="230"/>
      <c r="P199" s="230"/>
      <c r="Q199" s="230"/>
      <c r="R199" s="230"/>
      <c r="S199" s="230"/>
      <c r="T199" s="230"/>
    </row>
    <row r="200" spans="1:20" ht="14.25" customHeight="1">
      <c r="A200" s="230"/>
      <c r="B200" s="356"/>
      <c r="C200" s="267"/>
      <c r="D200" s="267"/>
      <c r="E200" s="267"/>
      <c r="F200" s="230" t="e">
        <f>$B$6</f>
        <v>#REF!</v>
      </c>
      <c r="G200" s="241">
        <f>$F$6</f>
        <v>1200</v>
      </c>
      <c r="H200" s="241">
        <v>1</v>
      </c>
      <c r="I200" s="242"/>
      <c r="J200" s="243">
        <f t="shared" si="11"/>
        <v>0</v>
      </c>
      <c r="K200" s="214">
        <f t="shared" si="9"/>
        <v>0</v>
      </c>
      <c r="L200" s="214">
        <f t="shared" si="10"/>
        <v>0</v>
      </c>
      <c r="M200" s="213"/>
      <c r="N200" s="230"/>
      <c r="O200" s="230"/>
      <c r="P200" s="230"/>
      <c r="Q200" s="230"/>
      <c r="R200" s="230"/>
      <c r="S200" s="230"/>
      <c r="T200" s="230"/>
    </row>
    <row r="201" spans="1:20" ht="14.25" customHeight="1">
      <c r="A201" s="230"/>
      <c r="B201" s="356"/>
      <c r="C201" s="267"/>
      <c r="D201" s="267"/>
      <c r="E201" s="267"/>
      <c r="F201" s="230" t="e">
        <f>$B$7</f>
        <v>#REF!</v>
      </c>
      <c r="G201" s="241">
        <f>$F$7</f>
        <v>450</v>
      </c>
      <c r="H201" s="241">
        <v>1</v>
      </c>
      <c r="I201" s="242"/>
      <c r="J201" s="243">
        <f t="shared" si="11"/>
        <v>0</v>
      </c>
      <c r="K201" s="214">
        <f t="shared" si="9"/>
        <v>0</v>
      </c>
      <c r="L201" s="214">
        <f t="shared" si="10"/>
        <v>0</v>
      </c>
      <c r="M201" s="213"/>
      <c r="N201" s="230"/>
      <c r="O201" s="230"/>
      <c r="P201" s="230"/>
      <c r="Q201" s="230"/>
      <c r="R201" s="230"/>
      <c r="S201" s="230"/>
      <c r="T201" s="230"/>
    </row>
    <row r="202" spans="1:20" ht="14.25" customHeight="1">
      <c r="A202" s="230"/>
      <c r="B202" s="356"/>
      <c r="C202" s="267"/>
      <c r="D202" s="267"/>
      <c r="E202" s="267"/>
      <c r="F202" s="230" t="e">
        <f>$B$8</f>
        <v>#REF!</v>
      </c>
      <c r="G202" s="241">
        <f>$F$8</f>
        <v>2500</v>
      </c>
      <c r="H202" s="241">
        <v>1</v>
      </c>
      <c r="I202" s="242"/>
      <c r="J202" s="243">
        <f t="shared" si="11"/>
        <v>0</v>
      </c>
      <c r="K202" s="214">
        <f t="shared" si="9"/>
        <v>0</v>
      </c>
      <c r="L202" s="214">
        <f t="shared" si="10"/>
        <v>0</v>
      </c>
      <c r="M202" s="213"/>
      <c r="N202" s="230"/>
      <c r="O202" s="230"/>
      <c r="P202" s="230"/>
      <c r="Q202" s="230"/>
      <c r="R202" s="230"/>
      <c r="S202" s="230"/>
      <c r="T202" s="230"/>
    </row>
    <row r="203" spans="1:20" ht="14.25" customHeight="1">
      <c r="A203" s="230"/>
      <c r="B203" s="356"/>
      <c r="C203" s="267"/>
      <c r="D203" s="267"/>
      <c r="E203" s="267"/>
      <c r="F203" s="230" t="e">
        <f>$B$9</f>
        <v>#REF!</v>
      </c>
      <c r="G203" s="241">
        <f>$F$9</f>
        <v>1800</v>
      </c>
      <c r="H203" s="241">
        <v>1</v>
      </c>
      <c r="I203" s="242"/>
      <c r="J203" s="243">
        <f t="shared" si="11"/>
        <v>0</v>
      </c>
      <c r="K203" s="214">
        <f t="shared" si="9"/>
        <v>0</v>
      </c>
      <c r="L203" s="214">
        <f t="shared" si="10"/>
        <v>0</v>
      </c>
      <c r="M203" s="213"/>
      <c r="N203" s="230"/>
      <c r="O203" s="230"/>
      <c r="P203" s="230"/>
      <c r="Q203" s="230"/>
      <c r="R203" s="230"/>
      <c r="S203" s="230"/>
      <c r="T203" s="230"/>
    </row>
    <row r="204" spans="1:20" ht="14.25" customHeight="1">
      <c r="A204" s="230"/>
      <c r="B204" s="356"/>
      <c r="C204" s="267"/>
      <c r="D204" s="267"/>
      <c r="E204" s="267"/>
      <c r="F204" s="230" t="e">
        <f>$B$10</f>
        <v>#REF!</v>
      </c>
      <c r="G204" s="241">
        <f>$F$10</f>
        <v>1500</v>
      </c>
      <c r="H204" s="241">
        <v>1</v>
      </c>
      <c r="I204" s="242"/>
      <c r="J204" s="243">
        <f t="shared" si="11"/>
        <v>0</v>
      </c>
      <c r="K204" s="214">
        <f t="shared" si="9"/>
        <v>0</v>
      </c>
      <c r="L204" s="214">
        <f t="shared" si="10"/>
        <v>0</v>
      </c>
      <c r="M204" s="213"/>
      <c r="N204" s="230"/>
      <c r="O204" s="230"/>
      <c r="P204" s="230"/>
      <c r="Q204" s="230"/>
      <c r="R204" s="230"/>
      <c r="S204" s="230"/>
      <c r="T204" s="230"/>
    </row>
    <row r="205" spans="1:20" ht="14.25" customHeight="1">
      <c r="A205" s="230"/>
      <c r="B205" s="357"/>
      <c r="C205" s="283"/>
      <c r="D205" s="283"/>
      <c r="E205" s="283"/>
      <c r="F205" s="228" t="e">
        <f>$B$11</f>
        <v>#REF!</v>
      </c>
      <c r="G205" s="244">
        <f>$F$11</f>
        <v>300</v>
      </c>
      <c r="H205" s="244">
        <v>1</v>
      </c>
      <c r="I205" s="245"/>
      <c r="J205" s="246">
        <f t="shared" si="11"/>
        <v>0</v>
      </c>
      <c r="K205" s="214">
        <f t="shared" si="9"/>
        <v>0</v>
      </c>
      <c r="L205" s="214">
        <f t="shared" si="10"/>
        <v>0</v>
      </c>
      <c r="M205" s="213"/>
      <c r="N205" s="230"/>
      <c r="O205" s="230"/>
      <c r="P205" s="230"/>
      <c r="Q205" s="230"/>
      <c r="R205" s="230"/>
      <c r="S205" s="230"/>
      <c r="T205" s="230"/>
    </row>
    <row r="206" spans="1:20" ht="14.25" customHeight="1">
      <c r="A206" s="230"/>
      <c r="B206" s="355" t="s">
        <v>2099</v>
      </c>
      <c r="C206" s="264"/>
      <c r="D206" s="264"/>
      <c r="E206" s="264"/>
      <c r="F206" s="223" t="e">
        <f>$B$5</f>
        <v>#REF!</v>
      </c>
      <c r="G206" s="238">
        <f>$F$5</f>
        <v>1200</v>
      </c>
      <c r="H206" s="241">
        <v>1</v>
      </c>
      <c r="I206" s="242"/>
      <c r="J206" s="243">
        <f t="shared" si="11"/>
        <v>0</v>
      </c>
      <c r="K206" s="214">
        <f t="shared" si="9"/>
        <v>0</v>
      </c>
      <c r="L206" s="214">
        <f t="shared" si="10"/>
        <v>0</v>
      </c>
      <c r="M206" s="213"/>
      <c r="N206" s="230"/>
      <c r="O206" s="230"/>
      <c r="P206" s="230"/>
      <c r="Q206" s="230"/>
      <c r="R206" s="230"/>
      <c r="S206" s="230"/>
      <c r="T206" s="230"/>
    </row>
    <row r="207" spans="1:20" ht="14.25" customHeight="1">
      <c r="A207" s="230"/>
      <c r="B207" s="356"/>
      <c r="C207" s="267"/>
      <c r="D207" s="267"/>
      <c r="E207" s="267"/>
      <c r="F207" s="230" t="e">
        <f>$B$6</f>
        <v>#REF!</v>
      </c>
      <c r="G207" s="241">
        <f>$F$6</f>
        <v>1200</v>
      </c>
      <c r="H207" s="241">
        <v>1</v>
      </c>
      <c r="I207" s="242"/>
      <c r="J207" s="243">
        <f t="shared" si="11"/>
        <v>0</v>
      </c>
      <c r="K207" s="214">
        <f t="shared" si="9"/>
        <v>0</v>
      </c>
      <c r="L207" s="214">
        <f t="shared" si="10"/>
        <v>0</v>
      </c>
      <c r="M207" s="213"/>
      <c r="N207" s="230"/>
      <c r="O207" s="230"/>
      <c r="P207" s="230"/>
      <c r="Q207" s="230"/>
      <c r="R207" s="230"/>
      <c r="S207" s="230"/>
      <c r="T207" s="230"/>
    </row>
    <row r="208" spans="1:20" ht="14.25" customHeight="1">
      <c r="A208" s="230"/>
      <c r="B208" s="356"/>
      <c r="C208" s="267"/>
      <c r="D208" s="267"/>
      <c r="E208" s="267"/>
      <c r="F208" s="230" t="e">
        <f>$B$7</f>
        <v>#REF!</v>
      </c>
      <c r="G208" s="241">
        <f>$F$7</f>
        <v>450</v>
      </c>
      <c r="H208" s="241">
        <v>1</v>
      </c>
      <c r="I208" s="242"/>
      <c r="J208" s="243">
        <f t="shared" si="11"/>
        <v>0</v>
      </c>
      <c r="K208" s="214">
        <f t="shared" si="9"/>
        <v>0</v>
      </c>
      <c r="L208" s="214">
        <f t="shared" si="10"/>
        <v>0</v>
      </c>
      <c r="M208" s="213"/>
      <c r="N208" s="230"/>
      <c r="O208" s="230"/>
      <c r="P208" s="230"/>
      <c r="Q208" s="230"/>
      <c r="R208" s="230"/>
      <c r="S208" s="230"/>
      <c r="T208" s="230"/>
    </row>
    <row r="209" spans="1:20" ht="14.25" customHeight="1">
      <c r="A209" s="230"/>
      <c r="B209" s="356"/>
      <c r="C209" s="267"/>
      <c r="D209" s="267"/>
      <c r="E209" s="267"/>
      <c r="F209" s="230" t="e">
        <f>$B$8</f>
        <v>#REF!</v>
      </c>
      <c r="G209" s="241">
        <f>$F$8</f>
        <v>2500</v>
      </c>
      <c r="H209" s="241">
        <v>1</v>
      </c>
      <c r="I209" s="242"/>
      <c r="J209" s="243">
        <f t="shared" si="11"/>
        <v>0</v>
      </c>
      <c r="K209" s="214">
        <f t="shared" si="9"/>
        <v>0</v>
      </c>
      <c r="L209" s="214">
        <f t="shared" si="10"/>
        <v>0</v>
      </c>
      <c r="M209" s="213"/>
      <c r="N209" s="230"/>
      <c r="O209" s="230"/>
      <c r="P209" s="230"/>
      <c r="Q209" s="230"/>
      <c r="R209" s="230"/>
      <c r="S209" s="230"/>
      <c r="T209" s="230"/>
    </row>
    <row r="210" spans="1:20" ht="14.25" customHeight="1">
      <c r="A210" s="230"/>
      <c r="B210" s="356"/>
      <c r="C210" s="267"/>
      <c r="D210" s="267"/>
      <c r="E210" s="267"/>
      <c r="F210" s="230" t="e">
        <f>$B$9</f>
        <v>#REF!</v>
      </c>
      <c r="G210" s="241">
        <f>$F$9</f>
        <v>1800</v>
      </c>
      <c r="H210" s="241">
        <v>1</v>
      </c>
      <c r="I210" s="242"/>
      <c r="J210" s="243">
        <f t="shared" si="11"/>
        <v>0</v>
      </c>
      <c r="K210" s="214">
        <f t="shared" si="9"/>
        <v>0</v>
      </c>
      <c r="L210" s="214">
        <f t="shared" si="10"/>
        <v>0</v>
      </c>
      <c r="M210" s="213"/>
      <c r="N210" s="230"/>
      <c r="O210" s="230"/>
      <c r="P210" s="230"/>
      <c r="Q210" s="230"/>
      <c r="R210" s="230"/>
      <c r="S210" s="230"/>
      <c r="T210" s="230"/>
    </row>
    <row r="211" spans="1:20" ht="14.25" customHeight="1">
      <c r="A211" s="230"/>
      <c r="B211" s="356"/>
      <c r="C211" s="267"/>
      <c r="D211" s="267"/>
      <c r="E211" s="267"/>
      <c r="F211" s="230" t="e">
        <f>$B$10</f>
        <v>#REF!</v>
      </c>
      <c r="G211" s="241">
        <f>$F$10</f>
        <v>1500</v>
      </c>
      <c r="H211" s="241">
        <v>1</v>
      </c>
      <c r="I211" s="242"/>
      <c r="J211" s="243">
        <f t="shared" si="11"/>
        <v>0</v>
      </c>
      <c r="K211" s="214">
        <f t="shared" si="9"/>
        <v>0</v>
      </c>
      <c r="L211" s="214">
        <f t="shared" si="10"/>
        <v>0</v>
      </c>
      <c r="M211" s="213"/>
      <c r="N211" s="230"/>
      <c r="O211" s="230"/>
      <c r="P211" s="230"/>
      <c r="Q211" s="230"/>
      <c r="R211" s="230"/>
      <c r="S211" s="230"/>
      <c r="T211" s="230"/>
    </row>
    <row r="212" spans="1:20" ht="14.25" customHeight="1">
      <c r="A212" s="230"/>
      <c r="B212" s="357"/>
      <c r="C212" s="283"/>
      <c r="D212" s="283"/>
      <c r="E212" s="283"/>
      <c r="F212" s="228" t="e">
        <f>$B$11</f>
        <v>#REF!</v>
      </c>
      <c r="G212" s="244">
        <f>$F$11</f>
        <v>300</v>
      </c>
      <c r="H212" s="244">
        <v>1</v>
      </c>
      <c r="I212" s="245"/>
      <c r="J212" s="246">
        <f t="shared" si="11"/>
        <v>0</v>
      </c>
      <c r="K212" s="214">
        <f t="shared" si="9"/>
        <v>0</v>
      </c>
      <c r="L212" s="214">
        <f t="shared" si="10"/>
        <v>0</v>
      </c>
      <c r="M212" s="213"/>
      <c r="N212" s="230"/>
      <c r="O212" s="230"/>
      <c r="P212" s="230"/>
      <c r="Q212" s="230"/>
      <c r="R212" s="230"/>
      <c r="S212" s="230"/>
      <c r="T212" s="230"/>
    </row>
    <row r="213" spans="1:20" ht="14.25" customHeight="1">
      <c r="A213" s="230"/>
      <c r="B213" s="355" t="s">
        <v>2100</v>
      </c>
      <c r="C213" s="264"/>
      <c r="D213" s="264"/>
      <c r="E213" s="264"/>
      <c r="F213" s="223" t="e">
        <f>$B$5</f>
        <v>#REF!</v>
      </c>
      <c r="G213" s="238">
        <f>$F$5</f>
        <v>1200</v>
      </c>
      <c r="H213" s="241">
        <v>1</v>
      </c>
      <c r="I213" s="242"/>
      <c r="J213" s="243">
        <f t="shared" si="11"/>
        <v>0</v>
      </c>
      <c r="K213" s="214">
        <f t="shared" si="9"/>
        <v>0</v>
      </c>
      <c r="L213" s="214">
        <f t="shared" si="10"/>
        <v>0</v>
      </c>
      <c r="M213" s="213"/>
      <c r="N213" s="230"/>
      <c r="O213" s="230"/>
      <c r="P213" s="230"/>
      <c r="Q213" s="230"/>
      <c r="R213" s="230"/>
      <c r="S213" s="230"/>
      <c r="T213" s="230"/>
    </row>
    <row r="214" spans="1:20" ht="14.25" customHeight="1">
      <c r="A214" s="230"/>
      <c r="B214" s="356"/>
      <c r="C214" s="267"/>
      <c r="D214" s="267"/>
      <c r="E214" s="267"/>
      <c r="F214" s="230" t="e">
        <f>$B$6</f>
        <v>#REF!</v>
      </c>
      <c r="G214" s="241">
        <f>$F$6</f>
        <v>1200</v>
      </c>
      <c r="H214" s="241">
        <v>1</v>
      </c>
      <c r="I214" s="242"/>
      <c r="J214" s="243">
        <f t="shared" si="11"/>
        <v>0</v>
      </c>
      <c r="K214" s="214">
        <f t="shared" si="9"/>
        <v>0</v>
      </c>
      <c r="L214" s="214">
        <f t="shared" si="10"/>
        <v>0</v>
      </c>
      <c r="M214" s="213"/>
      <c r="N214" s="230"/>
      <c r="O214" s="230"/>
      <c r="P214" s="230"/>
      <c r="Q214" s="230"/>
      <c r="R214" s="230"/>
      <c r="S214" s="230"/>
      <c r="T214" s="230"/>
    </row>
    <row r="215" spans="1:20" ht="14.25" customHeight="1">
      <c r="A215" s="230"/>
      <c r="B215" s="356"/>
      <c r="C215" s="267"/>
      <c r="D215" s="267"/>
      <c r="E215" s="267"/>
      <c r="F215" s="230" t="e">
        <f>$B$7</f>
        <v>#REF!</v>
      </c>
      <c r="G215" s="241">
        <f>$F$7</f>
        <v>450</v>
      </c>
      <c r="H215" s="241">
        <v>1</v>
      </c>
      <c r="I215" s="242"/>
      <c r="J215" s="243">
        <f t="shared" si="11"/>
        <v>0</v>
      </c>
      <c r="K215" s="214">
        <f t="shared" si="9"/>
        <v>0</v>
      </c>
      <c r="L215" s="214">
        <f t="shared" si="10"/>
        <v>0</v>
      </c>
      <c r="M215" s="213"/>
      <c r="N215" s="230"/>
      <c r="O215" s="230"/>
      <c r="P215" s="230"/>
      <c r="Q215" s="230"/>
      <c r="R215" s="230"/>
      <c r="S215" s="230"/>
      <c r="T215" s="230"/>
    </row>
    <row r="216" spans="1:20" ht="14.25" customHeight="1">
      <c r="A216" s="230"/>
      <c r="B216" s="356"/>
      <c r="C216" s="267"/>
      <c r="D216" s="267"/>
      <c r="E216" s="267"/>
      <c r="F216" s="230" t="e">
        <f>$B$8</f>
        <v>#REF!</v>
      </c>
      <c r="G216" s="241">
        <f>$F$8</f>
        <v>2500</v>
      </c>
      <c r="H216" s="241">
        <v>1</v>
      </c>
      <c r="I216" s="242"/>
      <c r="J216" s="243">
        <f t="shared" si="11"/>
        <v>0</v>
      </c>
      <c r="K216" s="214">
        <f t="shared" si="9"/>
        <v>0</v>
      </c>
      <c r="L216" s="214">
        <f t="shared" si="10"/>
        <v>0</v>
      </c>
      <c r="M216" s="213"/>
      <c r="N216" s="230"/>
      <c r="O216" s="230"/>
      <c r="P216" s="230"/>
      <c r="Q216" s="230"/>
      <c r="R216" s="230"/>
      <c r="S216" s="230"/>
      <c r="T216" s="230"/>
    </row>
    <row r="217" spans="1:20" ht="14.25" customHeight="1">
      <c r="A217" s="230"/>
      <c r="B217" s="356"/>
      <c r="C217" s="267"/>
      <c r="D217" s="267"/>
      <c r="E217" s="267"/>
      <c r="F217" s="230" t="e">
        <f>$B$9</f>
        <v>#REF!</v>
      </c>
      <c r="G217" s="241">
        <f>$F$9</f>
        <v>1800</v>
      </c>
      <c r="H217" s="241">
        <v>1</v>
      </c>
      <c r="I217" s="242"/>
      <c r="J217" s="243">
        <f t="shared" si="11"/>
        <v>0</v>
      </c>
      <c r="K217" s="214">
        <f t="shared" si="9"/>
        <v>0</v>
      </c>
      <c r="L217" s="214">
        <f t="shared" si="10"/>
        <v>0</v>
      </c>
      <c r="M217" s="213"/>
      <c r="N217" s="230"/>
      <c r="O217" s="230"/>
      <c r="P217" s="230"/>
      <c r="Q217" s="230"/>
      <c r="R217" s="230"/>
      <c r="S217" s="230"/>
      <c r="T217" s="230"/>
    </row>
    <row r="218" spans="1:20" ht="14.25" customHeight="1">
      <c r="A218" s="230"/>
      <c r="B218" s="356"/>
      <c r="C218" s="267"/>
      <c r="D218" s="267"/>
      <c r="E218" s="267"/>
      <c r="F218" s="230" t="e">
        <f>$B$10</f>
        <v>#REF!</v>
      </c>
      <c r="G218" s="241">
        <f>$F$10</f>
        <v>1500</v>
      </c>
      <c r="H218" s="241">
        <v>1</v>
      </c>
      <c r="I218" s="242"/>
      <c r="J218" s="243">
        <f t="shared" si="11"/>
        <v>0</v>
      </c>
      <c r="K218" s="214">
        <f t="shared" si="9"/>
        <v>0</v>
      </c>
      <c r="L218" s="214">
        <f t="shared" si="10"/>
        <v>0</v>
      </c>
      <c r="M218" s="213"/>
      <c r="N218" s="230"/>
      <c r="O218" s="230"/>
      <c r="P218" s="230"/>
      <c r="Q218" s="230"/>
      <c r="R218" s="230"/>
      <c r="S218" s="230"/>
      <c r="T218" s="230"/>
    </row>
    <row r="219" spans="1:20" ht="14.25" customHeight="1">
      <c r="A219" s="230"/>
      <c r="B219" s="357"/>
      <c r="C219" s="283"/>
      <c r="D219" s="283"/>
      <c r="E219" s="283"/>
      <c r="F219" s="228" t="e">
        <f>$B$11</f>
        <v>#REF!</v>
      </c>
      <c r="G219" s="244">
        <f>$F$11</f>
        <v>300</v>
      </c>
      <c r="H219" s="244">
        <v>1</v>
      </c>
      <c r="I219" s="245"/>
      <c r="J219" s="246">
        <f t="shared" si="11"/>
        <v>0</v>
      </c>
      <c r="K219" s="214">
        <f t="shared" si="9"/>
        <v>0</v>
      </c>
      <c r="L219" s="214">
        <f t="shared" si="10"/>
        <v>0</v>
      </c>
      <c r="M219" s="213"/>
      <c r="N219" s="230"/>
      <c r="O219" s="230"/>
      <c r="P219" s="230"/>
      <c r="Q219" s="230"/>
      <c r="R219" s="230"/>
      <c r="S219" s="230"/>
      <c r="T219" s="230"/>
    </row>
    <row r="220" spans="1:20" ht="14.25" customHeight="1">
      <c r="A220" s="230"/>
      <c r="B220" s="355" t="s">
        <v>2101</v>
      </c>
      <c r="C220" s="264"/>
      <c r="D220" s="264"/>
      <c r="E220" s="264"/>
      <c r="F220" s="223" t="e">
        <f>$B$5</f>
        <v>#REF!</v>
      </c>
      <c r="G220" s="238">
        <f>$F$5</f>
        <v>1200</v>
      </c>
      <c r="H220" s="241">
        <v>1</v>
      </c>
      <c r="I220" s="242"/>
      <c r="J220" s="243">
        <f t="shared" si="11"/>
        <v>0</v>
      </c>
      <c r="K220" s="214">
        <f t="shared" si="9"/>
        <v>0</v>
      </c>
      <c r="L220" s="214">
        <f t="shared" si="10"/>
        <v>0</v>
      </c>
      <c r="M220" s="213"/>
      <c r="N220" s="230"/>
      <c r="O220" s="230"/>
      <c r="P220" s="230"/>
      <c r="Q220" s="230"/>
      <c r="R220" s="230"/>
      <c r="S220" s="230"/>
      <c r="T220" s="230"/>
    </row>
    <row r="221" spans="1:20" ht="14.25" customHeight="1">
      <c r="A221" s="230"/>
      <c r="B221" s="356"/>
      <c r="C221" s="267"/>
      <c r="D221" s="267"/>
      <c r="E221" s="267"/>
      <c r="F221" s="230" t="e">
        <f>$B$6</f>
        <v>#REF!</v>
      </c>
      <c r="G221" s="241">
        <f>$F$6</f>
        <v>1200</v>
      </c>
      <c r="H221" s="241">
        <v>1</v>
      </c>
      <c r="I221" s="242"/>
      <c r="J221" s="243">
        <f t="shared" si="11"/>
        <v>0</v>
      </c>
      <c r="K221" s="214">
        <f t="shared" si="9"/>
        <v>0</v>
      </c>
      <c r="L221" s="214">
        <f t="shared" si="10"/>
        <v>0</v>
      </c>
      <c r="M221" s="213"/>
      <c r="N221" s="230"/>
      <c r="O221" s="230"/>
      <c r="P221" s="230"/>
      <c r="Q221" s="230"/>
      <c r="R221" s="230"/>
      <c r="S221" s="230"/>
      <c r="T221" s="230"/>
    </row>
    <row r="222" spans="1:20" ht="14.25" customHeight="1">
      <c r="A222" s="230"/>
      <c r="B222" s="356"/>
      <c r="C222" s="267"/>
      <c r="D222" s="267"/>
      <c r="E222" s="267"/>
      <c r="F222" s="230" t="e">
        <f>$B$7</f>
        <v>#REF!</v>
      </c>
      <c r="G222" s="241">
        <f>$F$7</f>
        <v>450</v>
      </c>
      <c r="H222" s="241">
        <v>1</v>
      </c>
      <c r="I222" s="242"/>
      <c r="J222" s="243">
        <f t="shared" si="11"/>
        <v>0</v>
      </c>
      <c r="K222" s="214">
        <f t="shared" si="9"/>
        <v>0</v>
      </c>
      <c r="L222" s="214">
        <f t="shared" si="10"/>
        <v>0</v>
      </c>
      <c r="M222" s="213"/>
      <c r="N222" s="230"/>
      <c r="O222" s="230"/>
      <c r="P222" s="230"/>
      <c r="Q222" s="230"/>
      <c r="R222" s="230"/>
      <c r="S222" s="230"/>
      <c r="T222" s="230"/>
    </row>
    <row r="223" spans="1:20" ht="14.25" customHeight="1">
      <c r="A223" s="230"/>
      <c r="B223" s="356"/>
      <c r="C223" s="267"/>
      <c r="D223" s="267"/>
      <c r="E223" s="267"/>
      <c r="F223" s="230" t="e">
        <f>$B$8</f>
        <v>#REF!</v>
      </c>
      <c r="G223" s="241">
        <f>$F$8</f>
        <v>2500</v>
      </c>
      <c r="H223" s="241">
        <v>1</v>
      </c>
      <c r="I223" s="242"/>
      <c r="J223" s="243">
        <f t="shared" si="11"/>
        <v>0</v>
      </c>
      <c r="K223" s="214">
        <f t="shared" si="9"/>
        <v>0</v>
      </c>
      <c r="L223" s="214">
        <f t="shared" si="10"/>
        <v>0</v>
      </c>
      <c r="M223" s="213"/>
      <c r="N223" s="230"/>
      <c r="O223" s="230"/>
      <c r="P223" s="230"/>
      <c r="Q223" s="230"/>
      <c r="R223" s="230"/>
      <c r="S223" s="230"/>
      <c r="T223" s="230"/>
    </row>
    <row r="224" spans="1:20" ht="14.25" customHeight="1">
      <c r="A224" s="230"/>
      <c r="B224" s="356"/>
      <c r="C224" s="267"/>
      <c r="D224" s="267"/>
      <c r="E224" s="267"/>
      <c r="F224" s="230" t="e">
        <f>$B$9</f>
        <v>#REF!</v>
      </c>
      <c r="G224" s="241">
        <f>$F$9</f>
        <v>1800</v>
      </c>
      <c r="H224" s="241">
        <v>1</v>
      </c>
      <c r="I224" s="242"/>
      <c r="J224" s="243">
        <f t="shared" si="11"/>
        <v>0</v>
      </c>
      <c r="K224" s="214">
        <f t="shared" si="9"/>
        <v>0</v>
      </c>
      <c r="L224" s="214">
        <f t="shared" si="10"/>
        <v>0</v>
      </c>
      <c r="M224" s="213"/>
      <c r="N224" s="230"/>
      <c r="O224" s="230"/>
      <c r="P224" s="230"/>
      <c r="Q224" s="230"/>
      <c r="R224" s="230"/>
      <c r="S224" s="230"/>
      <c r="T224" s="230"/>
    </row>
    <row r="225" spans="1:20" ht="14.25" customHeight="1">
      <c r="A225" s="230"/>
      <c r="B225" s="356"/>
      <c r="C225" s="267"/>
      <c r="D225" s="267"/>
      <c r="E225" s="267"/>
      <c r="F225" s="230" t="e">
        <f>$B$10</f>
        <v>#REF!</v>
      </c>
      <c r="G225" s="241">
        <f>$F$10</f>
        <v>1500</v>
      </c>
      <c r="H225" s="241">
        <v>1</v>
      </c>
      <c r="I225" s="242"/>
      <c r="J225" s="243">
        <f t="shared" si="11"/>
        <v>0</v>
      </c>
      <c r="K225" s="214">
        <f t="shared" si="9"/>
        <v>0</v>
      </c>
      <c r="L225" s="214">
        <f t="shared" si="10"/>
        <v>0</v>
      </c>
      <c r="M225" s="213"/>
      <c r="N225" s="230"/>
      <c r="O225" s="230"/>
      <c r="P225" s="230"/>
      <c r="Q225" s="230"/>
      <c r="R225" s="230"/>
      <c r="S225" s="230"/>
      <c r="T225" s="230"/>
    </row>
    <row r="226" spans="1:20" ht="14.25" customHeight="1">
      <c r="A226" s="230"/>
      <c r="B226" s="357"/>
      <c r="C226" s="283"/>
      <c r="D226" s="283"/>
      <c r="E226" s="283"/>
      <c r="F226" s="228" t="e">
        <f>$B$11</f>
        <v>#REF!</v>
      </c>
      <c r="G226" s="244">
        <f>$F$11</f>
        <v>300</v>
      </c>
      <c r="H226" s="244">
        <v>1</v>
      </c>
      <c r="I226" s="245"/>
      <c r="J226" s="246">
        <f t="shared" si="11"/>
        <v>0</v>
      </c>
      <c r="K226" s="214">
        <f t="shared" si="9"/>
        <v>0</v>
      </c>
      <c r="L226" s="214">
        <f t="shared" si="10"/>
        <v>0</v>
      </c>
      <c r="M226" s="213"/>
      <c r="N226" s="230"/>
      <c r="O226" s="230"/>
      <c r="P226" s="230"/>
      <c r="Q226" s="230"/>
      <c r="R226" s="230"/>
      <c r="S226" s="230"/>
      <c r="T226" s="230"/>
    </row>
    <row r="227" spans="1:20" ht="14.25" customHeight="1">
      <c r="A227" s="230"/>
      <c r="B227" s="355" t="s">
        <v>2102</v>
      </c>
      <c r="C227" s="264"/>
      <c r="D227" s="264"/>
      <c r="E227" s="264"/>
      <c r="F227" s="223" t="e">
        <f>$B$5</f>
        <v>#REF!</v>
      </c>
      <c r="G227" s="238">
        <f>$F$5</f>
        <v>1200</v>
      </c>
      <c r="H227" s="241">
        <v>2</v>
      </c>
      <c r="I227" s="242"/>
      <c r="J227" s="243">
        <f t="shared" si="11"/>
        <v>0</v>
      </c>
      <c r="K227" s="214">
        <f t="shared" si="9"/>
        <v>0</v>
      </c>
      <c r="L227" s="214">
        <f t="shared" si="10"/>
        <v>0</v>
      </c>
      <c r="M227" s="213"/>
      <c r="N227" s="230"/>
      <c r="O227" s="230"/>
      <c r="P227" s="230"/>
      <c r="Q227" s="230"/>
      <c r="R227" s="230"/>
      <c r="S227" s="230"/>
      <c r="T227" s="230"/>
    </row>
    <row r="228" spans="1:20" ht="14.25" customHeight="1">
      <c r="A228" s="230"/>
      <c r="B228" s="356"/>
      <c r="C228" s="267"/>
      <c r="D228" s="267"/>
      <c r="E228" s="267"/>
      <c r="F228" s="230" t="e">
        <f>$B$6</f>
        <v>#REF!</v>
      </c>
      <c r="G228" s="241">
        <f>$F$6</f>
        <v>1200</v>
      </c>
      <c r="H228" s="241">
        <v>2</v>
      </c>
      <c r="I228" s="242"/>
      <c r="J228" s="243">
        <f t="shared" si="11"/>
        <v>0</v>
      </c>
      <c r="K228" s="214">
        <f t="shared" si="9"/>
        <v>0</v>
      </c>
      <c r="L228" s="214">
        <f t="shared" si="10"/>
        <v>0</v>
      </c>
      <c r="M228" s="213"/>
      <c r="N228" s="230"/>
      <c r="O228" s="230"/>
      <c r="P228" s="230"/>
      <c r="Q228" s="230"/>
      <c r="R228" s="230"/>
      <c r="S228" s="230"/>
      <c r="T228" s="230"/>
    </row>
    <row r="229" spans="1:20" ht="14.25" customHeight="1">
      <c r="A229" s="230"/>
      <c r="B229" s="356"/>
      <c r="C229" s="267"/>
      <c r="D229" s="267"/>
      <c r="E229" s="267"/>
      <c r="F229" s="230" t="e">
        <f>$B$7</f>
        <v>#REF!</v>
      </c>
      <c r="G229" s="241">
        <f>$F$7</f>
        <v>450</v>
      </c>
      <c r="H229" s="241">
        <v>2</v>
      </c>
      <c r="I229" s="242"/>
      <c r="J229" s="243">
        <f t="shared" si="11"/>
        <v>0</v>
      </c>
      <c r="K229" s="214">
        <f t="shared" si="9"/>
        <v>0</v>
      </c>
      <c r="L229" s="214">
        <f t="shared" si="10"/>
        <v>0</v>
      </c>
      <c r="M229" s="213"/>
      <c r="N229" s="230"/>
      <c r="O229" s="230"/>
      <c r="P229" s="230"/>
      <c r="Q229" s="230"/>
      <c r="R229" s="230"/>
      <c r="S229" s="230"/>
      <c r="T229" s="230"/>
    </row>
    <row r="230" spans="1:20" ht="14.25" customHeight="1">
      <c r="A230" s="230"/>
      <c r="B230" s="356"/>
      <c r="C230" s="267"/>
      <c r="D230" s="267"/>
      <c r="E230" s="267"/>
      <c r="F230" s="230" t="e">
        <f>$B$8</f>
        <v>#REF!</v>
      </c>
      <c r="G230" s="241">
        <f>$F$8</f>
        <v>2500</v>
      </c>
      <c r="H230" s="241">
        <v>2</v>
      </c>
      <c r="I230" s="242"/>
      <c r="J230" s="243">
        <f t="shared" si="11"/>
        <v>0</v>
      </c>
      <c r="K230" s="214">
        <f t="shared" si="9"/>
        <v>0</v>
      </c>
      <c r="L230" s="214">
        <f t="shared" si="10"/>
        <v>0</v>
      </c>
      <c r="M230" s="213"/>
      <c r="N230" s="230"/>
      <c r="O230" s="230"/>
      <c r="P230" s="230"/>
      <c r="Q230" s="230"/>
      <c r="R230" s="230"/>
      <c r="S230" s="230"/>
      <c r="T230" s="230"/>
    </row>
    <row r="231" spans="1:20" ht="14.25" customHeight="1">
      <c r="A231" s="230"/>
      <c r="B231" s="356"/>
      <c r="C231" s="267"/>
      <c r="D231" s="267"/>
      <c r="E231" s="267"/>
      <c r="F231" s="230" t="e">
        <f>$B$9</f>
        <v>#REF!</v>
      </c>
      <c r="G231" s="241">
        <f>$F$9</f>
        <v>1800</v>
      </c>
      <c r="H231" s="241">
        <v>2</v>
      </c>
      <c r="I231" s="242"/>
      <c r="J231" s="243">
        <f t="shared" si="11"/>
        <v>0</v>
      </c>
      <c r="K231" s="214">
        <f t="shared" si="9"/>
        <v>0</v>
      </c>
      <c r="L231" s="214">
        <f t="shared" si="10"/>
        <v>0</v>
      </c>
      <c r="M231" s="213"/>
      <c r="N231" s="230"/>
      <c r="O231" s="230"/>
      <c r="P231" s="230"/>
      <c r="Q231" s="230"/>
      <c r="R231" s="230"/>
      <c r="S231" s="230"/>
      <c r="T231" s="230"/>
    </row>
    <row r="232" spans="1:20" ht="14.25" customHeight="1">
      <c r="A232" s="230"/>
      <c r="B232" s="356"/>
      <c r="C232" s="267"/>
      <c r="D232" s="267"/>
      <c r="E232" s="267"/>
      <c r="F232" s="230" t="e">
        <f>$B$10</f>
        <v>#REF!</v>
      </c>
      <c r="G232" s="241">
        <f>$F$10</f>
        <v>1500</v>
      </c>
      <c r="H232" s="241">
        <v>2</v>
      </c>
      <c r="I232" s="242"/>
      <c r="J232" s="243">
        <f t="shared" si="11"/>
        <v>0</v>
      </c>
      <c r="K232" s="214">
        <f t="shared" si="9"/>
        <v>0</v>
      </c>
      <c r="L232" s="214">
        <f t="shared" si="10"/>
        <v>0</v>
      </c>
      <c r="M232" s="213"/>
      <c r="N232" s="230"/>
      <c r="O232" s="230"/>
      <c r="P232" s="230"/>
      <c r="Q232" s="230"/>
      <c r="R232" s="230"/>
      <c r="S232" s="230"/>
      <c r="T232" s="230"/>
    </row>
    <row r="233" spans="1:20" ht="14.25" customHeight="1">
      <c r="A233" s="230"/>
      <c r="B233" s="357"/>
      <c r="C233" s="283"/>
      <c r="D233" s="283"/>
      <c r="E233" s="283"/>
      <c r="F233" s="228" t="e">
        <f>$B$11</f>
        <v>#REF!</v>
      </c>
      <c r="G233" s="244">
        <f>$F$11</f>
        <v>300</v>
      </c>
      <c r="H233" s="244">
        <v>2</v>
      </c>
      <c r="I233" s="245"/>
      <c r="J233" s="246">
        <f t="shared" si="11"/>
        <v>0</v>
      </c>
      <c r="K233" s="214">
        <f t="shared" si="9"/>
        <v>0</v>
      </c>
      <c r="L233" s="214">
        <f t="shared" si="10"/>
        <v>0</v>
      </c>
      <c r="M233" s="213"/>
      <c r="N233" s="230"/>
      <c r="O233" s="230"/>
      <c r="P233" s="230"/>
      <c r="Q233" s="230"/>
      <c r="R233" s="230"/>
      <c r="S233" s="230"/>
      <c r="T233" s="230"/>
    </row>
    <row r="234" spans="1:20" ht="14.25" customHeight="1">
      <c r="A234" s="230"/>
      <c r="B234" s="355" t="s">
        <v>2103</v>
      </c>
      <c r="C234" s="264"/>
      <c r="D234" s="264"/>
      <c r="E234" s="264"/>
      <c r="F234" s="223" t="e">
        <f>$B$5</f>
        <v>#REF!</v>
      </c>
      <c r="G234" s="238">
        <f>$F$5</f>
        <v>1200</v>
      </c>
      <c r="H234" s="241">
        <v>1</v>
      </c>
      <c r="I234" s="242"/>
      <c r="J234" s="243">
        <f t="shared" si="11"/>
        <v>0</v>
      </c>
      <c r="K234" s="214">
        <f t="shared" si="9"/>
        <v>0</v>
      </c>
      <c r="L234" s="214">
        <f t="shared" si="10"/>
        <v>0</v>
      </c>
      <c r="M234" s="213"/>
      <c r="N234" s="230"/>
      <c r="O234" s="230"/>
      <c r="P234" s="230"/>
      <c r="Q234" s="230"/>
      <c r="R234" s="230"/>
      <c r="S234" s="230"/>
      <c r="T234" s="230"/>
    </row>
    <row r="235" spans="1:20" ht="14.25" customHeight="1">
      <c r="A235" s="230"/>
      <c r="B235" s="356"/>
      <c r="C235" s="267"/>
      <c r="D235" s="267"/>
      <c r="E235" s="267"/>
      <c r="F235" s="230" t="e">
        <f>$B$6</f>
        <v>#REF!</v>
      </c>
      <c r="G235" s="241">
        <f>$F$6</f>
        <v>1200</v>
      </c>
      <c r="H235" s="241">
        <v>1</v>
      </c>
      <c r="I235" s="242"/>
      <c r="J235" s="243">
        <f t="shared" si="11"/>
        <v>0</v>
      </c>
      <c r="K235" s="214">
        <f t="shared" si="9"/>
        <v>0</v>
      </c>
      <c r="L235" s="214">
        <f t="shared" si="10"/>
        <v>0</v>
      </c>
      <c r="M235" s="213"/>
      <c r="N235" s="230"/>
      <c r="O235" s="230"/>
      <c r="P235" s="230"/>
      <c r="Q235" s="230"/>
      <c r="R235" s="230"/>
      <c r="S235" s="230"/>
      <c r="T235" s="230"/>
    </row>
    <row r="236" spans="1:20" ht="14.25" customHeight="1">
      <c r="A236" s="230"/>
      <c r="B236" s="356"/>
      <c r="C236" s="267"/>
      <c r="D236" s="267"/>
      <c r="E236" s="267"/>
      <c r="F236" s="230" t="e">
        <f>$B$7</f>
        <v>#REF!</v>
      </c>
      <c r="G236" s="241">
        <f>$F$7</f>
        <v>450</v>
      </c>
      <c r="H236" s="241">
        <v>1</v>
      </c>
      <c r="I236" s="242"/>
      <c r="J236" s="243">
        <f t="shared" si="11"/>
        <v>0</v>
      </c>
      <c r="K236" s="214">
        <f t="shared" si="9"/>
        <v>0</v>
      </c>
      <c r="L236" s="214">
        <f t="shared" si="10"/>
        <v>0</v>
      </c>
      <c r="M236" s="213"/>
      <c r="N236" s="230"/>
      <c r="O236" s="230"/>
      <c r="P236" s="230"/>
      <c r="Q236" s="230"/>
      <c r="R236" s="230"/>
      <c r="S236" s="230"/>
      <c r="T236" s="230"/>
    </row>
    <row r="237" spans="1:20" ht="14.25" customHeight="1">
      <c r="A237" s="230"/>
      <c r="B237" s="356"/>
      <c r="C237" s="267"/>
      <c r="D237" s="267"/>
      <c r="E237" s="267"/>
      <c r="F237" s="230" t="e">
        <f>$B$8</f>
        <v>#REF!</v>
      </c>
      <c r="G237" s="241">
        <f>$F$8</f>
        <v>2500</v>
      </c>
      <c r="H237" s="241">
        <v>1</v>
      </c>
      <c r="I237" s="242"/>
      <c r="J237" s="243">
        <f t="shared" si="11"/>
        <v>0</v>
      </c>
      <c r="K237" s="214">
        <f t="shared" si="9"/>
        <v>0</v>
      </c>
      <c r="L237" s="214">
        <f t="shared" si="10"/>
        <v>0</v>
      </c>
      <c r="M237" s="213"/>
      <c r="N237" s="230"/>
      <c r="O237" s="230"/>
      <c r="P237" s="230"/>
      <c r="Q237" s="230"/>
      <c r="R237" s="230"/>
      <c r="S237" s="230"/>
      <c r="T237" s="230"/>
    </row>
    <row r="238" spans="1:20" ht="14.25" customHeight="1">
      <c r="A238" s="230"/>
      <c r="B238" s="356"/>
      <c r="C238" s="267"/>
      <c r="D238" s="267"/>
      <c r="E238" s="267"/>
      <c r="F238" s="230" t="e">
        <f>$B$9</f>
        <v>#REF!</v>
      </c>
      <c r="G238" s="241">
        <f>$F$9</f>
        <v>1800</v>
      </c>
      <c r="H238" s="241">
        <v>1</v>
      </c>
      <c r="I238" s="242"/>
      <c r="J238" s="243">
        <f t="shared" si="11"/>
        <v>0</v>
      </c>
      <c r="K238" s="214">
        <f t="shared" si="9"/>
        <v>0</v>
      </c>
      <c r="L238" s="214">
        <f t="shared" si="10"/>
        <v>0</v>
      </c>
      <c r="M238" s="213"/>
      <c r="N238" s="230"/>
      <c r="O238" s="230"/>
      <c r="P238" s="230"/>
      <c r="Q238" s="230"/>
      <c r="R238" s="230"/>
      <c r="S238" s="230"/>
      <c r="T238" s="230"/>
    </row>
    <row r="239" spans="1:20" ht="14.25" customHeight="1">
      <c r="A239" s="230"/>
      <c r="B239" s="356"/>
      <c r="C239" s="267"/>
      <c r="D239" s="267"/>
      <c r="E239" s="267"/>
      <c r="F239" s="230" t="e">
        <f>$B$10</f>
        <v>#REF!</v>
      </c>
      <c r="G239" s="241">
        <f>$F$10</f>
        <v>1500</v>
      </c>
      <c r="H239" s="241">
        <v>1</v>
      </c>
      <c r="I239" s="242"/>
      <c r="J239" s="243">
        <f t="shared" si="11"/>
        <v>0</v>
      </c>
      <c r="K239" s="214">
        <f t="shared" si="9"/>
        <v>0</v>
      </c>
      <c r="L239" s="214">
        <f t="shared" si="10"/>
        <v>0</v>
      </c>
      <c r="M239" s="213"/>
      <c r="N239" s="230"/>
      <c r="O239" s="230"/>
      <c r="P239" s="230"/>
      <c r="Q239" s="230"/>
      <c r="R239" s="230"/>
      <c r="S239" s="230"/>
      <c r="T239" s="230"/>
    </row>
    <row r="240" spans="1:20" ht="14.25" customHeight="1">
      <c r="A240" s="230"/>
      <c r="B240" s="357"/>
      <c r="C240" s="283"/>
      <c r="D240" s="283"/>
      <c r="E240" s="283"/>
      <c r="F240" s="228" t="e">
        <f>$B$11</f>
        <v>#REF!</v>
      </c>
      <c r="G240" s="244">
        <f>$F$11</f>
        <v>300</v>
      </c>
      <c r="H240" s="244">
        <v>1</v>
      </c>
      <c r="I240" s="245"/>
      <c r="J240" s="246">
        <f t="shared" si="11"/>
        <v>0</v>
      </c>
      <c r="K240" s="214">
        <f t="shared" si="9"/>
        <v>0</v>
      </c>
      <c r="L240" s="214">
        <f t="shared" si="10"/>
        <v>0</v>
      </c>
      <c r="M240" s="213"/>
      <c r="N240" s="230"/>
      <c r="O240" s="230"/>
      <c r="P240" s="230"/>
      <c r="Q240" s="230"/>
      <c r="R240" s="230"/>
      <c r="S240" s="230"/>
      <c r="T240" s="230"/>
    </row>
    <row r="241" spans="1:20" ht="14.25" customHeight="1">
      <c r="A241" s="230"/>
      <c r="B241" s="355" t="s">
        <v>2104</v>
      </c>
      <c r="C241" s="264"/>
      <c r="D241" s="264"/>
      <c r="E241" s="264"/>
      <c r="F241" s="223" t="e">
        <f>$B$5</f>
        <v>#REF!</v>
      </c>
      <c r="G241" s="238">
        <f>$F$5</f>
        <v>1200</v>
      </c>
      <c r="H241" s="241">
        <v>1</v>
      </c>
      <c r="I241" s="242"/>
      <c r="J241" s="243">
        <f t="shared" si="11"/>
        <v>0</v>
      </c>
      <c r="K241" s="214">
        <f t="shared" si="9"/>
        <v>0</v>
      </c>
      <c r="L241" s="214">
        <f t="shared" si="10"/>
        <v>0</v>
      </c>
      <c r="M241" s="213"/>
      <c r="N241" s="230"/>
      <c r="O241" s="230"/>
      <c r="P241" s="230"/>
      <c r="Q241" s="230"/>
      <c r="R241" s="230"/>
      <c r="S241" s="230"/>
      <c r="T241" s="230"/>
    </row>
    <row r="242" spans="1:20" ht="14.25" customHeight="1">
      <c r="A242" s="230"/>
      <c r="B242" s="356"/>
      <c r="C242" s="267"/>
      <c r="D242" s="267"/>
      <c r="E242" s="267"/>
      <c r="F242" s="230" t="e">
        <f>$B$6</f>
        <v>#REF!</v>
      </c>
      <c r="G242" s="241">
        <f>$F$6</f>
        <v>1200</v>
      </c>
      <c r="H242" s="241">
        <v>1</v>
      </c>
      <c r="I242" s="242"/>
      <c r="J242" s="243">
        <f t="shared" si="11"/>
        <v>0</v>
      </c>
      <c r="K242" s="214">
        <f t="shared" si="9"/>
        <v>0</v>
      </c>
      <c r="L242" s="214">
        <f t="shared" si="10"/>
        <v>0</v>
      </c>
      <c r="M242" s="213"/>
      <c r="N242" s="230"/>
      <c r="O242" s="230"/>
      <c r="P242" s="230"/>
      <c r="Q242" s="230"/>
      <c r="R242" s="230"/>
      <c r="S242" s="230"/>
      <c r="T242" s="230"/>
    </row>
    <row r="243" spans="1:20" ht="14.25" customHeight="1">
      <c r="A243" s="230"/>
      <c r="B243" s="356"/>
      <c r="C243" s="267"/>
      <c r="D243" s="267"/>
      <c r="E243" s="267"/>
      <c r="F243" s="230" t="e">
        <f>$B$7</f>
        <v>#REF!</v>
      </c>
      <c r="G243" s="241">
        <f>$F$7</f>
        <v>450</v>
      </c>
      <c r="H243" s="241">
        <v>1</v>
      </c>
      <c r="I243" s="242"/>
      <c r="J243" s="243">
        <f t="shared" si="11"/>
        <v>0</v>
      </c>
      <c r="K243" s="214">
        <f t="shared" si="9"/>
        <v>0</v>
      </c>
      <c r="L243" s="214">
        <f t="shared" si="10"/>
        <v>0</v>
      </c>
      <c r="M243" s="213"/>
      <c r="N243" s="230"/>
      <c r="O243" s="230"/>
      <c r="P243" s="230"/>
      <c r="Q243" s="230"/>
      <c r="R243" s="230"/>
      <c r="S243" s="230"/>
      <c r="T243" s="230"/>
    </row>
    <row r="244" spans="1:20" ht="14.25" customHeight="1">
      <c r="A244" s="230"/>
      <c r="B244" s="356"/>
      <c r="C244" s="267"/>
      <c r="D244" s="267"/>
      <c r="E244" s="267"/>
      <c r="F244" s="230" t="e">
        <f>$B$8</f>
        <v>#REF!</v>
      </c>
      <c r="G244" s="241">
        <f>$F$8</f>
        <v>2500</v>
      </c>
      <c r="H244" s="241">
        <v>1</v>
      </c>
      <c r="I244" s="242"/>
      <c r="J244" s="243">
        <f t="shared" si="11"/>
        <v>0</v>
      </c>
      <c r="K244" s="214">
        <f t="shared" si="9"/>
        <v>0</v>
      </c>
      <c r="L244" s="214">
        <f t="shared" si="10"/>
        <v>0</v>
      </c>
      <c r="M244" s="213"/>
      <c r="N244" s="230"/>
      <c r="O244" s="230"/>
      <c r="P244" s="230"/>
      <c r="Q244" s="230"/>
      <c r="R244" s="230"/>
      <c r="S244" s="230"/>
      <c r="T244" s="230"/>
    </row>
    <row r="245" spans="1:20" ht="14.25" customHeight="1">
      <c r="A245" s="230"/>
      <c r="B245" s="356"/>
      <c r="C245" s="267"/>
      <c r="D245" s="267"/>
      <c r="E245" s="267"/>
      <c r="F245" s="230" t="e">
        <f>$B$9</f>
        <v>#REF!</v>
      </c>
      <c r="G245" s="241">
        <f>$F$9</f>
        <v>1800</v>
      </c>
      <c r="H245" s="241">
        <v>1</v>
      </c>
      <c r="I245" s="242"/>
      <c r="J245" s="243">
        <f t="shared" si="11"/>
        <v>0</v>
      </c>
      <c r="K245" s="214">
        <f t="shared" si="9"/>
        <v>0</v>
      </c>
      <c r="L245" s="214">
        <f t="shared" si="10"/>
        <v>0</v>
      </c>
      <c r="M245" s="213"/>
      <c r="N245" s="230"/>
      <c r="O245" s="230"/>
      <c r="P245" s="230"/>
      <c r="Q245" s="230"/>
      <c r="R245" s="230"/>
      <c r="S245" s="230"/>
      <c r="T245" s="230"/>
    </row>
    <row r="246" spans="1:20" ht="14.25" customHeight="1">
      <c r="A246" s="230"/>
      <c r="B246" s="356"/>
      <c r="C246" s="267"/>
      <c r="D246" s="267"/>
      <c r="E246" s="267"/>
      <c r="F246" s="230" t="e">
        <f>$B$10</f>
        <v>#REF!</v>
      </c>
      <c r="G246" s="241">
        <f>$F$10</f>
        <v>1500</v>
      </c>
      <c r="H246" s="241">
        <v>1</v>
      </c>
      <c r="I246" s="242"/>
      <c r="J246" s="243">
        <f t="shared" si="11"/>
        <v>0</v>
      </c>
      <c r="K246" s="214">
        <f t="shared" si="9"/>
        <v>0</v>
      </c>
      <c r="L246" s="214">
        <f t="shared" si="10"/>
        <v>0</v>
      </c>
      <c r="M246" s="213"/>
      <c r="N246" s="230"/>
      <c r="O246" s="230"/>
      <c r="P246" s="230"/>
      <c r="Q246" s="230"/>
      <c r="R246" s="230"/>
      <c r="S246" s="230"/>
      <c r="T246" s="230"/>
    </row>
    <row r="247" spans="1:20" ht="14.25" customHeight="1">
      <c r="A247" s="230"/>
      <c r="B247" s="357"/>
      <c r="C247" s="283"/>
      <c r="D247" s="283"/>
      <c r="E247" s="283"/>
      <c r="F247" s="228" t="e">
        <f>$B$11</f>
        <v>#REF!</v>
      </c>
      <c r="G247" s="244">
        <f>$F$11</f>
        <v>300</v>
      </c>
      <c r="H247" s="244">
        <v>1</v>
      </c>
      <c r="I247" s="245"/>
      <c r="J247" s="246">
        <f t="shared" si="11"/>
        <v>0</v>
      </c>
      <c r="K247" s="214">
        <f t="shared" si="9"/>
        <v>0</v>
      </c>
      <c r="L247" s="214">
        <f t="shared" si="10"/>
        <v>0</v>
      </c>
      <c r="M247" s="213"/>
      <c r="N247" s="230"/>
      <c r="O247" s="230"/>
      <c r="P247" s="230"/>
      <c r="Q247" s="230"/>
      <c r="R247" s="230"/>
      <c r="S247" s="230"/>
      <c r="T247" s="230"/>
    </row>
    <row r="248" spans="1:20" ht="14.25" customHeight="1">
      <c r="A248" s="230"/>
      <c r="B248" s="230"/>
      <c r="C248" s="230"/>
      <c r="D248" s="230"/>
      <c r="E248" s="230"/>
      <c r="F248" s="230"/>
      <c r="G248" s="230"/>
      <c r="H248" s="230"/>
      <c r="I248" s="213"/>
      <c r="J248" s="230"/>
      <c r="K248" s="214">
        <f t="shared" si="9"/>
        <v>0</v>
      </c>
      <c r="L248" s="214">
        <f t="shared" si="10"/>
        <v>0</v>
      </c>
      <c r="M248" s="213"/>
      <c r="N248" s="230"/>
      <c r="O248" s="230"/>
      <c r="P248" s="230"/>
      <c r="Q248" s="230"/>
      <c r="R248" s="230"/>
      <c r="S248" s="230"/>
      <c r="T248" s="230"/>
    </row>
    <row r="249" spans="1:20" ht="14.25" customHeight="1">
      <c r="A249" s="230"/>
      <c r="B249" s="353" t="s">
        <v>2105</v>
      </c>
      <c r="C249" s="264"/>
      <c r="D249" s="264"/>
      <c r="E249" s="264"/>
      <c r="F249" s="234"/>
      <c r="G249" s="234"/>
      <c r="H249" s="234"/>
      <c r="I249" s="235"/>
      <c r="J249" s="236"/>
      <c r="K249" s="214">
        <f t="shared" si="9"/>
        <v>0</v>
      </c>
      <c r="L249" s="214">
        <f t="shared" si="10"/>
        <v>0</v>
      </c>
      <c r="M249" s="213"/>
      <c r="N249" s="230"/>
      <c r="O249" s="230"/>
      <c r="P249" s="230"/>
      <c r="Q249" s="230"/>
      <c r="R249" s="230"/>
      <c r="S249" s="230"/>
      <c r="T249" s="230"/>
    </row>
    <row r="250" spans="1:20" ht="14.25" customHeight="1">
      <c r="A250" s="230"/>
      <c r="B250" s="354" t="s">
        <v>2070</v>
      </c>
      <c r="C250" s="269"/>
      <c r="D250" s="269"/>
      <c r="E250" s="270"/>
      <c r="F250" s="217" t="s">
        <v>2071</v>
      </c>
      <c r="G250" s="216" t="s">
        <v>2072</v>
      </c>
      <c r="H250" s="217" t="s">
        <v>2106</v>
      </c>
      <c r="I250" s="237" t="s">
        <v>2107</v>
      </c>
      <c r="J250" s="217" t="s">
        <v>2054</v>
      </c>
      <c r="K250" s="214" t="str">
        <f t="shared" si="9"/>
        <v>Produtividade (1)</v>
      </c>
      <c r="L250" s="214" t="str">
        <f t="shared" si="10"/>
        <v>Ambiente</v>
      </c>
      <c r="M250" s="213"/>
      <c r="N250" s="230"/>
      <c r="O250" s="230"/>
      <c r="P250" s="230"/>
      <c r="Q250" s="230"/>
      <c r="R250" s="230"/>
      <c r="S250" s="230"/>
      <c r="T250" s="230"/>
    </row>
    <row r="251" spans="1:20" ht="14.25" customHeight="1">
      <c r="A251" s="230"/>
      <c r="B251" s="355" t="s">
        <v>2108</v>
      </c>
      <c r="C251" s="264"/>
      <c r="D251" s="264"/>
      <c r="E251" s="264"/>
      <c r="F251" s="223" t="e">
        <f>$B$5</f>
        <v>#REF!</v>
      </c>
      <c r="G251" s="238">
        <f>$F$5</f>
        <v>1200</v>
      </c>
      <c r="H251" s="241">
        <v>1</v>
      </c>
      <c r="I251" s="242"/>
      <c r="J251" s="243">
        <f t="shared" ref="J251:J299" si="12">IF(I251=0,0,(G251/(I251/H251)))</f>
        <v>0</v>
      </c>
      <c r="K251" s="214">
        <f t="shared" si="9"/>
        <v>0</v>
      </c>
      <c r="L251" s="214">
        <f t="shared" si="10"/>
        <v>0</v>
      </c>
      <c r="M251" s="213"/>
      <c r="N251" s="230"/>
      <c r="O251" s="230"/>
      <c r="P251" s="230"/>
      <c r="Q251" s="230"/>
      <c r="R251" s="230"/>
      <c r="S251" s="230"/>
      <c r="T251" s="230"/>
    </row>
    <row r="252" spans="1:20" ht="14.25" customHeight="1">
      <c r="A252" s="230"/>
      <c r="B252" s="356"/>
      <c r="C252" s="267"/>
      <c r="D252" s="267"/>
      <c r="E252" s="267"/>
      <c r="F252" s="230" t="e">
        <f>$B$6</f>
        <v>#REF!</v>
      </c>
      <c r="G252" s="241">
        <f>$F$6</f>
        <v>1200</v>
      </c>
      <c r="H252" s="241">
        <v>1</v>
      </c>
      <c r="I252" s="242"/>
      <c r="J252" s="243">
        <f t="shared" si="12"/>
        <v>0</v>
      </c>
      <c r="K252" s="214">
        <f t="shared" si="9"/>
        <v>0</v>
      </c>
      <c r="L252" s="214">
        <f t="shared" si="10"/>
        <v>0</v>
      </c>
      <c r="M252" s="213"/>
      <c r="N252" s="230"/>
      <c r="O252" s="230"/>
      <c r="P252" s="230"/>
      <c r="Q252" s="230"/>
      <c r="R252" s="230"/>
      <c r="S252" s="230"/>
      <c r="T252" s="230"/>
    </row>
    <row r="253" spans="1:20" ht="14.25" customHeight="1">
      <c r="A253" s="230"/>
      <c r="B253" s="356"/>
      <c r="C253" s="267"/>
      <c r="D253" s="267"/>
      <c r="E253" s="267"/>
      <c r="F253" s="230" t="e">
        <f>$B$7</f>
        <v>#REF!</v>
      </c>
      <c r="G253" s="241">
        <f>$F$7</f>
        <v>450</v>
      </c>
      <c r="H253" s="241">
        <v>1</v>
      </c>
      <c r="I253" s="242"/>
      <c r="J253" s="243">
        <f t="shared" si="12"/>
        <v>0</v>
      </c>
      <c r="K253" s="214">
        <f t="shared" si="9"/>
        <v>0</v>
      </c>
      <c r="L253" s="214">
        <f t="shared" si="10"/>
        <v>0</v>
      </c>
      <c r="M253" s="213"/>
      <c r="N253" s="230"/>
      <c r="O253" s="230"/>
      <c r="P253" s="230"/>
      <c r="Q253" s="230"/>
      <c r="R253" s="230"/>
      <c r="S253" s="230"/>
      <c r="T253" s="230"/>
    </row>
    <row r="254" spans="1:20" ht="14.25" customHeight="1">
      <c r="A254" s="230"/>
      <c r="B254" s="356"/>
      <c r="C254" s="267"/>
      <c r="D254" s="267"/>
      <c r="E254" s="267"/>
      <c r="F254" s="230" t="e">
        <f>$B$8</f>
        <v>#REF!</v>
      </c>
      <c r="G254" s="241">
        <f>$F$8</f>
        <v>2500</v>
      </c>
      <c r="H254" s="241">
        <v>1</v>
      </c>
      <c r="I254" s="242"/>
      <c r="J254" s="243">
        <f t="shared" si="12"/>
        <v>0</v>
      </c>
      <c r="K254" s="214">
        <f t="shared" si="9"/>
        <v>0</v>
      </c>
      <c r="L254" s="214">
        <f t="shared" si="10"/>
        <v>0</v>
      </c>
      <c r="M254" s="213"/>
      <c r="N254" s="230"/>
      <c r="O254" s="230"/>
      <c r="P254" s="230"/>
      <c r="Q254" s="230"/>
      <c r="R254" s="230"/>
      <c r="S254" s="230"/>
      <c r="T254" s="230"/>
    </row>
    <row r="255" spans="1:20" ht="14.25" customHeight="1">
      <c r="A255" s="230"/>
      <c r="B255" s="356"/>
      <c r="C255" s="267"/>
      <c r="D255" s="267"/>
      <c r="E255" s="267"/>
      <c r="F255" s="230" t="e">
        <f>$B$9</f>
        <v>#REF!</v>
      </c>
      <c r="G255" s="241">
        <f>$F$9</f>
        <v>1800</v>
      </c>
      <c r="H255" s="241">
        <v>1</v>
      </c>
      <c r="I255" s="242"/>
      <c r="J255" s="243">
        <f t="shared" si="12"/>
        <v>0</v>
      </c>
      <c r="K255" s="214">
        <f t="shared" si="9"/>
        <v>0</v>
      </c>
      <c r="L255" s="214">
        <f t="shared" si="10"/>
        <v>0</v>
      </c>
      <c r="M255" s="213"/>
      <c r="N255" s="230"/>
      <c r="O255" s="230"/>
      <c r="P255" s="230"/>
      <c r="Q255" s="230"/>
      <c r="R255" s="230"/>
      <c r="S255" s="230"/>
      <c r="T255" s="230"/>
    </row>
    <row r="256" spans="1:20" ht="14.25" customHeight="1">
      <c r="A256" s="230"/>
      <c r="B256" s="356"/>
      <c r="C256" s="267"/>
      <c r="D256" s="267"/>
      <c r="E256" s="267"/>
      <c r="F256" s="230" t="e">
        <f>$B$10</f>
        <v>#REF!</v>
      </c>
      <c r="G256" s="241">
        <f>$F$10</f>
        <v>1500</v>
      </c>
      <c r="H256" s="241">
        <v>1</v>
      </c>
      <c r="I256" s="242"/>
      <c r="J256" s="243">
        <f t="shared" si="12"/>
        <v>0</v>
      </c>
      <c r="K256" s="214">
        <f t="shared" si="9"/>
        <v>0</v>
      </c>
      <c r="L256" s="214">
        <f t="shared" si="10"/>
        <v>0</v>
      </c>
      <c r="M256" s="213"/>
      <c r="N256" s="230"/>
      <c r="O256" s="230"/>
      <c r="P256" s="230"/>
      <c r="Q256" s="230"/>
      <c r="R256" s="230"/>
      <c r="S256" s="230"/>
      <c r="T256" s="230"/>
    </row>
    <row r="257" spans="1:20" ht="14.25" customHeight="1">
      <c r="A257" s="230"/>
      <c r="B257" s="357"/>
      <c r="C257" s="283"/>
      <c r="D257" s="283"/>
      <c r="E257" s="283"/>
      <c r="F257" s="228" t="e">
        <f>$B$11</f>
        <v>#REF!</v>
      </c>
      <c r="G257" s="244">
        <f>$F$11</f>
        <v>300</v>
      </c>
      <c r="H257" s="244">
        <v>1</v>
      </c>
      <c r="I257" s="245"/>
      <c r="J257" s="246">
        <f t="shared" si="12"/>
        <v>0</v>
      </c>
      <c r="K257" s="214">
        <f t="shared" si="9"/>
        <v>0</v>
      </c>
      <c r="L257" s="214">
        <f t="shared" si="10"/>
        <v>0</v>
      </c>
      <c r="M257" s="213"/>
      <c r="N257" s="230"/>
      <c r="O257" s="230"/>
      <c r="P257" s="230"/>
      <c r="Q257" s="230"/>
      <c r="R257" s="230"/>
      <c r="S257" s="230"/>
      <c r="T257" s="230"/>
    </row>
    <row r="258" spans="1:20" ht="14.25" customHeight="1">
      <c r="A258" s="230"/>
      <c r="B258" s="355" t="s">
        <v>2109</v>
      </c>
      <c r="C258" s="264"/>
      <c r="D258" s="264"/>
      <c r="E258" s="264"/>
      <c r="F258" s="223" t="e">
        <f>$B$5</f>
        <v>#REF!</v>
      </c>
      <c r="G258" s="238">
        <f>$F$5</f>
        <v>1200</v>
      </c>
      <c r="H258" s="241">
        <v>1</v>
      </c>
      <c r="I258" s="242"/>
      <c r="J258" s="243">
        <f t="shared" si="12"/>
        <v>0</v>
      </c>
      <c r="K258" s="214">
        <f t="shared" si="9"/>
        <v>0</v>
      </c>
      <c r="L258" s="214">
        <f t="shared" si="10"/>
        <v>0</v>
      </c>
      <c r="M258" s="213"/>
      <c r="N258" s="230"/>
      <c r="O258" s="230"/>
      <c r="P258" s="230"/>
      <c r="Q258" s="230"/>
      <c r="R258" s="230"/>
      <c r="S258" s="230"/>
      <c r="T258" s="230"/>
    </row>
    <row r="259" spans="1:20" ht="14.25" customHeight="1">
      <c r="A259" s="230"/>
      <c r="B259" s="356"/>
      <c r="C259" s="267"/>
      <c r="D259" s="267"/>
      <c r="E259" s="267"/>
      <c r="F259" s="230" t="e">
        <f>$B$6</f>
        <v>#REF!</v>
      </c>
      <c r="G259" s="241">
        <f>$F$6</f>
        <v>1200</v>
      </c>
      <c r="H259" s="241">
        <v>1</v>
      </c>
      <c r="I259" s="242"/>
      <c r="J259" s="243">
        <f t="shared" si="12"/>
        <v>0</v>
      </c>
      <c r="K259" s="214">
        <f t="shared" si="9"/>
        <v>0</v>
      </c>
      <c r="L259" s="214">
        <f t="shared" si="10"/>
        <v>0</v>
      </c>
      <c r="M259" s="213"/>
      <c r="N259" s="230"/>
      <c r="O259" s="230"/>
      <c r="P259" s="230"/>
      <c r="Q259" s="230"/>
      <c r="R259" s="230"/>
      <c r="S259" s="230"/>
      <c r="T259" s="230"/>
    </row>
    <row r="260" spans="1:20" ht="14.25" customHeight="1">
      <c r="A260" s="230"/>
      <c r="B260" s="356"/>
      <c r="C260" s="267"/>
      <c r="D260" s="267"/>
      <c r="E260" s="267"/>
      <c r="F260" s="230" t="e">
        <f>$B$7</f>
        <v>#REF!</v>
      </c>
      <c r="G260" s="241">
        <f>$F$7</f>
        <v>450</v>
      </c>
      <c r="H260" s="241">
        <v>1</v>
      </c>
      <c r="I260" s="242"/>
      <c r="J260" s="243">
        <f t="shared" si="12"/>
        <v>0</v>
      </c>
      <c r="K260" s="214">
        <f t="shared" si="9"/>
        <v>0</v>
      </c>
      <c r="L260" s="214">
        <f t="shared" si="10"/>
        <v>0</v>
      </c>
      <c r="M260" s="213"/>
      <c r="N260" s="230"/>
      <c r="O260" s="230"/>
      <c r="P260" s="230"/>
      <c r="Q260" s="230"/>
      <c r="R260" s="230"/>
      <c r="S260" s="230"/>
      <c r="T260" s="230"/>
    </row>
    <row r="261" spans="1:20" ht="14.25" customHeight="1">
      <c r="A261" s="230"/>
      <c r="B261" s="356"/>
      <c r="C261" s="267"/>
      <c r="D261" s="267"/>
      <c r="E261" s="267"/>
      <c r="F261" s="230" t="e">
        <f>$B$8</f>
        <v>#REF!</v>
      </c>
      <c r="G261" s="241">
        <f>$F$8</f>
        <v>2500</v>
      </c>
      <c r="H261" s="241">
        <v>1</v>
      </c>
      <c r="I261" s="242"/>
      <c r="J261" s="243">
        <f t="shared" si="12"/>
        <v>0</v>
      </c>
      <c r="K261" s="214">
        <f t="shared" si="9"/>
        <v>0</v>
      </c>
      <c r="L261" s="214">
        <f t="shared" si="10"/>
        <v>0</v>
      </c>
      <c r="M261" s="213"/>
      <c r="N261" s="230"/>
      <c r="O261" s="230"/>
      <c r="P261" s="230"/>
      <c r="Q261" s="230"/>
      <c r="R261" s="230"/>
      <c r="S261" s="230"/>
      <c r="T261" s="230"/>
    </row>
    <row r="262" spans="1:20" ht="14.25" customHeight="1">
      <c r="A262" s="230"/>
      <c r="B262" s="356"/>
      <c r="C262" s="267"/>
      <c r="D262" s="267"/>
      <c r="E262" s="267"/>
      <c r="F262" s="230" t="e">
        <f>$B$9</f>
        <v>#REF!</v>
      </c>
      <c r="G262" s="241">
        <f>$F$9</f>
        <v>1800</v>
      </c>
      <c r="H262" s="241">
        <v>1</v>
      </c>
      <c r="I262" s="242"/>
      <c r="J262" s="243">
        <f t="shared" si="12"/>
        <v>0</v>
      </c>
      <c r="K262" s="214">
        <f t="shared" si="9"/>
        <v>0</v>
      </c>
      <c r="L262" s="214">
        <f t="shared" si="10"/>
        <v>0</v>
      </c>
      <c r="M262" s="213"/>
      <c r="N262" s="230"/>
      <c r="O262" s="230"/>
      <c r="P262" s="230"/>
      <c r="Q262" s="230"/>
      <c r="R262" s="230"/>
      <c r="S262" s="230"/>
      <c r="T262" s="230"/>
    </row>
    <row r="263" spans="1:20" ht="14.25" customHeight="1">
      <c r="A263" s="230"/>
      <c r="B263" s="356"/>
      <c r="C263" s="267"/>
      <c r="D263" s="267"/>
      <c r="E263" s="267"/>
      <c r="F263" s="230" t="e">
        <f>$B$10</f>
        <v>#REF!</v>
      </c>
      <c r="G263" s="241">
        <f>$F$10</f>
        <v>1500</v>
      </c>
      <c r="H263" s="241">
        <v>1</v>
      </c>
      <c r="I263" s="242"/>
      <c r="J263" s="243">
        <f t="shared" si="12"/>
        <v>0</v>
      </c>
      <c r="K263" s="214">
        <f t="shared" si="9"/>
        <v>0</v>
      </c>
      <c r="L263" s="214">
        <f t="shared" si="10"/>
        <v>0</v>
      </c>
      <c r="M263" s="213"/>
      <c r="N263" s="230"/>
      <c r="O263" s="230"/>
      <c r="P263" s="230"/>
      <c r="Q263" s="230"/>
      <c r="R263" s="230"/>
      <c r="S263" s="230"/>
      <c r="T263" s="230"/>
    </row>
    <row r="264" spans="1:20" ht="14.25" customHeight="1">
      <c r="A264" s="230"/>
      <c r="B264" s="357"/>
      <c r="C264" s="283"/>
      <c r="D264" s="283"/>
      <c r="E264" s="283"/>
      <c r="F264" s="228" t="e">
        <f>$B$11</f>
        <v>#REF!</v>
      </c>
      <c r="G264" s="244">
        <f>$F$11</f>
        <v>300</v>
      </c>
      <c r="H264" s="244">
        <v>1</v>
      </c>
      <c r="I264" s="245"/>
      <c r="J264" s="246">
        <f t="shared" si="12"/>
        <v>0</v>
      </c>
      <c r="K264" s="214">
        <f t="shared" si="9"/>
        <v>0</v>
      </c>
      <c r="L264" s="214">
        <f t="shared" si="10"/>
        <v>0</v>
      </c>
      <c r="M264" s="213"/>
      <c r="N264" s="230"/>
      <c r="O264" s="230"/>
      <c r="P264" s="230"/>
      <c r="Q264" s="230"/>
      <c r="R264" s="230"/>
      <c r="S264" s="230"/>
      <c r="T264" s="230"/>
    </row>
    <row r="265" spans="1:20" ht="14.25" customHeight="1">
      <c r="A265" s="230"/>
      <c r="B265" s="355" t="s">
        <v>2110</v>
      </c>
      <c r="C265" s="264"/>
      <c r="D265" s="264"/>
      <c r="E265" s="264"/>
      <c r="F265" s="223" t="e">
        <f>$B$5</f>
        <v>#REF!</v>
      </c>
      <c r="G265" s="238">
        <f>$F$5</f>
        <v>1200</v>
      </c>
      <c r="H265" s="241">
        <v>1</v>
      </c>
      <c r="I265" s="242"/>
      <c r="J265" s="243">
        <f t="shared" si="12"/>
        <v>0</v>
      </c>
      <c r="K265" s="214">
        <f t="shared" si="9"/>
        <v>0</v>
      </c>
      <c r="L265" s="214">
        <f t="shared" si="10"/>
        <v>0</v>
      </c>
      <c r="M265" s="213"/>
      <c r="N265" s="230"/>
      <c r="O265" s="230"/>
      <c r="P265" s="230"/>
      <c r="Q265" s="230"/>
      <c r="R265" s="230"/>
      <c r="S265" s="230"/>
      <c r="T265" s="230"/>
    </row>
    <row r="266" spans="1:20" ht="14.25" customHeight="1">
      <c r="A266" s="230"/>
      <c r="B266" s="356"/>
      <c r="C266" s="267"/>
      <c r="D266" s="267"/>
      <c r="E266" s="267"/>
      <c r="F266" s="230" t="e">
        <f>$B$6</f>
        <v>#REF!</v>
      </c>
      <c r="G266" s="241">
        <f>$F$6</f>
        <v>1200</v>
      </c>
      <c r="H266" s="241">
        <v>1</v>
      </c>
      <c r="I266" s="242"/>
      <c r="J266" s="243">
        <f t="shared" si="12"/>
        <v>0</v>
      </c>
      <c r="K266" s="214">
        <f t="shared" si="9"/>
        <v>0</v>
      </c>
      <c r="L266" s="214">
        <f t="shared" si="10"/>
        <v>0</v>
      </c>
      <c r="M266" s="213"/>
      <c r="N266" s="230"/>
      <c r="O266" s="230"/>
      <c r="P266" s="230"/>
      <c r="Q266" s="230"/>
      <c r="R266" s="230"/>
      <c r="S266" s="230"/>
      <c r="T266" s="230"/>
    </row>
    <row r="267" spans="1:20" ht="14.25" customHeight="1">
      <c r="A267" s="230"/>
      <c r="B267" s="356"/>
      <c r="C267" s="267"/>
      <c r="D267" s="267"/>
      <c r="E267" s="267"/>
      <c r="F267" s="230" t="e">
        <f>$B$7</f>
        <v>#REF!</v>
      </c>
      <c r="G267" s="241">
        <f>$F$7</f>
        <v>450</v>
      </c>
      <c r="H267" s="241">
        <v>1</v>
      </c>
      <c r="I267" s="242"/>
      <c r="J267" s="243">
        <f t="shared" si="12"/>
        <v>0</v>
      </c>
      <c r="K267" s="214">
        <f t="shared" si="9"/>
        <v>0</v>
      </c>
      <c r="L267" s="214">
        <f t="shared" si="10"/>
        <v>0</v>
      </c>
      <c r="M267" s="213"/>
      <c r="N267" s="230"/>
      <c r="O267" s="230"/>
      <c r="P267" s="230"/>
      <c r="Q267" s="230"/>
      <c r="R267" s="230"/>
      <c r="S267" s="230"/>
      <c r="T267" s="230"/>
    </row>
    <row r="268" spans="1:20" ht="14.25" customHeight="1">
      <c r="A268" s="230"/>
      <c r="B268" s="356"/>
      <c r="C268" s="267"/>
      <c r="D268" s="267"/>
      <c r="E268" s="267"/>
      <c r="F268" s="230" t="e">
        <f>$B$8</f>
        <v>#REF!</v>
      </c>
      <c r="G268" s="241">
        <f>$F$8</f>
        <v>2500</v>
      </c>
      <c r="H268" s="241">
        <v>1</v>
      </c>
      <c r="I268" s="242"/>
      <c r="J268" s="243">
        <f t="shared" si="12"/>
        <v>0</v>
      </c>
      <c r="K268" s="214">
        <f t="shared" si="9"/>
        <v>0</v>
      </c>
      <c r="L268" s="214">
        <f t="shared" si="10"/>
        <v>0</v>
      </c>
      <c r="M268" s="213"/>
      <c r="N268" s="230"/>
      <c r="O268" s="230"/>
      <c r="P268" s="230"/>
      <c r="Q268" s="230"/>
      <c r="R268" s="230"/>
      <c r="S268" s="230"/>
      <c r="T268" s="230"/>
    </row>
    <row r="269" spans="1:20" ht="14.25" customHeight="1">
      <c r="A269" s="230"/>
      <c r="B269" s="356"/>
      <c r="C269" s="267"/>
      <c r="D269" s="267"/>
      <c r="E269" s="267"/>
      <c r="F269" s="230" t="e">
        <f>$B$9</f>
        <v>#REF!</v>
      </c>
      <c r="G269" s="241">
        <f>$F$9</f>
        <v>1800</v>
      </c>
      <c r="H269" s="241">
        <v>1</v>
      </c>
      <c r="I269" s="242"/>
      <c r="J269" s="243">
        <f t="shared" si="12"/>
        <v>0</v>
      </c>
      <c r="K269" s="214">
        <f t="shared" si="9"/>
        <v>0</v>
      </c>
      <c r="L269" s="214">
        <f t="shared" si="10"/>
        <v>0</v>
      </c>
      <c r="M269" s="213"/>
      <c r="N269" s="230"/>
      <c r="O269" s="230"/>
      <c r="P269" s="230"/>
      <c r="Q269" s="230"/>
      <c r="R269" s="230"/>
      <c r="S269" s="230"/>
      <c r="T269" s="230"/>
    </row>
    <row r="270" spans="1:20" ht="14.25" customHeight="1">
      <c r="A270" s="230"/>
      <c r="B270" s="356"/>
      <c r="C270" s="267"/>
      <c r="D270" s="267"/>
      <c r="E270" s="267"/>
      <c r="F270" s="230" t="e">
        <f>$B$10</f>
        <v>#REF!</v>
      </c>
      <c r="G270" s="241">
        <f>$F$10</f>
        <v>1500</v>
      </c>
      <c r="H270" s="241">
        <v>1</v>
      </c>
      <c r="I270" s="242"/>
      <c r="J270" s="243">
        <f t="shared" si="12"/>
        <v>0</v>
      </c>
      <c r="K270" s="214">
        <f t="shared" si="9"/>
        <v>0</v>
      </c>
      <c r="L270" s="214">
        <f t="shared" si="10"/>
        <v>0</v>
      </c>
      <c r="M270" s="213"/>
      <c r="N270" s="230"/>
      <c r="O270" s="230"/>
      <c r="P270" s="230"/>
      <c r="Q270" s="230"/>
      <c r="R270" s="230"/>
      <c r="S270" s="230"/>
      <c r="T270" s="230"/>
    </row>
    <row r="271" spans="1:20" ht="14.25" customHeight="1">
      <c r="A271" s="230"/>
      <c r="B271" s="357"/>
      <c r="C271" s="283"/>
      <c r="D271" s="283"/>
      <c r="E271" s="283"/>
      <c r="F271" s="228" t="e">
        <f>$B$11</f>
        <v>#REF!</v>
      </c>
      <c r="G271" s="244">
        <f>$F$11</f>
        <v>300</v>
      </c>
      <c r="H271" s="244">
        <v>1</v>
      </c>
      <c r="I271" s="245"/>
      <c r="J271" s="246">
        <f t="shared" si="12"/>
        <v>0</v>
      </c>
      <c r="K271" s="214">
        <f t="shared" si="9"/>
        <v>0</v>
      </c>
      <c r="L271" s="214">
        <f t="shared" si="10"/>
        <v>0</v>
      </c>
      <c r="M271" s="213"/>
      <c r="N271" s="230"/>
      <c r="O271" s="230"/>
      <c r="P271" s="230"/>
      <c r="Q271" s="230"/>
      <c r="R271" s="230"/>
      <c r="S271" s="230"/>
      <c r="T271" s="230"/>
    </row>
    <row r="272" spans="1:20" ht="14.25" customHeight="1">
      <c r="A272" s="230"/>
      <c r="B272" s="355" t="s">
        <v>2111</v>
      </c>
      <c r="C272" s="264"/>
      <c r="D272" s="264"/>
      <c r="E272" s="264"/>
      <c r="F272" s="223" t="e">
        <f>$B$5</f>
        <v>#REF!</v>
      </c>
      <c r="G272" s="238">
        <f>$F$5</f>
        <v>1200</v>
      </c>
      <c r="H272" s="241">
        <v>1</v>
      </c>
      <c r="I272" s="242"/>
      <c r="J272" s="243">
        <f t="shared" si="12"/>
        <v>0</v>
      </c>
      <c r="K272" s="214">
        <f t="shared" si="9"/>
        <v>0</v>
      </c>
      <c r="L272" s="214">
        <f t="shared" si="10"/>
        <v>0</v>
      </c>
      <c r="M272" s="213"/>
      <c r="N272" s="230"/>
      <c r="O272" s="230"/>
      <c r="P272" s="230"/>
      <c r="Q272" s="230"/>
      <c r="R272" s="230"/>
      <c r="S272" s="230"/>
      <c r="T272" s="230"/>
    </row>
    <row r="273" spans="1:20" ht="14.25" customHeight="1">
      <c r="A273" s="230"/>
      <c r="B273" s="356"/>
      <c r="C273" s="267"/>
      <c r="D273" s="267"/>
      <c r="E273" s="267"/>
      <c r="F273" s="230" t="e">
        <f>$B$6</f>
        <v>#REF!</v>
      </c>
      <c r="G273" s="241">
        <f>$F$6</f>
        <v>1200</v>
      </c>
      <c r="H273" s="241">
        <v>1</v>
      </c>
      <c r="I273" s="242"/>
      <c r="J273" s="243">
        <f t="shared" si="12"/>
        <v>0</v>
      </c>
      <c r="K273" s="214">
        <f t="shared" si="9"/>
        <v>0</v>
      </c>
      <c r="L273" s="214">
        <f t="shared" si="10"/>
        <v>0</v>
      </c>
      <c r="M273" s="213"/>
      <c r="N273" s="230"/>
      <c r="O273" s="230"/>
      <c r="P273" s="230"/>
      <c r="Q273" s="230"/>
      <c r="R273" s="230"/>
      <c r="S273" s="230"/>
      <c r="T273" s="230"/>
    </row>
    <row r="274" spans="1:20" ht="14.25" customHeight="1">
      <c r="A274" s="230"/>
      <c r="B274" s="356"/>
      <c r="C274" s="267"/>
      <c r="D274" s="267"/>
      <c r="E274" s="267"/>
      <c r="F274" s="230" t="e">
        <f>$B$7</f>
        <v>#REF!</v>
      </c>
      <c r="G274" s="241">
        <f>$F$7</f>
        <v>450</v>
      </c>
      <c r="H274" s="241">
        <v>1</v>
      </c>
      <c r="I274" s="242"/>
      <c r="J274" s="243">
        <f t="shared" si="12"/>
        <v>0</v>
      </c>
      <c r="K274" s="214">
        <f t="shared" si="9"/>
        <v>0</v>
      </c>
      <c r="L274" s="214">
        <f t="shared" si="10"/>
        <v>0</v>
      </c>
      <c r="M274" s="213"/>
      <c r="N274" s="230"/>
      <c r="O274" s="230"/>
      <c r="P274" s="230"/>
      <c r="Q274" s="230"/>
      <c r="R274" s="230"/>
      <c r="S274" s="230"/>
      <c r="T274" s="230"/>
    </row>
    <row r="275" spans="1:20" ht="14.25" customHeight="1">
      <c r="A275" s="230"/>
      <c r="B275" s="356"/>
      <c r="C275" s="267"/>
      <c r="D275" s="267"/>
      <c r="E275" s="267"/>
      <c r="F275" s="230" t="e">
        <f>$B$8</f>
        <v>#REF!</v>
      </c>
      <c r="G275" s="241">
        <f>$F$8</f>
        <v>2500</v>
      </c>
      <c r="H275" s="241">
        <v>1</v>
      </c>
      <c r="I275" s="242"/>
      <c r="J275" s="243">
        <f t="shared" si="12"/>
        <v>0</v>
      </c>
      <c r="K275" s="214">
        <f t="shared" si="9"/>
        <v>0</v>
      </c>
      <c r="L275" s="214">
        <f t="shared" si="10"/>
        <v>0</v>
      </c>
      <c r="M275" s="213"/>
      <c r="N275" s="230"/>
      <c r="O275" s="230"/>
      <c r="P275" s="230"/>
      <c r="Q275" s="230"/>
      <c r="R275" s="230"/>
      <c r="S275" s="230"/>
      <c r="T275" s="230"/>
    </row>
    <row r="276" spans="1:20" ht="14.25" customHeight="1">
      <c r="A276" s="230"/>
      <c r="B276" s="356"/>
      <c r="C276" s="267"/>
      <c r="D276" s="267"/>
      <c r="E276" s="267"/>
      <c r="F276" s="230" t="e">
        <f>$B$9</f>
        <v>#REF!</v>
      </c>
      <c r="G276" s="241">
        <f>$F$9</f>
        <v>1800</v>
      </c>
      <c r="H276" s="241">
        <v>1</v>
      </c>
      <c r="I276" s="242"/>
      <c r="J276" s="243">
        <f t="shared" si="12"/>
        <v>0</v>
      </c>
      <c r="K276" s="214">
        <f t="shared" si="9"/>
        <v>0</v>
      </c>
      <c r="L276" s="214">
        <f t="shared" si="10"/>
        <v>0</v>
      </c>
      <c r="M276" s="213"/>
      <c r="N276" s="230"/>
      <c r="O276" s="230"/>
      <c r="P276" s="230"/>
      <c r="Q276" s="230"/>
      <c r="R276" s="230"/>
      <c r="S276" s="230"/>
      <c r="T276" s="230"/>
    </row>
    <row r="277" spans="1:20" ht="14.25" customHeight="1">
      <c r="A277" s="230"/>
      <c r="B277" s="356"/>
      <c r="C277" s="267"/>
      <c r="D277" s="267"/>
      <c r="E277" s="267"/>
      <c r="F277" s="230" t="e">
        <f>$B$10</f>
        <v>#REF!</v>
      </c>
      <c r="G277" s="241">
        <f>$F$10</f>
        <v>1500</v>
      </c>
      <c r="H277" s="241">
        <v>1</v>
      </c>
      <c r="I277" s="242"/>
      <c r="J277" s="243">
        <f t="shared" si="12"/>
        <v>0</v>
      </c>
      <c r="K277" s="214">
        <f t="shared" si="9"/>
        <v>0</v>
      </c>
      <c r="L277" s="214">
        <f t="shared" si="10"/>
        <v>0</v>
      </c>
      <c r="M277" s="213"/>
      <c r="N277" s="230"/>
      <c r="O277" s="230"/>
      <c r="P277" s="230"/>
      <c r="Q277" s="230"/>
      <c r="R277" s="230"/>
      <c r="S277" s="230"/>
      <c r="T277" s="230"/>
    </row>
    <row r="278" spans="1:20" ht="14.25" customHeight="1">
      <c r="A278" s="230"/>
      <c r="B278" s="357"/>
      <c r="C278" s="283"/>
      <c r="D278" s="283"/>
      <c r="E278" s="283"/>
      <c r="F278" s="228" t="e">
        <f>$B$11</f>
        <v>#REF!</v>
      </c>
      <c r="G278" s="244">
        <f>$F$11</f>
        <v>300</v>
      </c>
      <c r="H278" s="244">
        <v>1</v>
      </c>
      <c r="I278" s="245"/>
      <c r="J278" s="246">
        <f t="shared" si="12"/>
        <v>0</v>
      </c>
      <c r="K278" s="214">
        <f t="shared" si="9"/>
        <v>0</v>
      </c>
      <c r="L278" s="214">
        <f t="shared" si="10"/>
        <v>0</v>
      </c>
      <c r="M278" s="213"/>
      <c r="N278" s="230"/>
      <c r="O278" s="230"/>
      <c r="P278" s="230"/>
      <c r="Q278" s="230"/>
      <c r="R278" s="230"/>
      <c r="S278" s="230"/>
      <c r="T278" s="230"/>
    </row>
    <row r="279" spans="1:20" ht="14.25" customHeight="1">
      <c r="A279" s="230"/>
      <c r="B279" s="355" t="s">
        <v>2112</v>
      </c>
      <c r="C279" s="264"/>
      <c r="D279" s="264"/>
      <c r="E279" s="264"/>
      <c r="F279" s="223" t="e">
        <f>$B$5</f>
        <v>#REF!</v>
      </c>
      <c r="G279" s="238">
        <f>$F$5</f>
        <v>1200</v>
      </c>
      <c r="H279" s="241">
        <v>1</v>
      </c>
      <c r="I279" s="242"/>
      <c r="J279" s="243">
        <f t="shared" si="12"/>
        <v>0</v>
      </c>
      <c r="K279" s="214">
        <f t="shared" si="9"/>
        <v>0</v>
      </c>
      <c r="L279" s="214">
        <f t="shared" si="10"/>
        <v>0</v>
      </c>
      <c r="M279" s="213"/>
      <c r="N279" s="230"/>
      <c r="O279" s="230"/>
      <c r="P279" s="230"/>
      <c r="Q279" s="230"/>
      <c r="R279" s="230"/>
      <c r="S279" s="230"/>
      <c r="T279" s="230"/>
    </row>
    <row r="280" spans="1:20" ht="14.25" customHeight="1">
      <c r="A280" s="230"/>
      <c r="B280" s="356"/>
      <c r="C280" s="267"/>
      <c r="D280" s="267"/>
      <c r="E280" s="267"/>
      <c r="F280" s="230" t="e">
        <f>$B$6</f>
        <v>#REF!</v>
      </c>
      <c r="G280" s="241">
        <f>$F$6</f>
        <v>1200</v>
      </c>
      <c r="H280" s="241">
        <v>1</v>
      </c>
      <c r="I280" s="242"/>
      <c r="J280" s="243">
        <f t="shared" si="12"/>
        <v>0</v>
      </c>
      <c r="K280" s="214">
        <f t="shared" si="9"/>
        <v>0</v>
      </c>
      <c r="L280" s="214">
        <f t="shared" si="10"/>
        <v>0</v>
      </c>
      <c r="M280" s="213"/>
      <c r="N280" s="230"/>
      <c r="O280" s="230"/>
      <c r="P280" s="230"/>
      <c r="Q280" s="230"/>
      <c r="R280" s="230"/>
      <c r="S280" s="230"/>
      <c r="T280" s="230"/>
    </row>
    <row r="281" spans="1:20" ht="14.25" customHeight="1">
      <c r="A281" s="230"/>
      <c r="B281" s="356"/>
      <c r="C281" s="267"/>
      <c r="D281" s="267"/>
      <c r="E281" s="267"/>
      <c r="F281" s="230" t="e">
        <f>$B$7</f>
        <v>#REF!</v>
      </c>
      <c r="G281" s="241">
        <f>$F$7</f>
        <v>450</v>
      </c>
      <c r="H281" s="241">
        <v>1</v>
      </c>
      <c r="I281" s="242"/>
      <c r="J281" s="243">
        <f t="shared" si="12"/>
        <v>0</v>
      </c>
      <c r="K281" s="214">
        <f t="shared" si="9"/>
        <v>0</v>
      </c>
      <c r="L281" s="214">
        <f t="shared" si="10"/>
        <v>0</v>
      </c>
      <c r="M281" s="213"/>
      <c r="N281" s="230"/>
      <c r="O281" s="230"/>
      <c r="P281" s="230"/>
      <c r="Q281" s="230"/>
      <c r="R281" s="230"/>
      <c r="S281" s="230"/>
      <c r="T281" s="230"/>
    </row>
    <row r="282" spans="1:20" ht="14.25" customHeight="1">
      <c r="A282" s="230"/>
      <c r="B282" s="356"/>
      <c r="C282" s="267"/>
      <c r="D282" s="267"/>
      <c r="E282" s="267"/>
      <c r="F282" s="230" t="e">
        <f>$B$8</f>
        <v>#REF!</v>
      </c>
      <c r="G282" s="241">
        <f>$F$8</f>
        <v>2500</v>
      </c>
      <c r="H282" s="241">
        <v>1</v>
      </c>
      <c r="I282" s="242"/>
      <c r="J282" s="243">
        <f t="shared" si="12"/>
        <v>0</v>
      </c>
      <c r="K282" s="214">
        <f t="shared" si="9"/>
        <v>0</v>
      </c>
      <c r="L282" s="214">
        <f t="shared" si="10"/>
        <v>0</v>
      </c>
      <c r="M282" s="213"/>
      <c r="N282" s="230"/>
      <c r="O282" s="230"/>
      <c r="P282" s="230"/>
      <c r="Q282" s="230"/>
      <c r="R282" s="230"/>
      <c r="S282" s="230"/>
      <c r="T282" s="230"/>
    </row>
    <row r="283" spans="1:20" ht="14.25" customHeight="1">
      <c r="A283" s="230"/>
      <c r="B283" s="356"/>
      <c r="C283" s="267"/>
      <c r="D283" s="267"/>
      <c r="E283" s="267"/>
      <c r="F283" s="230" t="e">
        <f>$B$9</f>
        <v>#REF!</v>
      </c>
      <c r="G283" s="241">
        <f>$F$9</f>
        <v>1800</v>
      </c>
      <c r="H283" s="241">
        <v>1</v>
      </c>
      <c r="I283" s="242"/>
      <c r="J283" s="243">
        <f t="shared" si="12"/>
        <v>0</v>
      </c>
      <c r="K283" s="214">
        <f t="shared" si="9"/>
        <v>0</v>
      </c>
      <c r="L283" s="214">
        <f t="shared" si="10"/>
        <v>0</v>
      </c>
      <c r="M283" s="213"/>
      <c r="N283" s="230"/>
      <c r="O283" s="230"/>
      <c r="P283" s="230"/>
      <c r="Q283" s="230"/>
      <c r="R283" s="230"/>
      <c r="S283" s="230"/>
      <c r="T283" s="230"/>
    </row>
    <row r="284" spans="1:20" ht="14.25" customHeight="1">
      <c r="A284" s="230"/>
      <c r="B284" s="356"/>
      <c r="C284" s="267"/>
      <c r="D284" s="267"/>
      <c r="E284" s="267"/>
      <c r="F284" s="230" t="e">
        <f>$B$10</f>
        <v>#REF!</v>
      </c>
      <c r="G284" s="241">
        <f>$F$10</f>
        <v>1500</v>
      </c>
      <c r="H284" s="241">
        <v>1</v>
      </c>
      <c r="I284" s="242"/>
      <c r="J284" s="243">
        <f t="shared" si="12"/>
        <v>0</v>
      </c>
      <c r="K284" s="214">
        <f t="shared" si="9"/>
        <v>0</v>
      </c>
      <c r="L284" s="214">
        <f t="shared" si="10"/>
        <v>0</v>
      </c>
      <c r="M284" s="213"/>
      <c r="N284" s="230"/>
      <c r="O284" s="230"/>
      <c r="P284" s="230"/>
      <c r="Q284" s="230"/>
      <c r="R284" s="230"/>
      <c r="S284" s="230"/>
      <c r="T284" s="230"/>
    </row>
    <row r="285" spans="1:20" ht="14.25" customHeight="1">
      <c r="A285" s="230"/>
      <c r="B285" s="357"/>
      <c r="C285" s="283"/>
      <c r="D285" s="283"/>
      <c r="E285" s="283"/>
      <c r="F285" s="228" t="e">
        <f>$B$11</f>
        <v>#REF!</v>
      </c>
      <c r="G285" s="244">
        <f>$F$11</f>
        <v>300</v>
      </c>
      <c r="H285" s="244">
        <v>1</v>
      </c>
      <c r="I285" s="245"/>
      <c r="J285" s="246">
        <f t="shared" si="12"/>
        <v>0</v>
      </c>
      <c r="K285" s="214">
        <f t="shared" si="9"/>
        <v>0</v>
      </c>
      <c r="L285" s="214">
        <f t="shared" si="10"/>
        <v>0</v>
      </c>
      <c r="M285" s="213"/>
      <c r="N285" s="230"/>
      <c r="O285" s="230"/>
      <c r="P285" s="230"/>
      <c r="Q285" s="230"/>
      <c r="R285" s="230"/>
      <c r="S285" s="230"/>
      <c r="T285" s="230"/>
    </row>
    <row r="286" spans="1:20" ht="14.25" customHeight="1">
      <c r="A286" s="230"/>
      <c r="B286" s="355" t="s">
        <v>2113</v>
      </c>
      <c r="C286" s="264"/>
      <c r="D286" s="264"/>
      <c r="E286" s="264"/>
      <c r="F286" s="223" t="e">
        <f>$B$5</f>
        <v>#REF!</v>
      </c>
      <c r="G286" s="238">
        <f>$F$5</f>
        <v>1200</v>
      </c>
      <c r="H286" s="241">
        <v>1</v>
      </c>
      <c r="I286" s="242"/>
      <c r="J286" s="243">
        <f t="shared" si="12"/>
        <v>0</v>
      </c>
      <c r="K286" s="214">
        <f t="shared" si="9"/>
        <v>0</v>
      </c>
      <c r="L286" s="214">
        <f t="shared" si="10"/>
        <v>0</v>
      </c>
      <c r="M286" s="213"/>
      <c r="N286" s="230"/>
      <c r="O286" s="230"/>
      <c r="P286" s="230"/>
      <c r="Q286" s="230"/>
      <c r="R286" s="230"/>
      <c r="S286" s="230"/>
      <c r="T286" s="230"/>
    </row>
    <row r="287" spans="1:20" ht="14.25" customHeight="1">
      <c r="A287" s="230"/>
      <c r="B287" s="356"/>
      <c r="C287" s="267"/>
      <c r="D287" s="267"/>
      <c r="E287" s="267"/>
      <c r="F287" s="230" t="e">
        <f>$B$6</f>
        <v>#REF!</v>
      </c>
      <c r="G287" s="241">
        <f>$F$6</f>
        <v>1200</v>
      </c>
      <c r="H287" s="241">
        <v>1</v>
      </c>
      <c r="I287" s="242"/>
      <c r="J287" s="243">
        <f t="shared" si="12"/>
        <v>0</v>
      </c>
      <c r="K287" s="214">
        <f t="shared" si="9"/>
        <v>0</v>
      </c>
      <c r="L287" s="214">
        <f t="shared" si="10"/>
        <v>0</v>
      </c>
      <c r="M287" s="213"/>
      <c r="N287" s="230"/>
      <c r="O287" s="230"/>
      <c r="P287" s="230"/>
      <c r="Q287" s="230"/>
      <c r="R287" s="230"/>
      <c r="S287" s="230"/>
      <c r="T287" s="230"/>
    </row>
    <row r="288" spans="1:20" ht="14.25" customHeight="1">
      <c r="A288" s="230"/>
      <c r="B288" s="356"/>
      <c r="C288" s="267"/>
      <c r="D288" s="267"/>
      <c r="E288" s="267"/>
      <c r="F288" s="230" t="e">
        <f>$B$7</f>
        <v>#REF!</v>
      </c>
      <c r="G288" s="241">
        <f>$F$7</f>
        <v>450</v>
      </c>
      <c r="H288" s="241">
        <v>1</v>
      </c>
      <c r="I288" s="242"/>
      <c r="J288" s="243">
        <f t="shared" si="12"/>
        <v>0</v>
      </c>
      <c r="K288" s="214">
        <f t="shared" si="9"/>
        <v>0</v>
      </c>
      <c r="L288" s="214">
        <f t="shared" si="10"/>
        <v>0</v>
      </c>
      <c r="M288" s="213"/>
      <c r="N288" s="230"/>
      <c r="O288" s="230"/>
      <c r="P288" s="230"/>
      <c r="Q288" s="230"/>
      <c r="R288" s="230"/>
      <c r="S288" s="230"/>
      <c r="T288" s="230"/>
    </row>
    <row r="289" spans="1:20" ht="14.25" customHeight="1">
      <c r="A289" s="230"/>
      <c r="B289" s="356"/>
      <c r="C289" s="267"/>
      <c r="D289" s="267"/>
      <c r="E289" s="267"/>
      <c r="F289" s="230" t="e">
        <f>$B$8</f>
        <v>#REF!</v>
      </c>
      <c r="G289" s="241">
        <f>$F$8</f>
        <v>2500</v>
      </c>
      <c r="H289" s="241">
        <v>1</v>
      </c>
      <c r="I289" s="242"/>
      <c r="J289" s="243">
        <f t="shared" si="12"/>
        <v>0</v>
      </c>
      <c r="K289" s="214">
        <f t="shared" si="9"/>
        <v>0</v>
      </c>
      <c r="L289" s="214">
        <f t="shared" si="10"/>
        <v>0</v>
      </c>
      <c r="M289" s="213"/>
      <c r="N289" s="230"/>
      <c r="O289" s="230"/>
      <c r="P289" s="230"/>
      <c r="Q289" s="230"/>
      <c r="R289" s="230"/>
      <c r="S289" s="230"/>
      <c r="T289" s="230"/>
    </row>
    <row r="290" spans="1:20" ht="14.25" customHeight="1">
      <c r="A290" s="230"/>
      <c r="B290" s="356"/>
      <c r="C290" s="267"/>
      <c r="D290" s="267"/>
      <c r="E290" s="267"/>
      <c r="F290" s="230" t="e">
        <f>$B$9</f>
        <v>#REF!</v>
      </c>
      <c r="G290" s="241">
        <f>$F$9</f>
        <v>1800</v>
      </c>
      <c r="H290" s="241">
        <v>1</v>
      </c>
      <c r="I290" s="242"/>
      <c r="J290" s="243">
        <f t="shared" si="12"/>
        <v>0</v>
      </c>
      <c r="K290" s="214">
        <f t="shared" si="9"/>
        <v>0</v>
      </c>
      <c r="L290" s="214">
        <f t="shared" si="10"/>
        <v>0</v>
      </c>
      <c r="M290" s="213"/>
      <c r="N290" s="230"/>
      <c r="O290" s="230"/>
      <c r="P290" s="230"/>
      <c r="Q290" s="230"/>
      <c r="R290" s="230"/>
      <c r="S290" s="230"/>
      <c r="T290" s="230"/>
    </row>
    <row r="291" spans="1:20" ht="14.25" customHeight="1">
      <c r="A291" s="230"/>
      <c r="B291" s="356"/>
      <c r="C291" s="267"/>
      <c r="D291" s="267"/>
      <c r="E291" s="267"/>
      <c r="F291" s="230" t="e">
        <f>$B$10</f>
        <v>#REF!</v>
      </c>
      <c r="G291" s="241">
        <f>$F$10</f>
        <v>1500</v>
      </c>
      <c r="H291" s="241">
        <v>1</v>
      </c>
      <c r="I291" s="242"/>
      <c r="J291" s="243">
        <f t="shared" si="12"/>
        <v>0</v>
      </c>
      <c r="K291" s="214">
        <f t="shared" si="9"/>
        <v>0</v>
      </c>
      <c r="L291" s="214">
        <f t="shared" si="10"/>
        <v>0</v>
      </c>
      <c r="M291" s="213"/>
      <c r="N291" s="230"/>
      <c r="O291" s="230"/>
      <c r="P291" s="230"/>
      <c r="Q291" s="230"/>
      <c r="R291" s="230"/>
      <c r="S291" s="230"/>
      <c r="T291" s="230"/>
    </row>
    <row r="292" spans="1:20" ht="14.25" customHeight="1">
      <c r="A292" s="230"/>
      <c r="B292" s="357"/>
      <c r="C292" s="283"/>
      <c r="D292" s="283"/>
      <c r="E292" s="283"/>
      <c r="F292" s="228" t="e">
        <f>$B$11</f>
        <v>#REF!</v>
      </c>
      <c r="G292" s="244">
        <f>$F$11</f>
        <v>300</v>
      </c>
      <c r="H292" s="244">
        <v>1</v>
      </c>
      <c r="I292" s="245"/>
      <c r="J292" s="246">
        <f t="shared" si="12"/>
        <v>0</v>
      </c>
      <c r="K292" s="214">
        <f t="shared" si="9"/>
        <v>0</v>
      </c>
      <c r="L292" s="214">
        <f t="shared" si="10"/>
        <v>0</v>
      </c>
      <c r="M292" s="213"/>
      <c r="N292" s="230"/>
      <c r="O292" s="230"/>
      <c r="P292" s="230"/>
      <c r="Q292" s="230"/>
      <c r="R292" s="230"/>
      <c r="S292" s="230"/>
      <c r="T292" s="230"/>
    </row>
    <row r="293" spans="1:20" ht="14.25" customHeight="1">
      <c r="A293" s="230"/>
      <c r="B293" s="355" t="s">
        <v>2114</v>
      </c>
      <c r="C293" s="264"/>
      <c r="D293" s="264"/>
      <c r="E293" s="264"/>
      <c r="F293" s="223" t="e">
        <f>$B$5</f>
        <v>#REF!</v>
      </c>
      <c r="G293" s="238">
        <f>$F$5</f>
        <v>1200</v>
      </c>
      <c r="H293" s="241">
        <v>1</v>
      </c>
      <c r="I293" s="242"/>
      <c r="J293" s="243">
        <f t="shared" si="12"/>
        <v>0</v>
      </c>
      <c r="K293" s="214">
        <f t="shared" si="9"/>
        <v>0</v>
      </c>
      <c r="L293" s="214">
        <f t="shared" si="10"/>
        <v>0</v>
      </c>
      <c r="M293" s="213"/>
      <c r="N293" s="230"/>
      <c r="O293" s="230"/>
      <c r="P293" s="230"/>
      <c r="Q293" s="230"/>
      <c r="R293" s="230"/>
      <c r="S293" s="230"/>
      <c r="T293" s="230"/>
    </row>
    <row r="294" spans="1:20" ht="14.25" customHeight="1">
      <c r="A294" s="230"/>
      <c r="B294" s="356"/>
      <c r="C294" s="267"/>
      <c r="D294" s="267"/>
      <c r="E294" s="267"/>
      <c r="F294" s="230" t="e">
        <f>$B$6</f>
        <v>#REF!</v>
      </c>
      <c r="G294" s="241">
        <f>$F$6</f>
        <v>1200</v>
      </c>
      <c r="H294" s="241">
        <v>1</v>
      </c>
      <c r="I294" s="242"/>
      <c r="J294" s="243">
        <f t="shared" si="12"/>
        <v>0</v>
      </c>
      <c r="K294" s="214">
        <f t="shared" si="9"/>
        <v>0</v>
      </c>
      <c r="L294" s="214">
        <f t="shared" si="10"/>
        <v>0</v>
      </c>
      <c r="M294" s="213"/>
      <c r="N294" s="230"/>
      <c r="O294" s="230"/>
      <c r="P294" s="230"/>
      <c r="Q294" s="230"/>
      <c r="R294" s="230"/>
      <c r="S294" s="230"/>
      <c r="T294" s="230"/>
    </row>
    <row r="295" spans="1:20" ht="14.25" customHeight="1">
      <c r="A295" s="230"/>
      <c r="B295" s="356"/>
      <c r="C295" s="267"/>
      <c r="D295" s="267"/>
      <c r="E295" s="267"/>
      <c r="F295" s="230" t="e">
        <f>$B$7</f>
        <v>#REF!</v>
      </c>
      <c r="G295" s="241">
        <f>$F$7</f>
        <v>450</v>
      </c>
      <c r="H295" s="241">
        <v>1</v>
      </c>
      <c r="I295" s="242"/>
      <c r="J295" s="243">
        <f t="shared" si="12"/>
        <v>0</v>
      </c>
      <c r="K295" s="214">
        <f t="shared" si="9"/>
        <v>0</v>
      </c>
      <c r="L295" s="214">
        <f t="shared" si="10"/>
        <v>0</v>
      </c>
      <c r="M295" s="213"/>
      <c r="N295" s="230"/>
      <c r="O295" s="230"/>
      <c r="P295" s="230"/>
      <c r="Q295" s="230"/>
      <c r="R295" s="230"/>
      <c r="S295" s="230"/>
      <c r="T295" s="230"/>
    </row>
    <row r="296" spans="1:20" ht="14.25" customHeight="1">
      <c r="A296" s="230"/>
      <c r="B296" s="356"/>
      <c r="C296" s="267"/>
      <c r="D296" s="267"/>
      <c r="E296" s="267"/>
      <c r="F296" s="230" t="e">
        <f>$B$8</f>
        <v>#REF!</v>
      </c>
      <c r="G296" s="241">
        <f>$F$8</f>
        <v>2500</v>
      </c>
      <c r="H296" s="241">
        <v>1</v>
      </c>
      <c r="I296" s="242"/>
      <c r="J296" s="243">
        <f t="shared" si="12"/>
        <v>0</v>
      </c>
      <c r="K296" s="214">
        <f t="shared" si="9"/>
        <v>0</v>
      </c>
      <c r="L296" s="214">
        <f t="shared" si="10"/>
        <v>0</v>
      </c>
      <c r="M296" s="213"/>
      <c r="N296" s="230"/>
      <c r="O296" s="230"/>
      <c r="P296" s="230"/>
      <c r="Q296" s="230"/>
      <c r="R296" s="230"/>
      <c r="S296" s="230"/>
      <c r="T296" s="230"/>
    </row>
    <row r="297" spans="1:20" ht="14.25" customHeight="1">
      <c r="A297" s="230"/>
      <c r="B297" s="356"/>
      <c r="C297" s="267"/>
      <c r="D297" s="267"/>
      <c r="E297" s="267"/>
      <c r="F297" s="230" t="e">
        <f>$B$9</f>
        <v>#REF!</v>
      </c>
      <c r="G297" s="241">
        <f>$F$9</f>
        <v>1800</v>
      </c>
      <c r="H297" s="241">
        <v>1</v>
      </c>
      <c r="I297" s="242"/>
      <c r="J297" s="243">
        <f t="shared" si="12"/>
        <v>0</v>
      </c>
      <c r="K297" s="214">
        <f t="shared" si="9"/>
        <v>0</v>
      </c>
      <c r="L297" s="214">
        <f t="shared" si="10"/>
        <v>0</v>
      </c>
      <c r="M297" s="213"/>
      <c r="N297" s="230"/>
      <c r="O297" s="230"/>
      <c r="P297" s="230"/>
      <c r="Q297" s="230"/>
      <c r="R297" s="230"/>
      <c r="S297" s="230"/>
      <c r="T297" s="230"/>
    </row>
    <row r="298" spans="1:20" ht="14.25" customHeight="1">
      <c r="A298" s="230"/>
      <c r="B298" s="356"/>
      <c r="C298" s="267"/>
      <c r="D298" s="267"/>
      <c r="E298" s="267"/>
      <c r="F298" s="230" t="e">
        <f>$B$10</f>
        <v>#REF!</v>
      </c>
      <c r="G298" s="241">
        <f>$F$10</f>
        <v>1500</v>
      </c>
      <c r="H298" s="241">
        <v>1</v>
      </c>
      <c r="I298" s="242"/>
      <c r="J298" s="243">
        <f t="shared" si="12"/>
        <v>0</v>
      </c>
      <c r="K298" s="214">
        <f t="shared" si="9"/>
        <v>0</v>
      </c>
      <c r="L298" s="214">
        <f t="shared" si="10"/>
        <v>0</v>
      </c>
      <c r="M298" s="213"/>
      <c r="N298" s="230"/>
      <c r="O298" s="230"/>
      <c r="P298" s="230"/>
      <c r="Q298" s="230"/>
      <c r="R298" s="230"/>
      <c r="S298" s="230"/>
      <c r="T298" s="230"/>
    </row>
    <row r="299" spans="1:20" ht="14.25" customHeight="1">
      <c r="A299" s="230"/>
      <c r="B299" s="357"/>
      <c r="C299" s="283"/>
      <c r="D299" s="283"/>
      <c r="E299" s="283"/>
      <c r="F299" s="228" t="e">
        <f>$B$11</f>
        <v>#REF!</v>
      </c>
      <c r="G299" s="244">
        <f>$F$11</f>
        <v>300</v>
      </c>
      <c r="H299" s="244">
        <v>1</v>
      </c>
      <c r="I299" s="245"/>
      <c r="J299" s="246">
        <f t="shared" si="12"/>
        <v>0</v>
      </c>
      <c r="K299" s="214">
        <f t="shared" si="9"/>
        <v>0</v>
      </c>
      <c r="L299" s="214">
        <f t="shared" si="10"/>
        <v>0</v>
      </c>
      <c r="M299" s="213"/>
      <c r="N299" s="230"/>
      <c r="O299" s="230"/>
      <c r="P299" s="230"/>
      <c r="Q299" s="230"/>
      <c r="R299" s="230"/>
      <c r="S299" s="230"/>
      <c r="T299" s="230"/>
    </row>
    <row r="300" spans="1:20" ht="14.25" customHeight="1">
      <c r="A300" s="230"/>
      <c r="B300" s="230"/>
      <c r="C300" s="230"/>
      <c r="D300" s="230"/>
      <c r="E300" s="230"/>
      <c r="F300" s="230"/>
      <c r="G300" s="230"/>
      <c r="H300" s="230"/>
      <c r="I300" s="213"/>
      <c r="J300" s="230"/>
      <c r="K300" s="214">
        <f t="shared" si="9"/>
        <v>0</v>
      </c>
      <c r="L300" s="214">
        <f t="shared" si="10"/>
        <v>0</v>
      </c>
      <c r="M300" s="213"/>
      <c r="N300" s="230"/>
      <c r="O300" s="230"/>
      <c r="P300" s="230"/>
      <c r="Q300" s="230"/>
      <c r="R300" s="230"/>
      <c r="S300" s="230"/>
      <c r="T300" s="230"/>
    </row>
    <row r="301" spans="1:20" ht="14.25" customHeight="1">
      <c r="A301" s="230"/>
      <c r="B301" s="353" t="s">
        <v>2115</v>
      </c>
      <c r="C301" s="264"/>
      <c r="D301" s="264"/>
      <c r="E301" s="264"/>
      <c r="F301" s="234"/>
      <c r="G301" s="234"/>
      <c r="H301" s="234"/>
      <c r="I301" s="235"/>
      <c r="J301" s="236"/>
      <c r="K301" s="214">
        <f t="shared" si="9"/>
        <v>0</v>
      </c>
      <c r="L301" s="214">
        <f t="shared" si="10"/>
        <v>0</v>
      </c>
      <c r="M301" s="213"/>
      <c r="N301" s="230"/>
      <c r="O301" s="230"/>
      <c r="P301" s="230"/>
      <c r="Q301" s="230"/>
      <c r="R301" s="230"/>
      <c r="S301" s="230"/>
      <c r="T301" s="230"/>
    </row>
    <row r="302" spans="1:20" ht="14.25" customHeight="1">
      <c r="A302" s="230"/>
      <c r="B302" s="354" t="s">
        <v>2070</v>
      </c>
      <c r="C302" s="269"/>
      <c r="D302" s="269"/>
      <c r="E302" s="270"/>
      <c r="F302" s="217" t="s">
        <v>2071</v>
      </c>
      <c r="G302" s="216" t="s">
        <v>2072</v>
      </c>
      <c r="H302" s="217" t="s">
        <v>2116</v>
      </c>
      <c r="I302" s="237" t="s">
        <v>2117</v>
      </c>
      <c r="J302" s="217" t="s">
        <v>2054</v>
      </c>
      <c r="K302" s="214" t="str">
        <f t="shared" si="9"/>
        <v>Produtividade (1)</v>
      </c>
      <c r="L302" s="214" t="str">
        <f t="shared" si="10"/>
        <v>Ambiente</v>
      </c>
      <c r="M302" s="213"/>
      <c r="N302" s="230"/>
      <c r="O302" s="230"/>
      <c r="P302" s="230"/>
      <c r="Q302" s="230"/>
      <c r="R302" s="230"/>
      <c r="S302" s="230"/>
      <c r="T302" s="230"/>
    </row>
    <row r="303" spans="1:20" ht="14.25" customHeight="1">
      <c r="A303" s="230"/>
      <c r="B303" s="355" t="s">
        <v>2118</v>
      </c>
      <c r="C303" s="264"/>
      <c r="D303" s="264"/>
      <c r="E303" s="264"/>
      <c r="F303" s="223" t="e">
        <f>$B$5</f>
        <v>#REF!</v>
      </c>
      <c r="G303" s="238">
        <f>$F$5</f>
        <v>1200</v>
      </c>
      <c r="H303" s="241">
        <v>1</v>
      </c>
      <c r="I303" s="242"/>
      <c r="J303" s="243">
        <f t="shared" ref="J303:J323" si="13">IF(I303=0,0,(G303/(I303/H303)))</f>
        <v>0</v>
      </c>
      <c r="K303" s="214">
        <f t="shared" si="9"/>
        <v>0</v>
      </c>
      <c r="L303" s="214">
        <f t="shared" si="10"/>
        <v>0</v>
      </c>
      <c r="M303" s="213"/>
      <c r="N303" s="230"/>
      <c r="O303" s="230"/>
      <c r="P303" s="230"/>
      <c r="Q303" s="230"/>
      <c r="R303" s="230"/>
      <c r="S303" s="230"/>
      <c r="T303" s="230"/>
    </row>
    <row r="304" spans="1:20" ht="14.25" customHeight="1">
      <c r="A304" s="230"/>
      <c r="B304" s="356"/>
      <c r="C304" s="267"/>
      <c r="D304" s="267"/>
      <c r="E304" s="267"/>
      <c r="F304" s="230" t="e">
        <f>$B$6</f>
        <v>#REF!</v>
      </c>
      <c r="G304" s="241">
        <f>$F$6</f>
        <v>1200</v>
      </c>
      <c r="H304" s="241">
        <v>1</v>
      </c>
      <c r="I304" s="242"/>
      <c r="J304" s="243">
        <f t="shared" si="13"/>
        <v>0</v>
      </c>
      <c r="K304" s="214">
        <f t="shared" si="9"/>
        <v>0</v>
      </c>
      <c r="L304" s="214">
        <f t="shared" si="10"/>
        <v>0</v>
      </c>
      <c r="M304" s="213"/>
      <c r="N304" s="230"/>
      <c r="O304" s="230"/>
      <c r="P304" s="230"/>
      <c r="Q304" s="230"/>
      <c r="R304" s="230"/>
      <c r="S304" s="230"/>
      <c r="T304" s="230"/>
    </row>
    <row r="305" spans="1:20" ht="14.25" customHeight="1">
      <c r="A305" s="230"/>
      <c r="B305" s="356"/>
      <c r="C305" s="267"/>
      <c r="D305" s="267"/>
      <c r="E305" s="267"/>
      <c r="F305" s="230" t="e">
        <f>$B$7</f>
        <v>#REF!</v>
      </c>
      <c r="G305" s="241">
        <f>$F$7</f>
        <v>450</v>
      </c>
      <c r="H305" s="241">
        <v>1</v>
      </c>
      <c r="I305" s="242"/>
      <c r="J305" s="243">
        <f t="shared" si="13"/>
        <v>0</v>
      </c>
      <c r="K305" s="214">
        <f t="shared" si="9"/>
        <v>0</v>
      </c>
      <c r="L305" s="214">
        <f t="shared" si="10"/>
        <v>0</v>
      </c>
      <c r="M305" s="213"/>
      <c r="N305" s="230"/>
      <c r="O305" s="230"/>
      <c r="P305" s="230"/>
      <c r="Q305" s="230"/>
      <c r="R305" s="230"/>
      <c r="S305" s="230"/>
      <c r="T305" s="230"/>
    </row>
    <row r="306" spans="1:20" ht="14.25" customHeight="1">
      <c r="A306" s="230"/>
      <c r="B306" s="356"/>
      <c r="C306" s="267"/>
      <c r="D306" s="267"/>
      <c r="E306" s="267"/>
      <c r="F306" s="230" t="e">
        <f>$B$8</f>
        <v>#REF!</v>
      </c>
      <c r="G306" s="241">
        <f>$F$8</f>
        <v>2500</v>
      </c>
      <c r="H306" s="241">
        <v>1</v>
      </c>
      <c r="I306" s="242"/>
      <c r="J306" s="243">
        <f t="shared" si="13"/>
        <v>0</v>
      </c>
      <c r="K306" s="214">
        <f t="shared" si="9"/>
        <v>0</v>
      </c>
      <c r="L306" s="214">
        <f t="shared" si="10"/>
        <v>0</v>
      </c>
      <c r="M306" s="213"/>
      <c r="N306" s="230"/>
      <c r="O306" s="230"/>
      <c r="P306" s="230"/>
      <c r="Q306" s="230"/>
      <c r="R306" s="230"/>
      <c r="S306" s="230"/>
      <c r="T306" s="230"/>
    </row>
    <row r="307" spans="1:20" ht="14.25" customHeight="1">
      <c r="A307" s="230"/>
      <c r="B307" s="356"/>
      <c r="C307" s="267"/>
      <c r="D307" s="267"/>
      <c r="E307" s="267"/>
      <c r="F307" s="230" t="e">
        <f>$B$9</f>
        <v>#REF!</v>
      </c>
      <c r="G307" s="241">
        <f>$F$9</f>
        <v>1800</v>
      </c>
      <c r="H307" s="241">
        <v>1</v>
      </c>
      <c r="I307" s="242"/>
      <c r="J307" s="243">
        <f t="shared" si="13"/>
        <v>0</v>
      </c>
      <c r="K307" s="214">
        <f t="shared" si="9"/>
        <v>0</v>
      </c>
      <c r="L307" s="214">
        <f t="shared" si="10"/>
        <v>0</v>
      </c>
      <c r="M307" s="213"/>
      <c r="N307" s="230"/>
      <c r="O307" s="230"/>
      <c r="P307" s="230"/>
      <c r="Q307" s="230"/>
      <c r="R307" s="230"/>
      <c r="S307" s="230"/>
      <c r="T307" s="230"/>
    </row>
    <row r="308" spans="1:20" ht="14.25" customHeight="1">
      <c r="A308" s="230"/>
      <c r="B308" s="356"/>
      <c r="C308" s="267"/>
      <c r="D308" s="267"/>
      <c r="E308" s="267"/>
      <c r="F308" s="230" t="e">
        <f>$B$10</f>
        <v>#REF!</v>
      </c>
      <c r="G308" s="241">
        <f>$F$10</f>
        <v>1500</v>
      </c>
      <c r="H308" s="241">
        <v>1</v>
      </c>
      <c r="I308" s="242"/>
      <c r="J308" s="243">
        <f t="shared" si="13"/>
        <v>0</v>
      </c>
      <c r="K308" s="214">
        <f t="shared" si="9"/>
        <v>0</v>
      </c>
      <c r="L308" s="214">
        <f t="shared" si="10"/>
        <v>0</v>
      </c>
      <c r="M308" s="213"/>
      <c r="N308" s="230"/>
      <c r="O308" s="230"/>
      <c r="P308" s="230"/>
      <c r="Q308" s="230"/>
      <c r="R308" s="230"/>
      <c r="S308" s="230"/>
      <c r="T308" s="230"/>
    </row>
    <row r="309" spans="1:20" ht="14.25" customHeight="1">
      <c r="A309" s="230"/>
      <c r="B309" s="357"/>
      <c r="C309" s="283"/>
      <c r="D309" s="283"/>
      <c r="E309" s="283"/>
      <c r="F309" s="228" t="e">
        <f>$B$11</f>
        <v>#REF!</v>
      </c>
      <c r="G309" s="244">
        <f>$F$11</f>
        <v>300</v>
      </c>
      <c r="H309" s="244">
        <v>1</v>
      </c>
      <c r="I309" s="245"/>
      <c r="J309" s="246">
        <f t="shared" si="13"/>
        <v>0</v>
      </c>
      <c r="K309" s="214">
        <f t="shared" si="9"/>
        <v>0</v>
      </c>
      <c r="L309" s="214">
        <f t="shared" si="10"/>
        <v>0</v>
      </c>
      <c r="M309" s="213"/>
      <c r="N309" s="230"/>
      <c r="O309" s="230"/>
      <c r="P309" s="230"/>
      <c r="Q309" s="230"/>
      <c r="R309" s="230"/>
      <c r="S309" s="230"/>
      <c r="T309" s="230"/>
    </row>
    <row r="310" spans="1:20" ht="14.25" customHeight="1">
      <c r="A310" s="230"/>
      <c r="B310" s="355" t="s">
        <v>2119</v>
      </c>
      <c r="C310" s="264"/>
      <c r="D310" s="264"/>
      <c r="E310" s="264"/>
      <c r="F310" s="223" t="e">
        <f>$B$5</f>
        <v>#REF!</v>
      </c>
      <c r="G310" s="238">
        <f>$F$5</f>
        <v>1200</v>
      </c>
      <c r="H310" s="241">
        <v>1</v>
      </c>
      <c r="I310" s="242"/>
      <c r="J310" s="243">
        <f t="shared" si="13"/>
        <v>0</v>
      </c>
      <c r="K310" s="214">
        <f t="shared" si="9"/>
        <v>0</v>
      </c>
      <c r="L310" s="214">
        <f t="shared" si="10"/>
        <v>0</v>
      </c>
      <c r="M310" s="213"/>
      <c r="N310" s="230"/>
      <c r="O310" s="230"/>
      <c r="P310" s="230"/>
      <c r="Q310" s="230"/>
      <c r="R310" s="230"/>
      <c r="S310" s="230"/>
      <c r="T310" s="230"/>
    </row>
    <row r="311" spans="1:20" ht="14.25" customHeight="1">
      <c r="A311" s="230"/>
      <c r="B311" s="356"/>
      <c r="C311" s="267"/>
      <c r="D311" s="267"/>
      <c r="E311" s="267"/>
      <c r="F311" s="230" t="e">
        <f>$B$6</f>
        <v>#REF!</v>
      </c>
      <c r="G311" s="241">
        <f>$F$6</f>
        <v>1200</v>
      </c>
      <c r="H311" s="241">
        <v>1</v>
      </c>
      <c r="I311" s="242"/>
      <c r="J311" s="243">
        <f t="shared" si="13"/>
        <v>0</v>
      </c>
      <c r="K311" s="214">
        <f t="shared" si="9"/>
        <v>0</v>
      </c>
      <c r="L311" s="214">
        <f t="shared" si="10"/>
        <v>0</v>
      </c>
      <c r="M311" s="213"/>
      <c r="N311" s="230"/>
      <c r="O311" s="230"/>
      <c r="P311" s="230"/>
      <c r="Q311" s="230"/>
      <c r="R311" s="230"/>
      <c r="S311" s="230"/>
      <c r="T311" s="230"/>
    </row>
    <row r="312" spans="1:20" ht="14.25" customHeight="1">
      <c r="A312" s="230"/>
      <c r="B312" s="356"/>
      <c r="C312" s="267"/>
      <c r="D312" s="267"/>
      <c r="E312" s="267"/>
      <c r="F312" s="230" t="e">
        <f>$B$7</f>
        <v>#REF!</v>
      </c>
      <c r="G312" s="241">
        <f>$F$7</f>
        <v>450</v>
      </c>
      <c r="H312" s="241">
        <v>1</v>
      </c>
      <c r="I312" s="242"/>
      <c r="J312" s="243">
        <f t="shared" si="13"/>
        <v>0</v>
      </c>
      <c r="K312" s="214">
        <f t="shared" si="9"/>
        <v>0</v>
      </c>
      <c r="L312" s="214">
        <f t="shared" si="10"/>
        <v>0</v>
      </c>
      <c r="M312" s="213"/>
      <c r="N312" s="230"/>
      <c r="O312" s="230"/>
      <c r="P312" s="230"/>
      <c r="Q312" s="230"/>
      <c r="R312" s="230"/>
      <c r="S312" s="230"/>
      <c r="T312" s="230"/>
    </row>
    <row r="313" spans="1:20" ht="14.25" customHeight="1">
      <c r="A313" s="230"/>
      <c r="B313" s="356"/>
      <c r="C313" s="267"/>
      <c r="D313" s="267"/>
      <c r="E313" s="267"/>
      <c r="F313" s="230" t="e">
        <f>$B$8</f>
        <v>#REF!</v>
      </c>
      <c r="G313" s="241">
        <f>$F$8</f>
        <v>2500</v>
      </c>
      <c r="H313" s="241">
        <v>1</v>
      </c>
      <c r="I313" s="242"/>
      <c r="J313" s="243">
        <f t="shared" si="13"/>
        <v>0</v>
      </c>
      <c r="K313" s="214">
        <f t="shared" si="9"/>
        <v>0</v>
      </c>
      <c r="L313" s="214">
        <f t="shared" si="10"/>
        <v>0</v>
      </c>
      <c r="M313" s="213"/>
      <c r="N313" s="230"/>
      <c r="O313" s="230"/>
      <c r="P313" s="230"/>
      <c r="Q313" s="230"/>
      <c r="R313" s="230"/>
      <c r="S313" s="230"/>
      <c r="T313" s="230"/>
    </row>
    <row r="314" spans="1:20" ht="14.25" customHeight="1">
      <c r="A314" s="230"/>
      <c r="B314" s="356"/>
      <c r="C314" s="267"/>
      <c r="D314" s="267"/>
      <c r="E314" s="267"/>
      <c r="F314" s="230" t="e">
        <f>$B$9</f>
        <v>#REF!</v>
      </c>
      <c r="G314" s="241">
        <f>$F$9</f>
        <v>1800</v>
      </c>
      <c r="H314" s="241">
        <v>1</v>
      </c>
      <c r="I314" s="242"/>
      <c r="J314" s="243">
        <f t="shared" si="13"/>
        <v>0</v>
      </c>
      <c r="K314" s="214">
        <f t="shared" si="9"/>
        <v>0</v>
      </c>
      <c r="L314" s="214">
        <f t="shared" si="10"/>
        <v>0</v>
      </c>
      <c r="M314" s="213"/>
      <c r="N314" s="230"/>
      <c r="O314" s="230"/>
      <c r="P314" s="230"/>
      <c r="Q314" s="230"/>
      <c r="R314" s="230"/>
      <c r="S314" s="230"/>
      <c r="T314" s="230"/>
    </row>
    <row r="315" spans="1:20" ht="14.25" customHeight="1">
      <c r="A315" s="230"/>
      <c r="B315" s="356"/>
      <c r="C315" s="267"/>
      <c r="D315" s="267"/>
      <c r="E315" s="267"/>
      <c r="F315" s="230" t="e">
        <f>$B$10</f>
        <v>#REF!</v>
      </c>
      <c r="G315" s="241">
        <f>$F$10</f>
        <v>1500</v>
      </c>
      <c r="H315" s="241">
        <v>1</v>
      </c>
      <c r="I315" s="242"/>
      <c r="J315" s="243">
        <f t="shared" si="13"/>
        <v>0</v>
      </c>
      <c r="K315" s="214">
        <f t="shared" si="9"/>
        <v>0</v>
      </c>
      <c r="L315" s="214">
        <f t="shared" si="10"/>
        <v>0</v>
      </c>
      <c r="M315" s="213"/>
      <c r="N315" s="230"/>
      <c r="O315" s="230"/>
      <c r="P315" s="230"/>
      <c r="Q315" s="230"/>
      <c r="R315" s="230"/>
      <c r="S315" s="230"/>
      <c r="T315" s="230"/>
    </row>
    <row r="316" spans="1:20" ht="14.25" customHeight="1">
      <c r="A316" s="230"/>
      <c r="B316" s="357"/>
      <c r="C316" s="283"/>
      <c r="D316" s="283"/>
      <c r="E316" s="283"/>
      <c r="F316" s="228" t="e">
        <f>$B$11</f>
        <v>#REF!</v>
      </c>
      <c r="G316" s="244">
        <f>$F$11</f>
        <v>300</v>
      </c>
      <c r="H316" s="244">
        <v>1</v>
      </c>
      <c r="I316" s="245"/>
      <c r="J316" s="246">
        <f t="shared" si="13"/>
        <v>0</v>
      </c>
      <c r="K316" s="214">
        <f t="shared" si="9"/>
        <v>0</v>
      </c>
      <c r="L316" s="214">
        <f t="shared" si="10"/>
        <v>0</v>
      </c>
      <c r="M316" s="213"/>
      <c r="N316" s="230"/>
      <c r="O316" s="230"/>
      <c r="P316" s="230"/>
      <c r="Q316" s="230"/>
      <c r="R316" s="230"/>
      <c r="S316" s="230"/>
      <c r="T316" s="230"/>
    </row>
    <row r="317" spans="1:20" ht="14.25" customHeight="1">
      <c r="A317" s="230"/>
      <c r="B317" s="355" t="s">
        <v>2120</v>
      </c>
      <c r="C317" s="264"/>
      <c r="D317" s="264"/>
      <c r="E317" s="264"/>
      <c r="F317" s="223" t="e">
        <f>$B$5</f>
        <v>#REF!</v>
      </c>
      <c r="G317" s="238">
        <f>$F$5</f>
        <v>1200</v>
      </c>
      <c r="H317" s="241">
        <v>2</v>
      </c>
      <c r="I317" s="242"/>
      <c r="J317" s="243">
        <f t="shared" si="13"/>
        <v>0</v>
      </c>
      <c r="K317" s="214">
        <f t="shared" si="9"/>
        <v>0</v>
      </c>
      <c r="L317" s="214">
        <f t="shared" si="10"/>
        <v>0</v>
      </c>
      <c r="M317" s="213"/>
      <c r="N317" s="230"/>
      <c r="O317" s="230"/>
      <c r="P317" s="230"/>
      <c r="Q317" s="230"/>
      <c r="R317" s="230"/>
      <c r="S317" s="230"/>
      <c r="T317" s="230"/>
    </row>
    <row r="318" spans="1:20" ht="14.25" customHeight="1">
      <c r="A318" s="230"/>
      <c r="B318" s="356"/>
      <c r="C318" s="267"/>
      <c r="D318" s="267"/>
      <c r="E318" s="267"/>
      <c r="F318" s="230" t="e">
        <f>$B$6</f>
        <v>#REF!</v>
      </c>
      <c r="G318" s="241">
        <f>$F$6</f>
        <v>1200</v>
      </c>
      <c r="H318" s="241">
        <v>2</v>
      </c>
      <c r="I318" s="242"/>
      <c r="J318" s="243">
        <f t="shared" si="13"/>
        <v>0</v>
      </c>
      <c r="K318" s="214">
        <f t="shared" si="9"/>
        <v>0</v>
      </c>
      <c r="L318" s="214">
        <f t="shared" si="10"/>
        <v>0</v>
      </c>
      <c r="M318" s="213"/>
      <c r="N318" s="230"/>
      <c r="O318" s="230"/>
      <c r="P318" s="230"/>
      <c r="Q318" s="230"/>
      <c r="R318" s="230"/>
      <c r="S318" s="230"/>
      <c r="T318" s="230"/>
    </row>
    <row r="319" spans="1:20" ht="14.25" customHeight="1">
      <c r="A319" s="230"/>
      <c r="B319" s="356"/>
      <c r="C319" s="267"/>
      <c r="D319" s="267"/>
      <c r="E319" s="267"/>
      <c r="F319" s="230" t="e">
        <f>$B$7</f>
        <v>#REF!</v>
      </c>
      <c r="G319" s="241">
        <f>$F$7</f>
        <v>450</v>
      </c>
      <c r="H319" s="241">
        <v>2</v>
      </c>
      <c r="I319" s="242"/>
      <c r="J319" s="243">
        <f t="shared" si="13"/>
        <v>0</v>
      </c>
      <c r="K319" s="214">
        <f t="shared" si="9"/>
        <v>0</v>
      </c>
      <c r="L319" s="214">
        <f t="shared" si="10"/>
        <v>0</v>
      </c>
      <c r="M319" s="213"/>
      <c r="N319" s="230"/>
      <c r="O319" s="230"/>
      <c r="P319" s="230"/>
      <c r="Q319" s="230"/>
      <c r="R319" s="230"/>
      <c r="S319" s="230"/>
      <c r="T319" s="230"/>
    </row>
    <row r="320" spans="1:20" ht="14.25" customHeight="1">
      <c r="A320" s="230"/>
      <c r="B320" s="356"/>
      <c r="C320" s="267"/>
      <c r="D320" s="267"/>
      <c r="E320" s="267"/>
      <c r="F320" s="230" t="e">
        <f>$B$8</f>
        <v>#REF!</v>
      </c>
      <c r="G320" s="241">
        <f>$F$8</f>
        <v>2500</v>
      </c>
      <c r="H320" s="241">
        <v>2</v>
      </c>
      <c r="I320" s="242"/>
      <c r="J320" s="243">
        <f t="shared" si="13"/>
        <v>0</v>
      </c>
      <c r="K320" s="214">
        <f t="shared" si="9"/>
        <v>0</v>
      </c>
      <c r="L320" s="214">
        <f t="shared" si="10"/>
        <v>0</v>
      </c>
      <c r="M320" s="213"/>
      <c r="N320" s="230"/>
      <c r="O320" s="230"/>
      <c r="P320" s="230"/>
      <c r="Q320" s="230"/>
      <c r="R320" s="230"/>
      <c r="S320" s="230"/>
      <c r="T320" s="230"/>
    </row>
    <row r="321" spans="1:20" ht="14.25" customHeight="1">
      <c r="A321" s="230"/>
      <c r="B321" s="356"/>
      <c r="C321" s="267"/>
      <c r="D321" s="267"/>
      <c r="E321" s="267"/>
      <c r="F321" s="230" t="e">
        <f>$B$9</f>
        <v>#REF!</v>
      </c>
      <c r="G321" s="241">
        <f>$F$9</f>
        <v>1800</v>
      </c>
      <c r="H321" s="241">
        <v>2</v>
      </c>
      <c r="I321" s="242"/>
      <c r="J321" s="243">
        <f t="shared" si="13"/>
        <v>0</v>
      </c>
      <c r="K321" s="214">
        <f t="shared" si="9"/>
        <v>0</v>
      </c>
      <c r="L321" s="214">
        <f t="shared" si="10"/>
        <v>0</v>
      </c>
      <c r="M321" s="213"/>
      <c r="N321" s="230"/>
      <c r="O321" s="230"/>
      <c r="P321" s="230"/>
      <c r="Q321" s="230"/>
      <c r="R321" s="230"/>
      <c r="S321" s="230"/>
      <c r="T321" s="230"/>
    </row>
    <row r="322" spans="1:20" ht="14.25" customHeight="1">
      <c r="A322" s="230"/>
      <c r="B322" s="356"/>
      <c r="C322" s="267"/>
      <c r="D322" s="267"/>
      <c r="E322" s="267"/>
      <c r="F322" s="230" t="e">
        <f>$B$10</f>
        <v>#REF!</v>
      </c>
      <c r="G322" s="241">
        <f>$F$10</f>
        <v>1500</v>
      </c>
      <c r="H322" s="241">
        <v>2</v>
      </c>
      <c r="I322" s="242"/>
      <c r="J322" s="243">
        <f t="shared" si="13"/>
        <v>0</v>
      </c>
      <c r="K322" s="214">
        <f t="shared" si="9"/>
        <v>0</v>
      </c>
      <c r="L322" s="214">
        <f t="shared" si="10"/>
        <v>0</v>
      </c>
      <c r="M322" s="213"/>
      <c r="N322" s="230"/>
      <c r="O322" s="230"/>
      <c r="P322" s="230"/>
      <c r="Q322" s="230"/>
      <c r="R322" s="230"/>
      <c r="S322" s="230"/>
      <c r="T322" s="230"/>
    </row>
    <row r="323" spans="1:20" ht="14.25" customHeight="1">
      <c r="A323" s="230"/>
      <c r="B323" s="357"/>
      <c r="C323" s="283"/>
      <c r="D323" s="283"/>
      <c r="E323" s="283"/>
      <c r="F323" s="228" t="e">
        <f>$B$11</f>
        <v>#REF!</v>
      </c>
      <c r="G323" s="244">
        <f>$F$11</f>
        <v>300</v>
      </c>
      <c r="H323" s="244">
        <v>2</v>
      </c>
      <c r="I323" s="245"/>
      <c r="J323" s="246">
        <f t="shared" si="13"/>
        <v>0</v>
      </c>
      <c r="K323" s="214">
        <f t="shared" si="9"/>
        <v>0</v>
      </c>
      <c r="L323" s="214">
        <f t="shared" si="10"/>
        <v>0</v>
      </c>
      <c r="M323" s="213"/>
      <c r="N323" s="230"/>
      <c r="O323" s="230"/>
      <c r="P323" s="230"/>
      <c r="Q323" s="230"/>
      <c r="R323" s="230"/>
      <c r="S323" s="230"/>
      <c r="T323" s="230"/>
    </row>
    <row r="324" spans="1:20" ht="14.25" customHeight="1">
      <c r="A324" s="230"/>
      <c r="B324" s="230"/>
      <c r="C324" s="230"/>
      <c r="D324" s="230"/>
      <c r="E324" s="230"/>
      <c r="F324" s="230"/>
      <c r="G324" s="230"/>
      <c r="H324" s="230"/>
      <c r="I324" s="213"/>
      <c r="J324" s="230"/>
      <c r="K324" s="214">
        <f t="shared" si="9"/>
        <v>0</v>
      </c>
      <c r="L324" s="214">
        <f t="shared" si="10"/>
        <v>0</v>
      </c>
      <c r="M324" s="213"/>
      <c r="N324" s="230"/>
      <c r="O324" s="230"/>
      <c r="P324" s="230"/>
      <c r="Q324" s="230"/>
      <c r="R324" s="230"/>
      <c r="S324" s="230"/>
      <c r="T324" s="230"/>
    </row>
    <row r="325" spans="1:20" ht="14.25" customHeight="1">
      <c r="A325" s="230"/>
      <c r="B325" s="230"/>
      <c r="C325" s="230"/>
      <c r="D325" s="230"/>
      <c r="E325" s="230"/>
      <c r="F325" s="230"/>
      <c r="G325" s="230"/>
      <c r="H325" s="230"/>
      <c r="I325" s="213"/>
      <c r="J325" s="230"/>
      <c r="K325" s="214">
        <f t="shared" si="9"/>
        <v>0</v>
      </c>
      <c r="L325" s="214">
        <f t="shared" si="10"/>
        <v>0</v>
      </c>
      <c r="M325" s="213"/>
      <c r="N325" s="230"/>
      <c r="O325" s="230"/>
      <c r="P325" s="230"/>
      <c r="Q325" s="230"/>
      <c r="R325" s="230"/>
      <c r="S325" s="230"/>
      <c r="T325" s="230"/>
    </row>
    <row r="326" spans="1:20" ht="14.25" customHeight="1">
      <c r="A326" s="230"/>
      <c r="B326" s="350" t="s">
        <v>2058</v>
      </c>
      <c r="C326" s="269"/>
      <c r="D326" s="269"/>
      <c r="E326" s="269"/>
      <c r="F326" s="231"/>
      <c r="G326" s="231"/>
      <c r="H326" s="231"/>
      <c r="I326" s="232"/>
      <c r="J326" s="233"/>
      <c r="K326" s="214">
        <f t="shared" si="9"/>
        <v>0</v>
      </c>
      <c r="L326" s="214">
        <f t="shared" si="10"/>
        <v>0</v>
      </c>
      <c r="M326" s="213"/>
      <c r="N326" s="230"/>
      <c r="O326" s="230"/>
      <c r="P326" s="230"/>
      <c r="Q326" s="230"/>
      <c r="R326" s="230"/>
      <c r="S326" s="230"/>
      <c r="T326" s="230"/>
    </row>
    <row r="327" spans="1:20" ht="14.25" customHeight="1">
      <c r="A327" s="230"/>
      <c r="B327" s="230"/>
      <c r="C327" s="230"/>
      <c r="D327" s="230"/>
      <c r="E327" s="230"/>
      <c r="F327" s="230"/>
      <c r="G327" s="230"/>
      <c r="H327" s="230"/>
      <c r="I327" s="213"/>
      <c r="J327" s="230"/>
      <c r="K327" s="214">
        <f t="shared" si="9"/>
        <v>0</v>
      </c>
      <c r="L327" s="214">
        <f t="shared" si="10"/>
        <v>0</v>
      </c>
      <c r="M327" s="230"/>
      <c r="N327" s="230"/>
      <c r="O327" s="230"/>
      <c r="P327" s="230"/>
      <c r="Q327" s="230"/>
      <c r="R327" s="230"/>
      <c r="S327" s="230"/>
      <c r="T327" s="230"/>
    </row>
    <row r="328" spans="1:20" ht="14.25" customHeight="1">
      <c r="A328" s="230"/>
      <c r="B328" s="353" t="s">
        <v>2069</v>
      </c>
      <c r="C328" s="264"/>
      <c r="D328" s="264"/>
      <c r="E328" s="264"/>
      <c r="F328" s="234"/>
      <c r="G328" s="234"/>
      <c r="H328" s="234"/>
      <c r="I328" s="235"/>
      <c r="J328" s="236"/>
      <c r="K328" s="214">
        <f t="shared" si="9"/>
        <v>0</v>
      </c>
      <c r="L328" s="214">
        <f t="shared" si="10"/>
        <v>0</v>
      </c>
      <c r="M328" s="213"/>
      <c r="N328" s="230"/>
      <c r="O328" s="230"/>
      <c r="P328" s="230"/>
      <c r="Q328" s="230"/>
      <c r="R328" s="230"/>
      <c r="S328" s="230"/>
      <c r="T328" s="230"/>
    </row>
    <row r="329" spans="1:20" ht="14.25" customHeight="1">
      <c r="A329" s="230"/>
      <c r="B329" s="354" t="s">
        <v>2070</v>
      </c>
      <c r="C329" s="269"/>
      <c r="D329" s="269"/>
      <c r="E329" s="270"/>
      <c r="F329" s="247" t="s">
        <v>2071</v>
      </c>
      <c r="G329" s="248" t="s">
        <v>2072</v>
      </c>
      <c r="H329" s="217" t="s">
        <v>2073</v>
      </c>
      <c r="I329" s="249" t="s">
        <v>2074</v>
      </c>
      <c r="J329" s="247" t="s">
        <v>2054</v>
      </c>
      <c r="K329" s="214" t="str">
        <f t="shared" si="9"/>
        <v>Produtividade (1)</v>
      </c>
      <c r="L329" s="214" t="str">
        <f t="shared" si="10"/>
        <v>Ambiente</v>
      </c>
      <c r="M329" s="213"/>
      <c r="N329" s="230"/>
      <c r="O329" s="230"/>
      <c r="P329" s="230"/>
      <c r="Q329" s="230"/>
      <c r="R329" s="230"/>
      <c r="S329" s="230"/>
      <c r="T329" s="230"/>
    </row>
    <row r="330" spans="1:20" ht="14.25" customHeight="1">
      <c r="A330" s="230"/>
      <c r="B330" s="355" t="s">
        <v>2121</v>
      </c>
      <c r="C330" s="264"/>
      <c r="D330" s="264"/>
      <c r="E330" s="264"/>
      <c r="F330" s="223" t="e">
        <f>$B$14</f>
        <v>#REF!</v>
      </c>
      <c r="G330" s="250">
        <f>$F$14</f>
        <v>2700</v>
      </c>
      <c r="H330" s="238">
        <v>5</v>
      </c>
      <c r="I330" s="239"/>
      <c r="J330" s="251">
        <f t="shared" ref="J330:J365" si="14">IF(I330=0,0,(G330/(I330/H330)))</f>
        <v>0</v>
      </c>
      <c r="K330" s="214">
        <f t="shared" si="9"/>
        <v>0</v>
      </c>
      <c r="L330" s="214">
        <f t="shared" si="10"/>
        <v>0</v>
      </c>
      <c r="M330" s="213"/>
      <c r="N330" s="230"/>
      <c r="O330" s="230"/>
      <c r="P330" s="230"/>
      <c r="Q330" s="230"/>
      <c r="R330" s="230"/>
      <c r="S330" s="230"/>
      <c r="T330" s="230"/>
    </row>
    <row r="331" spans="1:20" ht="14.25" customHeight="1">
      <c r="A331" s="230"/>
      <c r="B331" s="356"/>
      <c r="C331" s="267"/>
      <c r="D331" s="267"/>
      <c r="E331" s="267"/>
      <c r="F331" s="230" t="e">
        <f>$B$15</f>
        <v>#REF!</v>
      </c>
      <c r="G331" s="252">
        <f>$F$15</f>
        <v>9000</v>
      </c>
      <c r="H331" s="241">
        <v>5</v>
      </c>
      <c r="I331" s="242"/>
      <c r="J331" s="253">
        <f t="shared" si="14"/>
        <v>0</v>
      </c>
      <c r="K331" s="214">
        <f t="shared" si="9"/>
        <v>0</v>
      </c>
      <c r="L331" s="214">
        <f t="shared" si="10"/>
        <v>0</v>
      </c>
      <c r="M331" s="213"/>
      <c r="N331" s="230"/>
      <c r="O331" s="230"/>
      <c r="P331" s="230"/>
      <c r="Q331" s="230"/>
      <c r="R331" s="230"/>
      <c r="S331" s="230"/>
      <c r="T331" s="230"/>
    </row>
    <row r="332" spans="1:20" ht="14.25" customHeight="1">
      <c r="A332" s="230"/>
      <c r="B332" s="356"/>
      <c r="C332" s="267"/>
      <c r="D332" s="267"/>
      <c r="E332" s="267"/>
      <c r="F332" s="230" t="e">
        <f>$B$16</f>
        <v>#REF!</v>
      </c>
      <c r="G332" s="252">
        <f>$F$16</f>
        <v>2700</v>
      </c>
      <c r="H332" s="241">
        <v>5</v>
      </c>
      <c r="I332" s="242"/>
      <c r="J332" s="253">
        <f t="shared" si="14"/>
        <v>0</v>
      </c>
      <c r="K332" s="214">
        <f t="shared" si="9"/>
        <v>0</v>
      </c>
      <c r="L332" s="214">
        <f t="shared" si="10"/>
        <v>0</v>
      </c>
      <c r="M332" s="213"/>
      <c r="N332" s="230"/>
      <c r="O332" s="230"/>
      <c r="P332" s="230"/>
      <c r="Q332" s="230"/>
      <c r="R332" s="230"/>
      <c r="S332" s="230"/>
      <c r="T332" s="230"/>
    </row>
    <row r="333" spans="1:20" ht="14.25" customHeight="1">
      <c r="A333" s="230"/>
      <c r="B333" s="356"/>
      <c r="C333" s="267"/>
      <c r="D333" s="267"/>
      <c r="E333" s="267"/>
      <c r="F333" s="230" t="e">
        <f>$B$17</f>
        <v>#REF!</v>
      </c>
      <c r="G333" s="252">
        <f>$F$17</f>
        <v>2700</v>
      </c>
      <c r="H333" s="241">
        <v>5</v>
      </c>
      <c r="I333" s="242"/>
      <c r="J333" s="253">
        <f t="shared" si="14"/>
        <v>0</v>
      </c>
      <c r="K333" s="214">
        <f t="shared" si="9"/>
        <v>0</v>
      </c>
      <c r="L333" s="214">
        <f t="shared" si="10"/>
        <v>0</v>
      </c>
      <c r="M333" s="213"/>
      <c r="N333" s="230"/>
      <c r="O333" s="230"/>
      <c r="P333" s="230"/>
      <c r="Q333" s="230"/>
      <c r="R333" s="230"/>
      <c r="S333" s="230"/>
      <c r="T333" s="230"/>
    </row>
    <row r="334" spans="1:20" ht="14.25" customHeight="1">
      <c r="B334" s="356"/>
      <c r="C334" s="267"/>
      <c r="D334" s="267"/>
      <c r="E334" s="267"/>
      <c r="F334" s="230" t="e">
        <f>$B$18</f>
        <v>#REF!</v>
      </c>
      <c r="G334" s="252">
        <f>$F$18</f>
        <v>2700</v>
      </c>
      <c r="H334" s="241">
        <v>5</v>
      </c>
      <c r="I334" s="242"/>
      <c r="J334" s="253">
        <f t="shared" si="14"/>
        <v>0</v>
      </c>
      <c r="K334" s="214">
        <f t="shared" si="9"/>
        <v>0</v>
      </c>
      <c r="L334" s="214">
        <f t="shared" si="10"/>
        <v>0</v>
      </c>
      <c r="M334" s="213"/>
    </row>
    <row r="335" spans="1:20" ht="14.25" customHeight="1">
      <c r="B335" s="357"/>
      <c r="C335" s="283"/>
      <c r="D335" s="283"/>
      <c r="E335" s="283"/>
      <c r="F335" s="228" t="e">
        <f>$B$19</f>
        <v>#REF!</v>
      </c>
      <c r="G335" s="254">
        <f>$F$19</f>
        <v>100000</v>
      </c>
      <c r="H335" s="244">
        <v>5</v>
      </c>
      <c r="I335" s="245"/>
      <c r="J335" s="255">
        <f t="shared" si="14"/>
        <v>0</v>
      </c>
      <c r="K335" s="214">
        <f t="shared" si="9"/>
        <v>0</v>
      </c>
      <c r="L335" s="214">
        <f t="shared" si="10"/>
        <v>0</v>
      </c>
      <c r="M335" s="213"/>
    </row>
    <row r="336" spans="1:20" ht="14.25" customHeight="1">
      <c r="B336" s="355" t="s">
        <v>2122</v>
      </c>
      <c r="C336" s="264"/>
      <c r="D336" s="264"/>
      <c r="E336" s="264"/>
      <c r="F336" s="223" t="e">
        <f>$B$14</f>
        <v>#REF!</v>
      </c>
      <c r="G336" s="250">
        <f>$F$14</f>
        <v>2700</v>
      </c>
      <c r="H336" s="241">
        <v>5</v>
      </c>
      <c r="I336" s="242"/>
      <c r="J336" s="251">
        <f t="shared" si="14"/>
        <v>0</v>
      </c>
      <c r="K336" s="214">
        <f t="shared" si="9"/>
        <v>0</v>
      </c>
      <c r="L336" s="214">
        <f t="shared" si="10"/>
        <v>0</v>
      </c>
      <c r="M336" s="213"/>
    </row>
    <row r="337" spans="2:13" ht="14.25" customHeight="1">
      <c r="B337" s="356"/>
      <c r="C337" s="267"/>
      <c r="D337" s="267"/>
      <c r="E337" s="267"/>
      <c r="F337" s="230" t="e">
        <f>$B$15</f>
        <v>#REF!</v>
      </c>
      <c r="G337" s="252">
        <f>$F$15</f>
        <v>9000</v>
      </c>
      <c r="H337" s="241">
        <v>5</v>
      </c>
      <c r="I337" s="242"/>
      <c r="J337" s="253">
        <f t="shared" si="14"/>
        <v>0</v>
      </c>
      <c r="K337" s="214">
        <f t="shared" si="9"/>
        <v>0</v>
      </c>
      <c r="L337" s="214">
        <f t="shared" si="10"/>
        <v>0</v>
      </c>
      <c r="M337" s="213"/>
    </row>
    <row r="338" spans="2:13" ht="14.25" customHeight="1">
      <c r="B338" s="356"/>
      <c r="C338" s="267"/>
      <c r="D338" s="267"/>
      <c r="E338" s="267"/>
      <c r="F338" s="230" t="e">
        <f>$B$16</f>
        <v>#REF!</v>
      </c>
      <c r="G338" s="252">
        <f>$F$16</f>
        <v>2700</v>
      </c>
      <c r="H338" s="241">
        <v>5</v>
      </c>
      <c r="I338" s="242"/>
      <c r="J338" s="253">
        <f t="shared" si="14"/>
        <v>0</v>
      </c>
      <c r="K338" s="214">
        <f t="shared" si="9"/>
        <v>0</v>
      </c>
      <c r="L338" s="214">
        <f t="shared" si="10"/>
        <v>0</v>
      </c>
      <c r="M338" s="213"/>
    </row>
    <row r="339" spans="2:13" ht="14.25" customHeight="1">
      <c r="B339" s="356"/>
      <c r="C339" s="267"/>
      <c r="D339" s="267"/>
      <c r="E339" s="267"/>
      <c r="F339" s="230" t="e">
        <f>$B$17</f>
        <v>#REF!</v>
      </c>
      <c r="G339" s="252">
        <f>$F$17</f>
        <v>2700</v>
      </c>
      <c r="H339" s="241">
        <v>5</v>
      </c>
      <c r="I339" s="242"/>
      <c r="J339" s="253">
        <f t="shared" si="14"/>
        <v>0</v>
      </c>
      <c r="K339" s="214">
        <f t="shared" si="9"/>
        <v>0</v>
      </c>
      <c r="L339" s="214">
        <f t="shared" si="10"/>
        <v>0</v>
      </c>
      <c r="M339" s="213"/>
    </row>
    <row r="340" spans="2:13" ht="14.25" customHeight="1">
      <c r="B340" s="356"/>
      <c r="C340" s="267"/>
      <c r="D340" s="267"/>
      <c r="E340" s="267"/>
      <c r="F340" s="230" t="e">
        <f>$B$18</f>
        <v>#REF!</v>
      </c>
      <c r="G340" s="252">
        <f>$F$18</f>
        <v>2700</v>
      </c>
      <c r="H340" s="241">
        <v>5</v>
      </c>
      <c r="I340" s="242"/>
      <c r="J340" s="253">
        <f t="shared" si="14"/>
        <v>0</v>
      </c>
      <c r="K340" s="214">
        <f t="shared" si="9"/>
        <v>0</v>
      </c>
      <c r="L340" s="214">
        <f t="shared" si="10"/>
        <v>0</v>
      </c>
      <c r="M340" s="213"/>
    </row>
    <row r="341" spans="2:13" ht="14.25" customHeight="1">
      <c r="B341" s="357"/>
      <c r="C341" s="283"/>
      <c r="D341" s="283"/>
      <c r="E341" s="283"/>
      <c r="F341" s="228" t="e">
        <f>$B$19</f>
        <v>#REF!</v>
      </c>
      <c r="G341" s="254">
        <f>$F$19</f>
        <v>100000</v>
      </c>
      <c r="H341" s="241">
        <v>5</v>
      </c>
      <c r="I341" s="242"/>
      <c r="J341" s="255">
        <f t="shared" si="14"/>
        <v>0</v>
      </c>
      <c r="K341" s="214">
        <f t="shared" si="9"/>
        <v>0</v>
      </c>
      <c r="L341" s="214">
        <f t="shared" si="10"/>
        <v>0</v>
      </c>
      <c r="M341" s="213"/>
    </row>
    <row r="342" spans="2:13" ht="14.25" customHeight="1">
      <c r="B342" s="355" t="s">
        <v>2123</v>
      </c>
      <c r="C342" s="264"/>
      <c r="D342" s="264"/>
      <c r="E342" s="264"/>
      <c r="F342" s="223" t="e">
        <f>$B$14</f>
        <v>#REF!</v>
      </c>
      <c r="G342" s="250">
        <f>$F$14</f>
        <v>2700</v>
      </c>
      <c r="H342" s="238">
        <v>5</v>
      </c>
      <c r="I342" s="239"/>
      <c r="J342" s="251">
        <f t="shared" si="14"/>
        <v>0</v>
      </c>
      <c r="K342" s="214">
        <f t="shared" si="9"/>
        <v>0</v>
      </c>
      <c r="L342" s="214">
        <f t="shared" si="10"/>
        <v>0</v>
      </c>
      <c r="M342" s="213"/>
    </row>
    <row r="343" spans="2:13" ht="14.25" customHeight="1">
      <c r="B343" s="356"/>
      <c r="C343" s="267"/>
      <c r="D343" s="267"/>
      <c r="E343" s="267"/>
      <c r="F343" s="230" t="e">
        <f>$B$15</f>
        <v>#REF!</v>
      </c>
      <c r="G343" s="252">
        <f>$F$15</f>
        <v>9000</v>
      </c>
      <c r="H343" s="241">
        <v>5</v>
      </c>
      <c r="I343" s="242"/>
      <c r="J343" s="253">
        <f t="shared" si="14"/>
        <v>0</v>
      </c>
      <c r="K343" s="214">
        <f t="shared" si="9"/>
        <v>0</v>
      </c>
      <c r="L343" s="214">
        <f t="shared" si="10"/>
        <v>0</v>
      </c>
      <c r="M343" s="213"/>
    </row>
    <row r="344" spans="2:13" ht="14.25" customHeight="1">
      <c r="B344" s="356"/>
      <c r="C344" s="267"/>
      <c r="D344" s="267"/>
      <c r="E344" s="267"/>
      <c r="F344" s="230" t="e">
        <f>$B$16</f>
        <v>#REF!</v>
      </c>
      <c r="G344" s="252">
        <f>$F$16</f>
        <v>2700</v>
      </c>
      <c r="H344" s="241">
        <v>5</v>
      </c>
      <c r="I344" s="242"/>
      <c r="J344" s="253">
        <f t="shared" si="14"/>
        <v>0</v>
      </c>
      <c r="K344" s="214">
        <f t="shared" si="9"/>
        <v>0</v>
      </c>
      <c r="L344" s="214">
        <f t="shared" si="10"/>
        <v>0</v>
      </c>
      <c r="M344" s="213"/>
    </row>
    <row r="345" spans="2:13" ht="14.25" customHeight="1">
      <c r="B345" s="356"/>
      <c r="C345" s="267"/>
      <c r="D345" s="267"/>
      <c r="E345" s="267"/>
      <c r="F345" s="230" t="e">
        <f>$B$17</f>
        <v>#REF!</v>
      </c>
      <c r="G345" s="252">
        <f>$F$17</f>
        <v>2700</v>
      </c>
      <c r="H345" s="241">
        <v>5</v>
      </c>
      <c r="I345" s="242"/>
      <c r="J345" s="253">
        <f t="shared" si="14"/>
        <v>0</v>
      </c>
      <c r="K345" s="214">
        <f t="shared" si="9"/>
        <v>0</v>
      </c>
      <c r="L345" s="214">
        <f t="shared" si="10"/>
        <v>0</v>
      </c>
      <c r="M345" s="213"/>
    </row>
    <row r="346" spans="2:13" ht="14.25" customHeight="1">
      <c r="B346" s="356"/>
      <c r="C346" s="267"/>
      <c r="D346" s="267"/>
      <c r="E346" s="267"/>
      <c r="F346" s="230" t="e">
        <f>$B$18</f>
        <v>#REF!</v>
      </c>
      <c r="G346" s="252">
        <f>$F$18</f>
        <v>2700</v>
      </c>
      <c r="H346" s="241">
        <v>5</v>
      </c>
      <c r="I346" s="242"/>
      <c r="J346" s="253">
        <f t="shared" si="14"/>
        <v>0</v>
      </c>
      <c r="K346" s="214">
        <f t="shared" si="9"/>
        <v>0</v>
      </c>
      <c r="L346" s="214">
        <f t="shared" si="10"/>
        <v>0</v>
      </c>
      <c r="M346" s="213"/>
    </row>
    <row r="347" spans="2:13" ht="14.25" customHeight="1">
      <c r="B347" s="357"/>
      <c r="C347" s="283"/>
      <c r="D347" s="283"/>
      <c r="E347" s="283"/>
      <c r="F347" s="228" t="e">
        <f>$B$19</f>
        <v>#REF!</v>
      </c>
      <c r="G347" s="254">
        <f>$F$19</f>
        <v>100000</v>
      </c>
      <c r="H347" s="244">
        <v>5</v>
      </c>
      <c r="I347" s="245"/>
      <c r="J347" s="255">
        <f t="shared" si="14"/>
        <v>0</v>
      </c>
      <c r="K347" s="214">
        <f t="shared" si="9"/>
        <v>0</v>
      </c>
      <c r="L347" s="214">
        <f t="shared" si="10"/>
        <v>0</v>
      </c>
      <c r="M347" s="213"/>
    </row>
    <row r="348" spans="2:13" ht="14.25" customHeight="1">
      <c r="B348" s="355" t="s">
        <v>2124</v>
      </c>
      <c r="C348" s="264"/>
      <c r="D348" s="264"/>
      <c r="E348" s="264"/>
      <c r="F348" s="223" t="e">
        <f>$B$14</f>
        <v>#REF!</v>
      </c>
      <c r="G348" s="250">
        <f>$F$14</f>
        <v>2700</v>
      </c>
      <c r="H348" s="238">
        <v>10</v>
      </c>
      <c r="I348" s="239"/>
      <c r="J348" s="251">
        <f t="shared" si="14"/>
        <v>0</v>
      </c>
      <c r="K348" s="214">
        <f t="shared" si="9"/>
        <v>0</v>
      </c>
      <c r="L348" s="214">
        <f t="shared" si="10"/>
        <v>0</v>
      </c>
      <c r="M348" s="213"/>
    </row>
    <row r="349" spans="2:13" ht="14.25" customHeight="1">
      <c r="B349" s="356"/>
      <c r="C349" s="267"/>
      <c r="D349" s="267"/>
      <c r="E349" s="267"/>
      <c r="F349" s="230" t="e">
        <f>$B$15</f>
        <v>#REF!</v>
      </c>
      <c r="G349" s="252">
        <f>$F$15</f>
        <v>9000</v>
      </c>
      <c r="H349" s="241">
        <v>10</v>
      </c>
      <c r="I349" s="242"/>
      <c r="J349" s="253">
        <f t="shared" si="14"/>
        <v>0</v>
      </c>
      <c r="K349" s="214">
        <f t="shared" si="9"/>
        <v>0</v>
      </c>
      <c r="L349" s="214">
        <f t="shared" si="10"/>
        <v>0</v>
      </c>
      <c r="M349" s="213"/>
    </row>
    <row r="350" spans="2:13" ht="14.25" customHeight="1">
      <c r="B350" s="356"/>
      <c r="C350" s="267"/>
      <c r="D350" s="267"/>
      <c r="E350" s="267"/>
      <c r="F350" s="230" t="e">
        <f>$B$16</f>
        <v>#REF!</v>
      </c>
      <c r="G350" s="252">
        <f>$F$16</f>
        <v>2700</v>
      </c>
      <c r="H350" s="241">
        <v>10</v>
      </c>
      <c r="I350" s="242"/>
      <c r="J350" s="253">
        <f t="shared" si="14"/>
        <v>0</v>
      </c>
      <c r="K350" s="214">
        <f t="shared" si="9"/>
        <v>0</v>
      </c>
      <c r="L350" s="214">
        <f t="shared" si="10"/>
        <v>0</v>
      </c>
      <c r="M350" s="213"/>
    </row>
    <row r="351" spans="2:13" ht="14.25" customHeight="1">
      <c r="B351" s="356"/>
      <c r="C351" s="267"/>
      <c r="D351" s="267"/>
      <c r="E351" s="267"/>
      <c r="F351" s="230" t="e">
        <f>$B$17</f>
        <v>#REF!</v>
      </c>
      <c r="G351" s="252">
        <f>$F$17</f>
        <v>2700</v>
      </c>
      <c r="H351" s="241">
        <v>10</v>
      </c>
      <c r="I351" s="242"/>
      <c r="J351" s="253">
        <f t="shared" si="14"/>
        <v>0</v>
      </c>
      <c r="K351" s="214">
        <f t="shared" si="9"/>
        <v>0</v>
      </c>
      <c r="L351" s="214">
        <f t="shared" si="10"/>
        <v>0</v>
      </c>
      <c r="M351" s="213"/>
    </row>
    <row r="352" spans="2:13" ht="14.25" customHeight="1">
      <c r="B352" s="356"/>
      <c r="C352" s="267"/>
      <c r="D352" s="267"/>
      <c r="E352" s="267"/>
      <c r="F352" s="230" t="e">
        <f>$B$18</f>
        <v>#REF!</v>
      </c>
      <c r="G352" s="252">
        <f>$F$18</f>
        <v>2700</v>
      </c>
      <c r="H352" s="241">
        <v>10</v>
      </c>
      <c r="I352" s="242"/>
      <c r="J352" s="253">
        <f t="shared" si="14"/>
        <v>0</v>
      </c>
      <c r="K352" s="214">
        <f t="shared" si="9"/>
        <v>0</v>
      </c>
      <c r="L352" s="214">
        <f t="shared" si="10"/>
        <v>0</v>
      </c>
      <c r="M352" s="213"/>
    </row>
    <row r="353" spans="2:13" ht="14.25" customHeight="1">
      <c r="B353" s="357"/>
      <c r="C353" s="283"/>
      <c r="D353" s="283"/>
      <c r="E353" s="283"/>
      <c r="F353" s="228" t="e">
        <f>$B$19</f>
        <v>#REF!</v>
      </c>
      <c r="G353" s="254">
        <f>$F$19</f>
        <v>100000</v>
      </c>
      <c r="H353" s="244">
        <v>10</v>
      </c>
      <c r="I353" s="245"/>
      <c r="J353" s="255">
        <f t="shared" si="14"/>
        <v>0</v>
      </c>
      <c r="K353" s="214">
        <f t="shared" si="9"/>
        <v>0</v>
      </c>
      <c r="L353" s="214">
        <f t="shared" si="10"/>
        <v>0</v>
      </c>
      <c r="M353" s="213"/>
    </row>
    <row r="354" spans="2:13" ht="14.25" customHeight="1">
      <c r="B354" s="355" t="s">
        <v>2125</v>
      </c>
      <c r="C354" s="264"/>
      <c r="D354" s="264"/>
      <c r="E354" s="264"/>
      <c r="F354" s="223" t="e">
        <f>$B$14</f>
        <v>#REF!</v>
      </c>
      <c r="G354" s="250">
        <f>$F$14</f>
        <v>2700</v>
      </c>
      <c r="H354" s="241">
        <v>5</v>
      </c>
      <c r="I354" s="242"/>
      <c r="J354" s="251">
        <f t="shared" si="14"/>
        <v>0</v>
      </c>
      <c r="K354" s="214">
        <f t="shared" si="9"/>
        <v>0</v>
      </c>
      <c r="L354" s="214">
        <f t="shared" si="10"/>
        <v>0</v>
      </c>
      <c r="M354" s="213"/>
    </row>
    <row r="355" spans="2:13" ht="14.25" customHeight="1">
      <c r="B355" s="356"/>
      <c r="C355" s="267"/>
      <c r="D355" s="267"/>
      <c r="E355" s="267"/>
      <c r="F355" s="230" t="e">
        <f>$B$15</f>
        <v>#REF!</v>
      </c>
      <c r="G355" s="252">
        <f>$F$15</f>
        <v>9000</v>
      </c>
      <c r="H355" s="241">
        <v>5</v>
      </c>
      <c r="I355" s="242"/>
      <c r="J355" s="253">
        <f t="shared" si="14"/>
        <v>0</v>
      </c>
      <c r="K355" s="214">
        <f t="shared" si="9"/>
        <v>0</v>
      </c>
      <c r="L355" s="214">
        <f t="shared" si="10"/>
        <v>0</v>
      </c>
      <c r="M355" s="213"/>
    </row>
    <row r="356" spans="2:13" ht="14.25" customHeight="1">
      <c r="B356" s="356"/>
      <c r="C356" s="267"/>
      <c r="D356" s="267"/>
      <c r="E356" s="267"/>
      <c r="F356" s="230" t="e">
        <f>$B$16</f>
        <v>#REF!</v>
      </c>
      <c r="G356" s="252">
        <f>$F$16</f>
        <v>2700</v>
      </c>
      <c r="H356" s="241">
        <v>5</v>
      </c>
      <c r="I356" s="242"/>
      <c r="J356" s="253">
        <f t="shared" si="14"/>
        <v>0</v>
      </c>
      <c r="K356" s="214">
        <f t="shared" si="9"/>
        <v>0</v>
      </c>
      <c r="L356" s="214">
        <f t="shared" si="10"/>
        <v>0</v>
      </c>
      <c r="M356" s="213"/>
    </row>
    <row r="357" spans="2:13" ht="14.25" customHeight="1">
      <c r="B357" s="356"/>
      <c r="C357" s="267"/>
      <c r="D357" s="267"/>
      <c r="E357" s="267"/>
      <c r="F357" s="230" t="e">
        <f>$B$17</f>
        <v>#REF!</v>
      </c>
      <c r="G357" s="252">
        <f>$F$17</f>
        <v>2700</v>
      </c>
      <c r="H357" s="241">
        <v>5</v>
      </c>
      <c r="I357" s="242"/>
      <c r="J357" s="253">
        <f t="shared" si="14"/>
        <v>0</v>
      </c>
      <c r="K357" s="214">
        <f t="shared" si="9"/>
        <v>0</v>
      </c>
      <c r="L357" s="214">
        <f t="shared" si="10"/>
        <v>0</v>
      </c>
      <c r="M357" s="213"/>
    </row>
    <row r="358" spans="2:13" ht="14.25" customHeight="1">
      <c r="B358" s="356"/>
      <c r="C358" s="267"/>
      <c r="D358" s="267"/>
      <c r="E358" s="267"/>
      <c r="F358" s="230" t="e">
        <f>$B$18</f>
        <v>#REF!</v>
      </c>
      <c r="G358" s="252">
        <f>$F$18</f>
        <v>2700</v>
      </c>
      <c r="H358" s="241">
        <v>5</v>
      </c>
      <c r="I358" s="242"/>
      <c r="J358" s="253">
        <f t="shared" si="14"/>
        <v>0</v>
      </c>
      <c r="K358" s="214">
        <f t="shared" si="9"/>
        <v>0</v>
      </c>
      <c r="L358" s="214">
        <f t="shared" si="10"/>
        <v>0</v>
      </c>
      <c r="M358" s="213"/>
    </row>
    <row r="359" spans="2:13" ht="14.25" customHeight="1">
      <c r="B359" s="357"/>
      <c r="C359" s="283"/>
      <c r="D359" s="283"/>
      <c r="E359" s="283"/>
      <c r="F359" s="228" t="e">
        <f>$B$19</f>
        <v>#REF!</v>
      </c>
      <c r="G359" s="254">
        <f>$F$19</f>
        <v>100000</v>
      </c>
      <c r="H359" s="241">
        <v>5</v>
      </c>
      <c r="I359" s="242"/>
      <c r="J359" s="255">
        <f t="shared" si="14"/>
        <v>0</v>
      </c>
      <c r="K359" s="214">
        <f t="shared" si="9"/>
        <v>0</v>
      </c>
      <c r="L359" s="214">
        <f t="shared" si="10"/>
        <v>0</v>
      </c>
      <c r="M359" s="213"/>
    </row>
    <row r="360" spans="2:13" ht="14.25" customHeight="1">
      <c r="B360" s="355" t="s">
        <v>2126</v>
      </c>
      <c r="C360" s="264"/>
      <c r="D360" s="264"/>
      <c r="E360" s="264"/>
      <c r="F360" s="223" t="e">
        <f>$B$14</f>
        <v>#REF!</v>
      </c>
      <c r="G360" s="250">
        <f>$F$14</f>
        <v>2700</v>
      </c>
      <c r="H360" s="238">
        <v>5</v>
      </c>
      <c r="I360" s="239"/>
      <c r="J360" s="251">
        <f t="shared" si="14"/>
        <v>0</v>
      </c>
      <c r="K360" s="214">
        <f t="shared" si="9"/>
        <v>0</v>
      </c>
      <c r="L360" s="214">
        <f t="shared" si="10"/>
        <v>0</v>
      </c>
      <c r="M360" s="213"/>
    </row>
    <row r="361" spans="2:13" ht="14.25" customHeight="1">
      <c r="B361" s="356"/>
      <c r="C361" s="267"/>
      <c r="D361" s="267"/>
      <c r="E361" s="267"/>
      <c r="F361" s="230" t="e">
        <f>$B$15</f>
        <v>#REF!</v>
      </c>
      <c r="G361" s="252">
        <f>$F$15</f>
        <v>9000</v>
      </c>
      <c r="H361" s="241">
        <v>5</v>
      </c>
      <c r="I361" s="242"/>
      <c r="J361" s="253">
        <f t="shared" si="14"/>
        <v>0</v>
      </c>
      <c r="K361" s="214">
        <f t="shared" si="9"/>
        <v>0</v>
      </c>
      <c r="L361" s="214">
        <f t="shared" si="10"/>
        <v>0</v>
      </c>
      <c r="M361" s="213"/>
    </row>
    <row r="362" spans="2:13" ht="14.25" customHeight="1">
      <c r="B362" s="356"/>
      <c r="C362" s="267"/>
      <c r="D362" s="267"/>
      <c r="E362" s="267"/>
      <c r="F362" s="230" t="e">
        <f>$B$16</f>
        <v>#REF!</v>
      </c>
      <c r="G362" s="252">
        <f>$F$16</f>
        <v>2700</v>
      </c>
      <c r="H362" s="241">
        <v>5</v>
      </c>
      <c r="I362" s="242"/>
      <c r="J362" s="253">
        <f t="shared" si="14"/>
        <v>0</v>
      </c>
      <c r="K362" s="214">
        <f t="shared" si="9"/>
        <v>0</v>
      </c>
      <c r="L362" s="214">
        <f t="shared" si="10"/>
        <v>0</v>
      </c>
      <c r="M362" s="213"/>
    </row>
    <row r="363" spans="2:13" ht="14.25" customHeight="1">
      <c r="B363" s="356"/>
      <c r="C363" s="267"/>
      <c r="D363" s="267"/>
      <c r="E363" s="267"/>
      <c r="F363" s="230" t="e">
        <f>$B$17</f>
        <v>#REF!</v>
      </c>
      <c r="G363" s="252">
        <f>$F$17</f>
        <v>2700</v>
      </c>
      <c r="H363" s="241">
        <v>5</v>
      </c>
      <c r="I363" s="242"/>
      <c r="J363" s="253">
        <f t="shared" si="14"/>
        <v>0</v>
      </c>
      <c r="K363" s="214">
        <f t="shared" si="9"/>
        <v>0</v>
      </c>
      <c r="L363" s="214">
        <f t="shared" si="10"/>
        <v>0</v>
      </c>
      <c r="M363" s="213"/>
    </row>
    <row r="364" spans="2:13" ht="14.25" customHeight="1">
      <c r="B364" s="356"/>
      <c r="C364" s="267"/>
      <c r="D364" s="267"/>
      <c r="E364" s="267"/>
      <c r="F364" s="230" t="e">
        <f>$B$18</f>
        <v>#REF!</v>
      </c>
      <c r="G364" s="252">
        <f>$F$18</f>
        <v>2700</v>
      </c>
      <c r="H364" s="241">
        <v>5</v>
      </c>
      <c r="I364" s="242"/>
      <c r="J364" s="253">
        <f t="shared" si="14"/>
        <v>0</v>
      </c>
      <c r="K364" s="214">
        <f t="shared" si="9"/>
        <v>0</v>
      </c>
      <c r="L364" s="214">
        <f t="shared" si="10"/>
        <v>0</v>
      </c>
      <c r="M364" s="213"/>
    </row>
    <row r="365" spans="2:13" ht="14.25" customHeight="1">
      <c r="B365" s="357"/>
      <c r="C365" s="283"/>
      <c r="D365" s="283"/>
      <c r="E365" s="283"/>
      <c r="F365" s="228" t="e">
        <f>$B$19</f>
        <v>#REF!</v>
      </c>
      <c r="G365" s="254">
        <f>$F$19</f>
        <v>100000</v>
      </c>
      <c r="H365" s="244">
        <v>5</v>
      </c>
      <c r="I365" s="245"/>
      <c r="J365" s="255">
        <f t="shared" si="14"/>
        <v>0</v>
      </c>
      <c r="K365" s="214">
        <f t="shared" si="9"/>
        <v>0</v>
      </c>
      <c r="L365" s="214">
        <f t="shared" si="10"/>
        <v>0</v>
      </c>
      <c r="M365" s="213"/>
    </row>
    <row r="366" spans="2:13" ht="14.25" customHeight="1">
      <c r="I366" s="213"/>
      <c r="K366" s="214">
        <f t="shared" si="9"/>
        <v>0</v>
      </c>
      <c r="L366" s="214">
        <f t="shared" si="10"/>
        <v>0</v>
      </c>
      <c r="M366" s="213"/>
    </row>
    <row r="367" spans="2:13" ht="14.25" customHeight="1">
      <c r="B367" s="353" t="s">
        <v>2127</v>
      </c>
      <c r="C367" s="264"/>
      <c r="D367" s="264"/>
      <c r="E367" s="264"/>
      <c r="F367" s="234"/>
      <c r="G367" s="234"/>
      <c r="H367" s="234"/>
      <c r="I367" s="235"/>
      <c r="J367" s="236"/>
      <c r="K367" s="214">
        <f t="shared" si="9"/>
        <v>0</v>
      </c>
      <c r="L367" s="214">
        <f t="shared" si="10"/>
        <v>0</v>
      </c>
      <c r="M367" s="213"/>
    </row>
    <row r="368" spans="2:13" ht="14.25" customHeight="1">
      <c r="B368" s="354" t="s">
        <v>2070</v>
      </c>
      <c r="C368" s="269"/>
      <c r="D368" s="269"/>
      <c r="E368" s="270"/>
      <c r="F368" s="247" t="s">
        <v>2071</v>
      </c>
      <c r="G368" s="248" t="s">
        <v>2072</v>
      </c>
      <c r="H368" s="247" t="s">
        <v>2073</v>
      </c>
      <c r="I368" s="249" t="s">
        <v>2074</v>
      </c>
      <c r="J368" s="247" t="s">
        <v>2054</v>
      </c>
      <c r="K368" s="214" t="str">
        <f t="shared" si="9"/>
        <v>Produtividade (1)</v>
      </c>
      <c r="L368" s="214" t="str">
        <f t="shared" si="10"/>
        <v>Ambiente</v>
      </c>
      <c r="M368" s="213"/>
    </row>
    <row r="369" spans="2:13" ht="14.25" customHeight="1">
      <c r="B369" s="355" t="s">
        <v>2128</v>
      </c>
      <c r="C369" s="264"/>
      <c r="D369" s="264"/>
      <c r="E369" s="264"/>
      <c r="F369" s="223" t="e">
        <f>$B$14</f>
        <v>#REF!</v>
      </c>
      <c r="G369" s="250">
        <f>$F$14</f>
        <v>2700</v>
      </c>
      <c r="H369" s="250">
        <v>1</v>
      </c>
      <c r="I369" s="256"/>
      <c r="J369" s="251">
        <f t="shared" ref="J369:J392" si="15">IF(I369=0,0,(G369/(I369/H369)))</f>
        <v>0</v>
      </c>
      <c r="K369" s="214">
        <f t="shared" si="9"/>
        <v>0</v>
      </c>
      <c r="L369" s="214">
        <f t="shared" si="10"/>
        <v>0</v>
      </c>
      <c r="M369" s="213"/>
    </row>
    <row r="370" spans="2:13" ht="14.25" customHeight="1">
      <c r="B370" s="356"/>
      <c r="C370" s="267"/>
      <c r="D370" s="267"/>
      <c r="E370" s="267"/>
      <c r="F370" s="230" t="e">
        <f>$B$15</f>
        <v>#REF!</v>
      </c>
      <c r="G370" s="252">
        <f>$F$15</f>
        <v>9000</v>
      </c>
      <c r="H370" s="252">
        <v>1</v>
      </c>
      <c r="I370" s="257"/>
      <c r="J370" s="253">
        <f t="shared" si="15"/>
        <v>0</v>
      </c>
      <c r="K370" s="214">
        <f t="shared" si="9"/>
        <v>0</v>
      </c>
      <c r="L370" s="214">
        <f t="shared" si="10"/>
        <v>0</v>
      </c>
      <c r="M370" s="213"/>
    </row>
    <row r="371" spans="2:13" ht="14.25" customHeight="1">
      <c r="B371" s="356"/>
      <c r="C371" s="267"/>
      <c r="D371" s="267"/>
      <c r="E371" s="267"/>
      <c r="F371" s="230" t="e">
        <f>$B$16</f>
        <v>#REF!</v>
      </c>
      <c r="G371" s="252">
        <f>$F$16</f>
        <v>2700</v>
      </c>
      <c r="H371" s="252">
        <v>1</v>
      </c>
      <c r="I371" s="257"/>
      <c r="J371" s="253">
        <f t="shared" si="15"/>
        <v>0</v>
      </c>
      <c r="K371" s="214">
        <f t="shared" si="9"/>
        <v>0</v>
      </c>
      <c r="L371" s="214">
        <f t="shared" si="10"/>
        <v>0</v>
      </c>
      <c r="M371" s="213"/>
    </row>
    <row r="372" spans="2:13" ht="14.25" customHeight="1">
      <c r="B372" s="356"/>
      <c r="C372" s="267"/>
      <c r="D372" s="267"/>
      <c r="E372" s="267"/>
      <c r="F372" s="230" t="e">
        <f>$B$17</f>
        <v>#REF!</v>
      </c>
      <c r="G372" s="252">
        <f>$F$17</f>
        <v>2700</v>
      </c>
      <c r="H372" s="252">
        <v>1</v>
      </c>
      <c r="I372" s="257"/>
      <c r="J372" s="253">
        <f t="shared" si="15"/>
        <v>0</v>
      </c>
      <c r="K372" s="214">
        <f t="shared" si="9"/>
        <v>0</v>
      </c>
      <c r="L372" s="214">
        <f t="shared" si="10"/>
        <v>0</v>
      </c>
      <c r="M372" s="213"/>
    </row>
    <row r="373" spans="2:13" ht="14.25" customHeight="1">
      <c r="B373" s="356"/>
      <c r="C373" s="267"/>
      <c r="D373" s="267"/>
      <c r="E373" s="267"/>
      <c r="F373" s="230" t="e">
        <f>$B$18</f>
        <v>#REF!</v>
      </c>
      <c r="G373" s="252">
        <f>$F$18</f>
        <v>2700</v>
      </c>
      <c r="H373" s="252">
        <v>1</v>
      </c>
      <c r="I373" s="257"/>
      <c r="J373" s="253">
        <f t="shared" si="15"/>
        <v>0</v>
      </c>
      <c r="K373" s="214">
        <f t="shared" si="9"/>
        <v>0</v>
      </c>
      <c r="L373" s="214">
        <f t="shared" si="10"/>
        <v>0</v>
      </c>
      <c r="M373" s="213"/>
    </row>
    <row r="374" spans="2:13" ht="14.25" customHeight="1">
      <c r="B374" s="357"/>
      <c r="C374" s="283"/>
      <c r="D374" s="283"/>
      <c r="E374" s="283"/>
      <c r="F374" s="228" t="e">
        <f>$B$19</f>
        <v>#REF!</v>
      </c>
      <c r="G374" s="254">
        <f>$F$19</f>
        <v>100000</v>
      </c>
      <c r="H374" s="254">
        <v>1</v>
      </c>
      <c r="I374" s="258"/>
      <c r="J374" s="255">
        <f t="shared" si="15"/>
        <v>0</v>
      </c>
      <c r="K374" s="214">
        <f t="shared" si="9"/>
        <v>0</v>
      </c>
      <c r="L374" s="214">
        <f t="shared" si="10"/>
        <v>0</v>
      </c>
      <c r="M374" s="213"/>
    </row>
    <row r="375" spans="2:13" ht="14.25" customHeight="1">
      <c r="B375" s="355" t="s">
        <v>2129</v>
      </c>
      <c r="C375" s="264"/>
      <c r="D375" s="264"/>
      <c r="E375" s="264"/>
      <c r="F375" s="223" t="e">
        <f>$B$14</f>
        <v>#REF!</v>
      </c>
      <c r="G375" s="250">
        <f>$F$14</f>
        <v>2700</v>
      </c>
      <c r="H375" s="250">
        <v>1</v>
      </c>
      <c r="I375" s="256"/>
      <c r="J375" s="251">
        <f t="shared" si="15"/>
        <v>0</v>
      </c>
      <c r="K375" s="214">
        <f t="shared" si="9"/>
        <v>0</v>
      </c>
      <c r="L375" s="214">
        <f t="shared" si="10"/>
        <v>0</v>
      </c>
      <c r="M375" s="213"/>
    </row>
    <row r="376" spans="2:13" ht="14.25" customHeight="1">
      <c r="B376" s="356"/>
      <c r="C376" s="267"/>
      <c r="D376" s="267"/>
      <c r="E376" s="267"/>
      <c r="F376" s="230" t="e">
        <f>$B$15</f>
        <v>#REF!</v>
      </c>
      <c r="G376" s="252">
        <f>$F$15</f>
        <v>9000</v>
      </c>
      <c r="H376" s="252">
        <v>1</v>
      </c>
      <c r="I376" s="257"/>
      <c r="J376" s="253">
        <f t="shared" si="15"/>
        <v>0</v>
      </c>
      <c r="K376" s="214">
        <f t="shared" si="9"/>
        <v>0</v>
      </c>
      <c r="L376" s="214">
        <f t="shared" si="10"/>
        <v>0</v>
      </c>
      <c r="M376" s="213"/>
    </row>
    <row r="377" spans="2:13" ht="14.25" customHeight="1">
      <c r="B377" s="356"/>
      <c r="C377" s="267"/>
      <c r="D377" s="267"/>
      <c r="E377" s="267"/>
      <c r="F377" s="230" t="e">
        <f>$B$16</f>
        <v>#REF!</v>
      </c>
      <c r="G377" s="252">
        <f>$F$16</f>
        <v>2700</v>
      </c>
      <c r="H377" s="252">
        <v>1</v>
      </c>
      <c r="I377" s="257"/>
      <c r="J377" s="253">
        <f t="shared" si="15"/>
        <v>0</v>
      </c>
      <c r="K377" s="214">
        <f t="shared" si="9"/>
        <v>0</v>
      </c>
      <c r="L377" s="214">
        <f t="shared" si="10"/>
        <v>0</v>
      </c>
      <c r="M377" s="213"/>
    </row>
    <row r="378" spans="2:13" ht="14.25" customHeight="1">
      <c r="B378" s="356"/>
      <c r="C378" s="267"/>
      <c r="D378" s="267"/>
      <c r="E378" s="267"/>
      <c r="F378" s="230" t="e">
        <f>$B$17</f>
        <v>#REF!</v>
      </c>
      <c r="G378" s="252">
        <f>$F$17</f>
        <v>2700</v>
      </c>
      <c r="H378" s="252">
        <v>1</v>
      </c>
      <c r="I378" s="257"/>
      <c r="J378" s="253">
        <f t="shared" si="15"/>
        <v>0</v>
      </c>
      <c r="K378" s="214">
        <f t="shared" si="9"/>
        <v>0</v>
      </c>
      <c r="L378" s="214">
        <f t="shared" si="10"/>
        <v>0</v>
      </c>
      <c r="M378" s="213"/>
    </row>
    <row r="379" spans="2:13" ht="14.25" customHeight="1">
      <c r="B379" s="356"/>
      <c r="C379" s="267"/>
      <c r="D379" s="267"/>
      <c r="E379" s="267"/>
      <c r="F379" s="230" t="e">
        <f>$B$18</f>
        <v>#REF!</v>
      </c>
      <c r="G379" s="252">
        <f>$F$18</f>
        <v>2700</v>
      </c>
      <c r="H379" s="252">
        <v>1</v>
      </c>
      <c r="I379" s="257"/>
      <c r="J379" s="253">
        <f t="shared" si="15"/>
        <v>0</v>
      </c>
      <c r="K379" s="214">
        <f t="shared" si="9"/>
        <v>0</v>
      </c>
      <c r="L379" s="214">
        <f t="shared" si="10"/>
        <v>0</v>
      </c>
      <c r="M379" s="213"/>
    </row>
    <row r="380" spans="2:13" ht="14.25" customHeight="1">
      <c r="B380" s="357"/>
      <c r="C380" s="283"/>
      <c r="D380" s="283"/>
      <c r="E380" s="283"/>
      <c r="F380" s="228" t="e">
        <f>$B$19</f>
        <v>#REF!</v>
      </c>
      <c r="G380" s="254">
        <f>$F$19</f>
        <v>100000</v>
      </c>
      <c r="H380" s="254">
        <v>1</v>
      </c>
      <c r="I380" s="258"/>
      <c r="J380" s="255">
        <f t="shared" si="15"/>
        <v>0</v>
      </c>
      <c r="K380" s="214">
        <f t="shared" si="9"/>
        <v>0</v>
      </c>
      <c r="L380" s="214">
        <f t="shared" si="10"/>
        <v>0</v>
      </c>
      <c r="M380" s="213"/>
    </row>
    <row r="381" spans="2:13" ht="14.25" customHeight="1">
      <c r="B381" s="355" t="s">
        <v>2130</v>
      </c>
      <c r="C381" s="264"/>
      <c r="D381" s="264"/>
      <c r="E381" s="264"/>
      <c r="F381" s="223" t="e">
        <f>$B$14</f>
        <v>#REF!</v>
      </c>
      <c r="G381" s="250">
        <f>$F$14</f>
        <v>2700</v>
      </c>
      <c r="H381" s="250">
        <v>1</v>
      </c>
      <c r="I381" s="256"/>
      <c r="J381" s="251">
        <f t="shared" si="15"/>
        <v>0</v>
      </c>
      <c r="K381" s="214">
        <f t="shared" si="9"/>
        <v>0</v>
      </c>
      <c r="L381" s="214">
        <f t="shared" si="10"/>
        <v>0</v>
      </c>
      <c r="M381" s="213"/>
    </row>
    <row r="382" spans="2:13" ht="14.25" customHeight="1">
      <c r="B382" s="356"/>
      <c r="C382" s="267"/>
      <c r="D382" s="267"/>
      <c r="E382" s="267"/>
      <c r="F382" s="230" t="e">
        <f>$B$15</f>
        <v>#REF!</v>
      </c>
      <c r="G382" s="252">
        <f>$F$15</f>
        <v>9000</v>
      </c>
      <c r="H382" s="252">
        <v>1</v>
      </c>
      <c r="I382" s="257"/>
      <c r="J382" s="253">
        <f t="shared" si="15"/>
        <v>0</v>
      </c>
      <c r="K382" s="214">
        <f t="shared" si="9"/>
        <v>0</v>
      </c>
      <c r="L382" s="214">
        <f t="shared" si="10"/>
        <v>0</v>
      </c>
      <c r="M382" s="213"/>
    </row>
    <row r="383" spans="2:13" ht="14.25" customHeight="1">
      <c r="B383" s="356"/>
      <c r="C383" s="267"/>
      <c r="D383" s="267"/>
      <c r="E383" s="267"/>
      <c r="F383" s="230" t="e">
        <f>$B$16</f>
        <v>#REF!</v>
      </c>
      <c r="G383" s="252">
        <f>$F$16</f>
        <v>2700</v>
      </c>
      <c r="H383" s="252">
        <v>1</v>
      </c>
      <c r="I383" s="257"/>
      <c r="J383" s="253">
        <f t="shared" si="15"/>
        <v>0</v>
      </c>
      <c r="K383" s="214">
        <f t="shared" si="9"/>
        <v>0</v>
      </c>
      <c r="L383" s="214">
        <f t="shared" si="10"/>
        <v>0</v>
      </c>
      <c r="M383" s="213"/>
    </row>
    <row r="384" spans="2:13" ht="14.25" customHeight="1">
      <c r="B384" s="356"/>
      <c r="C384" s="267"/>
      <c r="D384" s="267"/>
      <c r="E384" s="267"/>
      <c r="F384" s="230" t="e">
        <f>$B$17</f>
        <v>#REF!</v>
      </c>
      <c r="G384" s="252">
        <f>$F$17</f>
        <v>2700</v>
      </c>
      <c r="H384" s="252">
        <v>1</v>
      </c>
      <c r="I384" s="257"/>
      <c r="J384" s="253">
        <f t="shared" si="15"/>
        <v>0</v>
      </c>
      <c r="K384" s="214">
        <f t="shared" si="9"/>
        <v>0</v>
      </c>
      <c r="L384" s="214">
        <f t="shared" si="10"/>
        <v>0</v>
      </c>
      <c r="M384" s="213"/>
    </row>
    <row r="385" spans="2:13" ht="14.25" customHeight="1">
      <c r="B385" s="356"/>
      <c r="C385" s="267"/>
      <c r="D385" s="267"/>
      <c r="E385" s="267"/>
      <c r="F385" s="230" t="e">
        <f>$B$18</f>
        <v>#REF!</v>
      </c>
      <c r="G385" s="252">
        <f>$F$18</f>
        <v>2700</v>
      </c>
      <c r="H385" s="252">
        <v>1</v>
      </c>
      <c r="I385" s="257"/>
      <c r="J385" s="253">
        <f t="shared" si="15"/>
        <v>0</v>
      </c>
      <c r="K385" s="214">
        <f t="shared" si="9"/>
        <v>0</v>
      </c>
      <c r="L385" s="214">
        <f t="shared" si="10"/>
        <v>0</v>
      </c>
      <c r="M385" s="213"/>
    </row>
    <row r="386" spans="2:13" ht="14.25" customHeight="1">
      <c r="B386" s="357"/>
      <c r="C386" s="283"/>
      <c r="D386" s="283"/>
      <c r="E386" s="283"/>
      <c r="F386" s="228" t="e">
        <f>$B$19</f>
        <v>#REF!</v>
      </c>
      <c r="G386" s="254">
        <f>$F$19</f>
        <v>100000</v>
      </c>
      <c r="H386" s="254">
        <v>1</v>
      </c>
      <c r="I386" s="258"/>
      <c r="J386" s="255">
        <f t="shared" si="15"/>
        <v>0</v>
      </c>
      <c r="K386" s="214">
        <f t="shared" si="9"/>
        <v>0</v>
      </c>
      <c r="L386" s="214">
        <f t="shared" si="10"/>
        <v>0</v>
      </c>
      <c r="M386" s="213"/>
    </row>
    <row r="387" spans="2:13" ht="14.25" customHeight="1">
      <c r="B387" s="355" t="s">
        <v>2131</v>
      </c>
      <c r="C387" s="264"/>
      <c r="D387" s="264"/>
      <c r="E387" s="264"/>
      <c r="F387" s="223" t="e">
        <f>$B$14</f>
        <v>#REF!</v>
      </c>
      <c r="G387" s="250">
        <f>$F$14</f>
        <v>2700</v>
      </c>
      <c r="H387" s="250">
        <v>1</v>
      </c>
      <c r="I387" s="256"/>
      <c r="J387" s="251">
        <f t="shared" si="15"/>
        <v>0</v>
      </c>
      <c r="K387" s="214">
        <f t="shared" si="9"/>
        <v>0</v>
      </c>
      <c r="L387" s="214">
        <f t="shared" si="10"/>
        <v>0</v>
      </c>
      <c r="M387" s="213"/>
    </row>
    <row r="388" spans="2:13" ht="14.25" customHeight="1">
      <c r="B388" s="356"/>
      <c r="C388" s="267"/>
      <c r="D388" s="267"/>
      <c r="E388" s="267"/>
      <c r="F388" s="230" t="e">
        <f>$B$15</f>
        <v>#REF!</v>
      </c>
      <c r="G388" s="252">
        <f>$F$15</f>
        <v>9000</v>
      </c>
      <c r="H388" s="252">
        <v>1</v>
      </c>
      <c r="I388" s="257"/>
      <c r="J388" s="253">
        <f t="shared" si="15"/>
        <v>0</v>
      </c>
      <c r="K388" s="214">
        <f t="shared" si="9"/>
        <v>0</v>
      </c>
      <c r="L388" s="214">
        <f t="shared" si="10"/>
        <v>0</v>
      </c>
      <c r="M388" s="213"/>
    </row>
    <row r="389" spans="2:13" ht="14.25" customHeight="1">
      <c r="B389" s="356"/>
      <c r="C389" s="267"/>
      <c r="D389" s="267"/>
      <c r="E389" s="267"/>
      <c r="F389" s="230" t="e">
        <f>$B$16</f>
        <v>#REF!</v>
      </c>
      <c r="G389" s="252">
        <f>$F$16</f>
        <v>2700</v>
      </c>
      <c r="H389" s="252">
        <v>1</v>
      </c>
      <c r="I389" s="257"/>
      <c r="J389" s="253">
        <f t="shared" si="15"/>
        <v>0</v>
      </c>
      <c r="K389" s="214">
        <f t="shared" si="9"/>
        <v>0</v>
      </c>
      <c r="L389" s="214">
        <f t="shared" si="10"/>
        <v>0</v>
      </c>
      <c r="M389" s="213"/>
    </row>
    <row r="390" spans="2:13" ht="14.25" customHeight="1">
      <c r="B390" s="356"/>
      <c r="C390" s="267"/>
      <c r="D390" s="267"/>
      <c r="E390" s="267"/>
      <c r="F390" s="230" t="e">
        <f>$B$17</f>
        <v>#REF!</v>
      </c>
      <c r="G390" s="252">
        <f>$F$17</f>
        <v>2700</v>
      </c>
      <c r="H390" s="252">
        <v>1</v>
      </c>
      <c r="I390" s="257"/>
      <c r="J390" s="253">
        <f t="shared" si="15"/>
        <v>0</v>
      </c>
      <c r="K390" s="214">
        <f t="shared" si="9"/>
        <v>0</v>
      </c>
      <c r="L390" s="214">
        <f t="shared" si="10"/>
        <v>0</v>
      </c>
      <c r="M390" s="213"/>
    </row>
    <row r="391" spans="2:13" ht="14.25" customHeight="1">
      <c r="B391" s="356"/>
      <c r="C391" s="267"/>
      <c r="D391" s="267"/>
      <c r="E391" s="267"/>
      <c r="F391" s="230" t="e">
        <f>$B$18</f>
        <v>#REF!</v>
      </c>
      <c r="G391" s="252">
        <f>$F$18</f>
        <v>2700</v>
      </c>
      <c r="H391" s="252">
        <v>1</v>
      </c>
      <c r="I391" s="257"/>
      <c r="J391" s="253">
        <f t="shared" si="15"/>
        <v>0</v>
      </c>
      <c r="K391" s="214">
        <f t="shared" si="9"/>
        <v>0</v>
      </c>
      <c r="L391" s="214">
        <f t="shared" si="10"/>
        <v>0</v>
      </c>
      <c r="M391" s="213"/>
    </row>
    <row r="392" spans="2:13" ht="14.25" customHeight="1">
      <c r="B392" s="357"/>
      <c r="C392" s="283"/>
      <c r="D392" s="283"/>
      <c r="E392" s="283"/>
      <c r="F392" s="228" t="e">
        <f>$B$19</f>
        <v>#REF!</v>
      </c>
      <c r="G392" s="254">
        <f>$F$19</f>
        <v>100000</v>
      </c>
      <c r="H392" s="254">
        <v>1</v>
      </c>
      <c r="I392" s="258"/>
      <c r="J392" s="255">
        <f t="shared" si="15"/>
        <v>0</v>
      </c>
      <c r="K392" s="214">
        <f t="shared" si="9"/>
        <v>0</v>
      </c>
      <c r="L392" s="214">
        <f t="shared" si="10"/>
        <v>0</v>
      </c>
      <c r="M392" s="213"/>
    </row>
    <row r="393" spans="2:13" ht="14.25" customHeight="1">
      <c r="I393" s="213"/>
      <c r="K393" s="214">
        <f t="shared" si="9"/>
        <v>0</v>
      </c>
      <c r="L393" s="214">
        <f t="shared" si="10"/>
        <v>0</v>
      </c>
      <c r="M393" s="213"/>
    </row>
    <row r="394" spans="2:13" ht="14.25" customHeight="1">
      <c r="B394" s="353" t="s">
        <v>2105</v>
      </c>
      <c r="C394" s="264"/>
      <c r="D394" s="264"/>
      <c r="E394" s="264"/>
      <c r="F394" s="234"/>
      <c r="G394" s="234"/>
      <c r="H394" s="234"/>
      <c r="I394" s="235"/>
      <c r="J394" s="236"/>
      <c r="K394" s="214">
        <f t="shared" si="9"/>
        <v>0</v>
      </c>
      <c r="L394" s="214">
        <f t="shared" si="10"/>
        <v>0</v>
      </c>
      <c r="M394" s="213"/>
    </row>
    <row r="395" spans="2:13" ht="14.25" customHeight="1">
      <c r="B395" s="354" t="s">
        <v>2070</v>
      </c>
      <c r="C395" s="269"/>
      <c r="D395" s="269"/>
      <c r="E395" s="270"/>
      <c r="F395" s="247" t="s">
        <v>2071</v>
      </c>
      <c r="G395" s="248" t="s">
        <v>2072</v>
      </c>
      <c r="H395" s="247" t="s">
        <v>2106</v>
      </c>
      <c r="I395" s="249" t="s">
        <v>2107</v>
      </c>
      <c r="J395" s="247" t="s">
        <v>2054</v>
      </c>
      <c r="K395" s="214" t="str">
        <f t="shared" si="9"/>
        <v>Produtividade (1)</v>
      </c>
      <c r="L395" s="214" t="str">
        <f t="shared" si="10"/>
        <v>Ambiente</v>
      </c>
      <c r="M395" s="213"/>
    </row>
    <row r="396" spans="2:13" ht="14.25" customHeight="1">
      <c r="B396" s="355" t="s">
        <v>2132</v>
      </c>
      <c r="C396" s="264"/>
      <c r="D396" s="264"/>
      <c r="E396" s="264"/>
      <c r="F396" s="223" t="e">
        <f>$B$14</f>
        <v>#REF!</v>
      </c>
      <c r="G396" s="250">
        <f>$F$14</f>
        <v>2700</v>
      </c>
      <c r="H396" s="250">
        <v>1</v>
      </c>
      <c r="I396" s="256"/>
      <c r="J396" s="251">
        <f t="shared" ref="J396:J407" si="16">IF(I396=0,0,(G396/(I396/H396)))</f>
        <v>0</v>
      </c>
      <c r="K396" s="214">
        <f t="shared" si="9"/>
        <v>0</v>
      </c>
      <c r="L396" s="214">
        <f t="shared" si="10"/>
        <v>0</v>
      </c>
      <c r="M396" s="213"/>
    </row>
    <row r="397" spans="2:13" ht="14.25" customHeight="1">
      <c r="B397" s="356"/>
      <c r="C397" s="267"/>
      <c r="D397" s="267"/>
      <c r="E397" s="267"/>
      <c r="F397" s="230" t="e">
        <f>$B$15</f>
        <v>#REF!</v>
      </c>
      <c r="G397" s="252">
        <f>$F$15</f>
        <v>9000</v>
      </c>
      <c r="H397" s="252">
        <v>1</v>
      </c>
      <c r="I397" s="257"/>
      <c r="J397" s="253">
        <f t="shared" si="16"/>
        <v>0</v>
      </c>
      <c r="K397" s="214">
        <f t="shared" si="9"/>
        <v>0</v>
      </c>
      <c r="L397" s="214">
        <f t="shared" si="10"/>
        <v>0</v>
      </c>
      <c r="M397" s="213"/>
    </row>
    <row r="398" spans="2:13" ht="14.25" customHeight="1">
      <c r="B398" s="356"/>
      <c r="C398" s="267"/>
      <c r="D398" s="267"/>
      <c r="E398" s="267"/>
      <c r="F398" s="230" t="e">
        <f>$B$16</f>
        <v>#REF!</v>
      </c>
      <c r="G398" s="252">
        <f>$F$16</f>
        <v>2700</v>
      </c>
      <c r="H398" s="252">
        <v>1</v>
      </c>
      <c r="I398" s="257"/>
      <c r="J398" s="253">
        <f t="shared" si="16"/>
        <v>0</v>
      </c>
      <c r="K398" s="214">
        <f t="shared" si="9"/>
        <v>0</v>
      </c>
      <c r="L398" s="214">
        <f t="shared" si="10"/>
        <v>0</v>
      </c>
      <c r="M398" s="213"/>
    </row>
    <row r="399" spans="2:13" ht="14.25" customHeight="1">
      <c r="B399" s="356"/>
      <c r="C399" s="267"/>
      <c r="D399" s="267"/>
      <c r="E399" s="267"/>
      <c r="F399" s="230" t="e">
        <f>$B$17</f>
        <v>#REF!</v>
      </c>
      <c r="G399" s="252">
        <f>$F$17</f>
        <v>2700</v>
      </c>
      <c r="H399" s="252">
        <v>1</v>
      </c>
      <c r="I399" s="257"/>
      <c r="J399" s="253">
        <f t="shared" si="16"/>
        <v>0</v>
      </c>
      <c r="K399" s="214">
        <f t="shared" si="9"/>
        <v>0</v>
      </c>
      <c r="L399" s="214">
        <f t="shared" si="10"/>
        <v>0</v>
      </c>
      <c r="M399" s="213"/>
    </row>
    <row r="400" spans="2:13" ht="14.25" customHeight="1">
      <c r="B400" s="356"/>
      <c r="C400" s="267"/>
      <c r="D400" s="267"/>
      <c r="E400" s="267"/>
      <c r="F400" s="230" t="e">
        <f>$B$18</f>
        <v>#REF!</v>
      </c>
      <c r="G400" s="252">
        <f>$F$18</f>
        <v>2700</v>
      </c>
      <c r="H400" s="252">
        <v>1</v>
      </c>
      <c r="I400" s="257"/>
      <c r="J400" s="253">
        <f t="shared" si="16"/>
        <v>0</v>
      </c>
      <c r="K400" s="214">
        <f t="shared" si="9"/>
        <v>0</v>
      </c>
      <c r="L400" s="214">
        <f t="shared" si="10"/>
        <v>0</v>
      </c>
      <c r="M400" s="213"/>
    </row>
    <row r="401" spans="2:13" ht="14.25" customHeight="1">
      <c r="B401" s="357"/>
      <c r="C401" s="283"/>
      <c r="D401" s="283"/>
      <c r="E401" s="283"/>
      <c r="F401" s="228" t="e">
        <f>$B$19</f>
        <v>#REF!</v>
      </c>
      <c r="G401" s="254">
        <f>$F$19</f>
        <v>100000</v>
      </c>
      <c r="H401" s="254">
        <v>1</v>
      </c>
      <c r="I401" s="258"/>
      <c r="J401" s="255">
        <f t="shared" si="16"/>
        <v>0</v>
      </c>
      <c r="K401" s="214">
        <f t="shared" si="9"/>
        <v>0</v>
      </c>
      <c r="L401" s="214">
        <f t="shared" si="10"/>
        <v>0</v>
      </c>
      <c r="M401" s="213"/>
    </row>
    <row r="402" spans="2:13" ht="14.25" customHeight="1">
      <c r="B402" s="355" t="s">
        <v>2133</v>
      </c>
      <c r="C402" s="264"/>
      <c r="D402" s="264"/>
      <c r="E402" s="264"/>
      <c r="F402" s="223" t="e">
        <f>$B$14</f>
        <v>#REF!</v>
      </c>
      <c r="G402" s="250">
        <f>$F$14</f>
        <v>2700</v>
      </c>
      <c r="H402" s="250">
        <v>1</v>
      </c>
      <c r="I402" s="256"/>
      <c r="J402" s="251">
        <f t="shared" si="16"/>
        <v>0</v>
      </c>
      <c r="K402" s="214">
        <f t="shared" si="9"/>
        <v>0</v>
      </c>
      <c r="L402" s="214">
        <f t="shared" si="10"/>
        <v>0</v>
      </c>
      <c r="M402" s="213"/>
    </row>
    <row r="403" spans="2:13" ht="14.25" customHeight="1">
      <c r="B403" s="356"/>
      <c r="C403" s="267"/>
      <c r="D403" s="267"/>
      <c r="E403" s="267"/>
      <c r="F403" s="230" t="e">
        <f>$B$15</f>
        <v>#REF!</v>
      </c>
      <c r="G403" s="252">
        <f>$F$15</f>
        <v>9000</v>
      </c>
      <c r="H403" s="252">
        <v>1</v>
      </c>
      <c r="I403" s="257"/>
      <c r="J403" s="253">
        <f t="shared" si="16"/>
        <v>0</v>
      </c>
      <c r="K403" s="214">
        <f t="shared" si="9"/>
        <v>0</v>
      </c>
      <c r="L403" s="214">
        <f t="shared" si="10"/>
        <v>0</v>
      </c>
      <c r="M403" s="213"/>
    </row>
    <row r="404" spans="2:13" ht="14.25" customHeight="1">
      <c r="B404" s="356"/>
      <c r="C404" s="267"/>
      <c r="D404" s="267"/>
      <c r="E404" s="267"/>
      <c r="F404" s="230" t="e">
        <f>$B$16</f>
        <v>#REF!</v>
      </c>
      <c r="G404" s="252">
        <f>$F$16</f>
        <v>2700</v>
      </c>
      <c r="H404" s="252">
        <v>1</v>
      </c>
      <c r="I404" s="257"/>
      <c r="J404" s="253">
        <f t="shared" si="16"/>
        <v>0</v>
      </c>
      <c r="K404" s="214">
        <f t="shared" si="9"/>
        <v>0</v>
      </c>
      <c r="L404" s="214">
        <f t="shared" si="10"/>
        <v>0</v>
      </c>
      <c r="M404" s="213"/>
    </row>
    <row r="405" spans="2:13" ht="14.25" customHeight="1">
      <c r="B405" s="356"/>
      <c r="C405" s="267"/>
      <c r="D405" s="267"/>
      <c r="E405" s="267"/>
      <c r="F405" s="230" t="e">
        <f>$B$17</f>
        <v>#REF!</v>
      </c>
      <c r="G405" s="252">
        <f>$F$17</f>
        <v>2700</v>
      </c>
      <c r="H405" s="252">
        <v>1</v>
      </c>
      <c r="I405" s="257"/>
      <c r="J405" s="253">
        <f t="shared" si="16"/>
        <v>0</v>
      </c>
      <c r="K405" s="214">
        <f t="shared" si="9"/>
        <v>0</v>
      </c>
      <c r="L405" s="214">
        <f t="shared" si="10"/>
        <v>0</v>
      </c>
      <c r="M405" s="213"/>
    </row>
    <row r="406" spans="2:13" ht="14.25" customHeight="1">
      <c r="B406" s="356"/>
      <c r="C406" s="267"/>
      <c r="D406" s="267"/>
      <c r="E406" s="267"/>
      <c r="F406" s="230" t="e">
        <f>$B$18</f>
        <v>#REF!</v>
      </c>
      <c r="G406" s="252">
        <f>$F$18</f>
        <v>2700</v>
      </c>
      <c r="H406" s="252">
        <v>1</v>
      </c>
      <c r="I406" s="257"/>
      <c r="J406" s="253">
        <f t="shared" si="16"/>
        <v>0</v>
      </c>
      <c r="K406" s="214">
        <f t="shared" si="9"/>
        <v>0</v>
      </c>
      <c r="L406" s="214">
        <f t="shared" si="10"/>
        <v>0</v>
      </c>
      <c r="M406" s="213"/>
    </row>
    <row r="407" spans="2:13" ht="14.25" customHeight="1">
      <c r="B407" s="357"/>
      <c r="C407" s="283"/>
      <c r="D407" s="283"/>
      <c r="E407" s="283"/>
      <c r="F407" s="228" t="e">
        <f>$B$19</f>
        <v>#REF!</v>
      </c>
      <c r="G407" s="254">
        <f>$F$19</f>
        <v>100000</v>
      </c>
      <c r="H407" s="254">
        <v>1</v>
      </c>
      <c r="I407" s="258"/>
      <c r="J407" s="255">
        <f t="shared" si="16"/>
        <v>0</v>
      </c>
      <c r="K407" s="214">
        <f t="shared" si="9"/>
        <v>0</v>
      </c>
      <c r="L407" s="214">
        <f t="shared" si="10"/>
        <v>0</v>
      </c>
      <c r="M407" s="213"/>
    </row>
    <row r="408" spans="2:13" ht="14.25" customHeight="1">
      <c r="I408" s="213"/>
      <c r="K408" s="214">
        <f t="shared" si="9"/>
        <v>0</v>
      </c>
      <c r="L408" s="214">
        <f t="shared" si="10"/>
        <v>0</v>
      </c>
      <c r="M408" s="213"/>
    </row>
    <row r="409" spans="2:13" ht="14.25" customHeight="1">
      <c r="I409" s="213"/>
      <c r="K409" s="214">
        <f t="shared" si="9"/>
        <v>0</v>
      </c>
      <c r="L409" s="214">
        <f t="shared" si="10"/>
        <v>0</v>
      </c>
      <c r="M409" s="213"/>
    </row>
    <row r="410" spans="2:13" ht="14.25" customHeight="1">
      <c r="B410" s="350" t="s">
        <v>2060</v>
      </c>
      <c r="C410" s="269"/>
      <c r="D410" s="269"/>
      <c r="E410" s="269"/>
      <c r="F410" s="231"/>
      <c r="G410" s="231"/>
      <c r="H410" s="231"/>
      <c r="I410" s="232"/>
      <c r="J410" s="233"/>
      <c r="K410" s="214">
        <f t="shared" si="9"/>
        <v>0</v>
      </c>
      <c r="L410" s="214">
        <f t="shared" si="10"/>
        <v>0</v>
      </c>
      <c r="M410" s="213"/>
    </row>
    <row r="411" spans="2:13" ht="14.25" customHeight="1">
      <c r="I411" s="213"/>
      <c r="K411" s="214">
        <f t="shared" si="9"/>
        <v>0</v>
      </c>
      <c r="L411" s="214">
        <f t="shared" si="10"/>
        <v>0</v>
      </c>
      <c r="M411" s="213"/>
    </row>
    <row r="412" spans="2:13" ht="14.25" customHeight="1">
      <c r="B412" s="353" t="s">
        <v>2134</v>
      </c>
      <c r="C412" s="264"/>
      <c r="D412" s="264"/>
      <c r="E412" s="264"/>
      <c r="F412" s="234"/>
      <c r="G412" s="234"/>
      <c r="H412" s="234"/>
      <c r="I412" s="235"/>
      <c r="J412" s="236"/>
      <c r="K412" s="214">
        <f t="shared" si="9"/>
        <v>0</v>
      </c>
      <c r="L412" s="214">
        <f t="shared" si="10"/>
        <v>0</v>
      </c>
      <c r="M412" s="213"/>
    </row>
    <row r="413" spans="2:13" ht="14.25" customHeight="1">
      <c r="B413" s="354" t="s">
        <v>2070</v>
      </c>
      <c r="C413" s="269"/>
      <c r="D413" s="269"/>
      <c r="E413" s="270"/>
      <c r="F413" s="247" t="s">
        <v>2071</v>
      </c>
      <c r="G413" s="248" t="s">
        <v>2072</v>
      </c>
      <c r="H413" s="247" t="s">
        <v>2106</v>
      </c>
      <c r="I413" s="249" t="s">
        <v>2107</v>
      </c>
      <c r="J413" s="247" t="s">
        <v>2054</v>
      </c>
      <c r="K413" s="214" t="str">
        <f t="shared" si="9"/>
        <v>Produtividade (1)</v>
      </c>
      <c r="L413" s="214" t="str">
        <f t="shared" si="10"/>
        <v>Ambiente</v>
      </c>
      <c r="M413" s="213"/>
    </row>
    <row r="414" spans="2:13" ht="14.25" customHeight="1">
      <c r="B414" s="360" t="s">
        <v>2135</v>
      </c>
      <c r="C414" s="264"/>
      <c r="D414" s="264"/>
      <c r="E414" s="264"/>
      <c r="F414" s="223" t="e">
        <f>$B$22</f>
        <v>#REF!</v>
      </c>
      <c r="G414" s="250">
        <f>$F$22</f>
        <v>160</v>
      </c>
      <c r="H414" s="250">
        <v>2</v>
      </c>
      <c r="I414" s="256"/>
      <c r="J414" s="251">
        <f t="shared" ref="J414:J416" si="17">IF(I414=0,0,(G414/(I414/H414)))</f>
        <v>0</v>
      </c>
      <c r="K414" s="214">
        <f t="shared" si="9"/>
        <v>0</v>
      </c>
      <c r="L414" s="214">
        <f t="shared" si="10"/>
        <v>0</v>
      </c>
      <c r="M414" s="213"/>
    </row>
    <row r="415" spans="2:13" ht="14.25" customHeight="1">
      <c r="B415" s="356"/>
      <c r="C415" s="267"/>
      <c r="D415" s="267"/>
      <c r="E415" s="267"/>
      <c r="F415" s="230" t="e">
        <f>$B$23</f>
        <v>#REF!</v>
      </c>
      <c r="G415" s="252">
        <f>$F$23</f>
        <v>380</v>
      </c>
      <c r="H415" s="252">
        <v>2</v>
      </c>
      <c r="I415" s="257"/>
      <c r="J415" s="253">
        <f t="shared" si="17"/>
        <v>0</v>
      </c>
      <c r="K415" s="214">
        <f t="shared" si="9"/>
        <v>0</v>
      </c>
      <c r="L415" s="214">
        <f t="shared" si="10"/>
        <v>0</v>
      </c>
      <c r="M415" s="213"/>
    </row>
    <row r="416" spans="2:13" ht="14.25" customHeight="1">
      <c r="B416" s="357"/>
      <c r="C416" s="283"/>
      <c r="D416" s="283"/>
      <c r="E416" s="283"/>
      <c r="F416" s="228" t="e">
        <f>$B$24</f>
        <v>#REF!</v>
      </c>
      <c r="G416" s="254">
        <f>$F$24</f>
        <v>380</v>
      </c>
      <c r="H416" s="254">
        <v>2</v>
      </c>
      <c r="I416" s="258"/>
      <c r="J416" s="255">
        <f t="shared" si="17"/>
        <v>0</v>
      </c>
      <c r="K416" s="214">
        <f t="shared" si="9"/>
        <v>0</v>
      </c>
      <c r="L416" s="214">
        <f t="shared" si="10"/>
        <v>0</v>
      </c>
      <c r="M416" s="213"/>
    </row>
    <row r="417" spans="2:13" ht="14.25" customHeight="1">
      <c r="I417" s="213"/>
      <c r="K417" s="214">
        <f t="shared" si="9"/>
        <v>0</v>
      </c>
      <c r="L417" s="214">
        <f t="shared" si="10"/>
        <v>0</v>
      </c>
      <c r="M417" s="213"/>
    </row>
    <row r="418" spans="2:13" ht="14.25" customHeight="1">
      <c r="I418" s="213"/>
      <c r="K418" s="214">
        <f t="shared" si="9"/>
        <v>0</v>
      </c>
      <c r="L418" s="214">
        <f t="shared" si="10"/>
        <v>0</v>
      </c>
      <c r="M418" s="213"/>
    </row>
    <row r="419" spans="2:13" ht="14.25" customHeight="1">
      <c r="B419" s="350" t="s">
        <v>2136</v>
      </c>
      <c r="C419" s="269"/>
      <c r="D419" s="269"/>
      <c r="E419" s="269"/>
      <c r="F419" s="231"/>
      <c r="G419" s="231"/>
      <c r="H419" s="231"/>
      <c r="I419" s="232"/>
      <c r="J419" s="233"/>
      <c r="K419" s="214">
        <f t="shared" si="9"/>
        <v>0</v>
      </c>
      <c r="L419" s="214">
        <f t="shared" si="10"/>
        <v>0</v>
      </c>
      <c r="M419" s="213"/>
    </row>
    <row r="420" spans="2:13" ht="14.25" customHeight="1">
      <c r="I420" s="213"/>
      <c r="K420" s="214">
        <f t="shared" si="9"/>
        <v>0</v>
      </c>
      <c r="L420" s="214">
        <f t="shared" si="10"/>
        <v>0</v>
      </c>
      <c r="M420" s="213"/>
    </row>
    <row r="421" spans="2:13" ht="14.25" customHeight="1">
      <c r="B421" s="353" t="s">
        <v>2137</v>
      </c>
      <c r="C421" s="264"/>
      <c r="D421" s="264"/>
      <c r="E421" s="264"/>
      <c r="F421" s="234"/>
      <c r="G421" s="234"/>
      <c r="H421" s="234"/>
      <c r="I421" s="235"/>
      <c r="J421" s="236"/>
      <c r="K421" s="214">
        <f t="shared" si="9"/>
        <v>0</v>
      </c>
      <c r="L421" s="214">
        <f t="shared" si="10"/>
        <v>0</v>
      </c>
      <c r="M421" s="213"/>
    </row>
    <row r="422" spans="2:13" ht="14.25" customHeight="1">
      <c r="B422" s="358" t="s">
        <v>2070</v>
      </c>
      <c r="C422" s="273"/>
      <c r="D422" s="273"/>
      <c r="E422" s="274"/>
      <c r="F422" s="247" t="s">
        <v>2071</v>
      </c>
      <c r="G422" s="248" t="s">
        <v>2072</v>
      </c>
      <c r="H422" s="247" t="s">
        <v>2116</v>
      </c>
      <c r="I422" s="249" t="s">
        <v>2117</v>
      </c>
      <c r="J422" s="247" t="s">
        <v>2054</v>
      </c>
      <c r="K422" s="214" t="str">
        <f t="shared" si="9"/>
        <v>Produtividade (1)</v>
      </c>
      <c r="L422" s="214" t="str">
        <f t="shared" si="10"/>
        <v>Ambiente</v>
      </c>
      <c r="M422" s="213"/>
    </row>
    <row r="423" spans="2:13" ht="14.25" customHeight="1">
      <c r="B423" s="359" t="s">
        <v>2138</v>
      </c>
      <c r="C423" s="269"/>
      <c r="D423" s="269"/>
      <c r="E423" s="269"/>
      <c r="F423" s="259" t="e">
        <f>$B$27</f>
        <v>#REF!</v>
      </c>
      <c r="G423" s="260">
        <f>$F$27</f>
        <v>160</v>
      </c>
      <c r="H423" s="260">
        <v>2</v>
      </c>
      <c r="I423" s="261"/>
      <c r="J423" s="262">
        <f>IF(I423=0,0,(G423/(I423/H423)))</f>
        <v>0</v>
      </c>
      <c r="K423" s="214">
        <f t="shared" si="9"/>
        <v>0</v>
      </c>
      <c r="L423" s="214">
        <f t="shared" si="10"/>
        <v>0</v>
      </c>
      <c r="M423" s="213"/>
    </row>
    <row r="424" spans="2:13" ht="14.25" customHeight="1">
      <c r="I424" s="213"/>
      <c r="K424" s="214">
        <f t="shared" si="9"/>
        <v>0</v>
      </c>
      <c r="L424" s="214">
        <f t="shared" si="10"/>
        <v>0</v>
      </c>
      <c r="M424" s="213"/>
    </row>
    <row r="425" spans="2:13" ht="14.25" customHeight="1">
      <c r="I425" s="213"/>
      <c r="K425" s="214">
        <f t="shared" si="9"/>
        <v>0</v>
      </c>
      <c r="L425" s="214">
        <f t="shared" si="10"/>
        <v>0</v>
      </c>
      <c r="M425" s="213"/>
    </row>
    <row r="426" spans="2:13" ht="14.25" customHeight="1">
      <c r="B426" s="350" t="s">
        <v>2139</v>
      </c>
      <c r="C426" s="269"/>
      <c r="D426" s="269"/>
      <c r="E426" s="269"/>
      <c r="F426" s="231"/>
      <c r="G426" s="231"/>
      <c r="H426" s="231"/>
      <c r="I426" s="232"/>
      <c r="J426" s="233"/>
      <c r="K426" s="214">
        <f t="shared" si="9"/>
        <v>0</v>
      </c>
      <c r="L426" s="214">
        <f t="shared" si="10"/>
        <v>0</v>
      </c>
      <c r="M426" s="213"/>
    </row>
    <row r="427" spans="2:13" ht="14.25" customHeight="1">
      <c r="I427" s="213"/>
      <c r="K427" s="214">
        <f t="shared" si="9"/>
        <v>0</v>
      </c>
      <c r="L427" s="214">
        <f t="shared" si="10"/>
        <v>0</v>
      </c>
      <c r="M427" s="213"/>
    </row>
    <row r="428" spans="2:13" ht="14.25" customHeight="1">
      <c r="B428" s="353" t="s">
        <v>2137</v>
      </c>
      <c r="C428" s="264"/>
      <c r="D428" s="264"/>
      <c r="E428" s="264"/>
      <c r="F428" s="234"/>
      <c r="G428" s="234"/>
      <c r="H428" s="234"/>
      <c r="I428" s="235"/>
      <c r="J428" s="236"/>
      <c r="K428" s="214">
        <f t="shared" si="9"/>
        <v>0</v>
      </c>
      <c r="L428" s="214">
        <f t="shared" si="10"/>
        <v>0</v>
      </c>
      <c r="M428" s="213"/>
    </row>
    <row r="429" spans="2:13" ht="14.25" customHeight="1">
      <c r="B429" s="358" t="s">
        <v>2070</v>
      </c>
      <c r="C429" s="273"/>
      <c r="D429" s="273"/>
      <c r="E429" s="274"/>
      <c r="F429" s="247" t="s">
        <v>2071</v>
      </c>
      <c r="G429" s="248" t="s">
        <v>2072</v>
      </c>
      <c r="H429" s="247" t="s">
        <v>2073</v>
      </c>
      <c r="I429" s="249" t="s">
        <v>2074</v>
      </c>
      <c r="J429" s="247" t="s">
        <v>2054</v>
      </c>
      <c r="K429" s="214" t="str">
        <f t="shared" si="9"/>
        <v>Produtividade (1)</v>
      </c>
      <c r="L429" s="214" t="str">
        <f t="shared" si="10"/>
        <v>Ambiente</v>
      </c>
      <c r="M429" s="213"/>
    </row>
    <row r="430" spans="2:13" ht="14.25" customHeight="1">
      <c r="B430" s="359" t="s">
        <v>2140</v>
      </c>
      <c r="C430" s="269"/>
      <c r="D430" s="269"/>
      <c r="E430" s="269"/>
      <c r="F430" s="259" t="e">
        <f>$B$30</f>
        <v>#REF!</v>
      </c>
      <c r="G430" s="260">
        <f>$F$30</f>
        <v>450</v>
      </c>
      <c r="H430" s="260">
        <v>5</v>
      </c>
      <c r="I430" s="261"/>
      <c r="J430" s="262">
        <f>IF(I430=0,0,(G430/(I430/H430)))</f>
        <v>0</v>
      </c>
      <c r="K430" s="214">
        <f t="shared" si="9"/>
        <v>0</v>
      </c>
      <c r="L430" s="214">
        <f t="shared" si="10"/>
        <v>0</v>
      </c>
      <c r="M430" s="213"/>
    </row>
    <row r="431" spans="2:13" ht="14.25" customHeight="1">
      <c r="I431" s="213"/>
      <c r="K431" s="214">
        <f t="shared" si="9"/>
        <v>0</v>
      </c>
      <c r="L431" s="214">
        <f t="shared" si="10"/>
        <v>0</v>
      </c>
      <c r="M431" s="213"/>
    </row>
    <row r="432" spans="2:13" ht="14.25" customHeight="1">
      <c r="I432" s="213"/>
      <c r="K432" s="214">
        <f t="shared" si="9"/>
        <v>0</v>
      </c>
      <c r="L432" s="214">
        <f t="shared" si="10"/>
        <v>0</v>
      </c>
      <c r="M432" s="213"/>
    </row>
    <row r="433" spans="9:13" ht="14.25" customHeight="1">
      <c r="I433" s="213"/>
      <c r="K433" s="214">
        <f t="shared" si="9"/>
        <v>0</v>
      </c>
      <c r="L433" s="214">
        <f t="shared" si="10"/>
        <v>0</v>
      </c>
      <c r="M433" s="213"/>
    </row>
    <row r="434" spans="9:13" ht="14.25" customHeight="1">
      <c r="I434" s="213"/>
      <c r="K434" s="214">
        <f t="shared" si="9"/>
        <v>0</v>
      </c>
      <c r="L434" s="214">
        <f t="shared" si="10"/>
        <v>0</v>
      </c>
      <c r="M434" s="213"/>
    </row>
    <row r="435" spans="9:13" ht="14.25" customHeight="1">
      <c r="I435" s="213"/>
      <c r="K435" s="214">
        <f t="shared" si="9"/>
        <v>0</v>
      </c>
      <c r="L435" s="214">
        <f t="shared" si="10"/>
        <v>0</v>
      </c>
      <c r="M435" s="213"/>
    </row>
    <row r="436" spans="9:13" ht="14.25" customHeight="1">
      <c r="I436" s="213"/>
      <c r="K436" s="214">
        <f t="shared" si="9"/>
        <v>0</v>
      </c>
      <c r="L436" s="214">
        <f t="shared" si="10"/>
        <v>0</v>
      </c>
      <c r="M436" s="213"/>
    </row>
    <row r="437" spans="9:13" ht="14.25" customHeight="1">
      <c r="I437" s="213"/>
      <c r="K437" s="214">
        <f t="shared" si="9"/>
        <v>0</v>
      </c>
      <c r="L437" s="214">
        <f t="shared" si="10"/>
        <v>0</v>
      </c>
      <c r="M437" s="213"/>
    </row>
    <row r="438" spans="9:13" ht="14.25" customHeight="1">
      <c r="I438" s="213"/>
      <c r="K438" s="214">
        <f t="shared" si="9"/>
        <v>0</v>
      </c>
      <c r="L438" s="214">
        <f t="shared" si="10"/>
        <v>0</v>
      </c>
      <c r="M438" s="213"/>
    </row>
    <row r="439" spans="9:13" ht="14.25" customHeight="1">
      <c r="I439" s="213"/>
      <c r="K439" s="214">
        <f t="shared" si="9"/>
        <v>0</v>
      </c>
      <c r="L439" s="214">
        <f t="shared" si="10"/>
        <v>0</v>
      </c>
      <c r="M439" s="213"/>
    </row>
    <row r="440" spans="9:13" ht="14.25" customHeight="1">
      <c r="I440" s="213"/>
      <c r="K440" s="214">
        <f t="shared" si="9"/>
        <v>0</v>
      </c>
      <c r="L440" s="214">
        <f t="shared" si="10"/>
        <v>0</v>
      </c>
      <c r="M440" s="213"/>
    </row>
    <row r="441" spans="9:13" ht="14.25" customHeight="1">
      <c r="I441" s="213"/>
      <c r="K441" s="214">
        <f t="shared" si="9"/>
        <v>0</v>
      </c>
      <c r="L441" s="214">
        <f t="shared" si="10"/>
        <v>0</v>
      </c>
      <c r="M441" s="213"/>
    </row>
    <row r="442" spans="9:13" ht="14.25" customHeight="1">
      <c r="I442" s="213"/>
      <c r="K442" s="214">
        <f t="shared" si="9"/>
        <v>0</v>
      </c>
      <c r="L442" s="214">
        <f t="shared" si="10"/>
        <v>0</v>
      </c>
      <c r="M442" s="213"/>
    </row>
    <row r="443" spans="9:13" ht="14.25" customHeight="1">
      <c r="I443" s="213"/>
      <c r="K443" s="214">
        <f t="shared" si="9"/>
        <v>0</v>
      </c>
      <c r="L443" s="214">
        <f t="shared" si="10"/>
        <v>0</v>
      </c>
      <c r="M443" s="213"/>
    </row>
    <row r="444" spans="9:13" ht="14.25" customHeight="1">
      <c r="I444" s="213"/>
      <c r="K444" s="214">
        <f t="shared" si="9"/>
        <v>0</v>
      </c>
      <c r="L444" s="214">
        <f t="shared" si="10"/>
        <v>0</v>
      </c>
      <c r="M444" s="213"/>
    </row>
    <row r="445" spans="9:13" ht="14.25" customHeight="1">
      <c r="I445" s="213"/>
      <c r="K445" s="214">
        <f t="shared" si="9"/>
        <v>0</v>
      </c>
      <c r="L445" s="214">
        <f t="shared" si="10"/>
        <v>0</v>
      </c>
      <c r="M445" s="213"/>
    </row>
    <row r="446" spans="9:13" ht="14.25" customHeight="1">
      <c r="I446" s="213"/>
      <c r="K446" s="214">
        <f t="shared" si="9"/>
        <v>0</v>
      </c>
      <c r="L446" s="214">
        <f t="shared" si="10"/>
        <v>0</v>
      </c>
      <c r="M446" s="213"/>
    </row>
    <row r="447" spans="9:13" ht="14.25" customHeight="1">
      <c r="I447" s="213"/>
      <c r="K447" s="214">
        <f t="shared" si="9"/>
        <v>0</v>
      </c>
      <c r="L447" s="214">
        <f t="shared" si="10"/>
        <v>0</v>
      </c>
      <c r="M447" s="213"/>
    </row>
    <row r="448" spans="9:13" ht="14.25" customHeight="1">
      <c r="I448" s="213"/>
      <c r="K448" s="214">
        <f t="shared" si="9"/>
        <v>0</v>
      </c>
      <c r="L448" s="214">
        <f t="shared" si="10"/>
        <v>0</v>
      </c>
      <c r="M448" s="213"/>
    </row>
    <row r="449" spans="9:13" ht="14.25" customHeight="1">
      <c r="I449" s="213"/>
      <c r="K449" s="214">
        <f t="shared" si="9"/>
        <v>0</v>
      </c>
      <c r="L449" s="214">
        <f t="shared" si="10"/>
        <v>0</v>
      </c>
      <c r="M449" s="213"/>
    </row>
    <row r="450" spans="9:13" ht="14.25" customHeight="1">
      <c r="I450" s="213"/>
      <c r="K450" s="214">
        <f t="shared" si="9"/>
        <v>0</v>
      </c>
      <c r="L450" s="214">
        <f t="shared" si="10"/>
        <v>0</v>
      </c>
      <c r="M450" s="213"/>
    </row>
    <row r="451" spans="9:13" ht="14.25" customHeight="1">
      <c r="I451" s="213"/>
      <c r="K451" s="214">
        <f t="shared" si="9"/>
        <v>0</v>
      </c>
      <c r="L451" s="214">
        <f t="shared" si="10"/>
        <v>0</v>
      </c>
      <c r="M451" s="213"/>
    </row>
    <row r="452" spans="9:13" ht="14.25" customHeight="1">
      <c r="I452" s="213"/>
      <c r="K452" s="214">
        <f t="shared" si="9"/>
        <v>0</v>
      </c>
      <c r="L452" s="214">
        <f t="shared" si="10"/>
        <v>0</v>
      </c>
      <c r="M452" s="213"/>
    </row>
    <row r="453" spans="9:13" ht="14.25" customHeight="1">
      <c r="I453" s="213"/>
      <c r="K453" s="214">
        <f t="shared" si="9"/>
        <v>0</v>
      </c>
      <c r="L453" s="214">
        <f t="shared" si="10"/>
        <v>0</v>
      </c>
      <c r="M453" s="213"/>
    </row>
    <row r="454" spans="9:13" ht="14.25" customHeight="1">
      <c r="I454" s="213"/>
      <c r="K454" s="214">
        <f t="shared" si="9"/>
        <v>0</v>
      </c>
      <c r="L454" s="214">
        <f t="shared" si="10"/>
        <v>0</v>
      </c>
      <c r="M454" s="213"/>
    </row>
    <row r="455" spans="9:13" ht="14.25" customHeight="1">
      <c r="I455" s="213"/>
      <c r="K455" s="214">
        <f t="shared" si="9"/>
        <v>0</v>
      </c>
      <c r="L455" s="214">
        <f t="shared" si="10"/>
        <v>0</v>
      </c>
      <c r="M455" s="213"/>
    </row>
    <row r="456" spans="9:13" ht="14.25" customHeight="1">
      <c r="I456" s="213"/>
      <c r="K456" s="214">
        <f t="shared" si="9"/>
        <v>0</v>
      </c>
      <c r="L456" s="214">
        <f t="shared" si="10"/>
        <v>0</v>
      </c>
      <c r="M456" s="213"/>
    </row>
    <row r="457" spans="9:13" ht="14.25" customHeight="1">
      <c r="I457" s="213"/>
      <c r="K457" s="214">
        <f t="shared" si="9"/>
        <v>0</v>
      </c>
      <c r="L457" s="214">
        <f t="shared" si="10"/>
        <v>0</v>
      </c>
      <c r="M457" s="213"/>
    </row>
    <row r="458" spans="9:13" ht="14.25" customHeight="1">
      <c r="I458" s="213"/>
      <c r="K458" s="214">
        <f t="shared" si="9"/>
        <v>0</v>
      </c>
      <c r="L458" s="214">
        <f t="shared" si="10"/>
        <v>0</v>
      </c>
      <c r="M458" s="213"/>
    </row>
    <row r="459" spans="9:13" ht="14.25" customHeight="1">
      <c r="I459" s="213"/>
      <c r="K459" s="214">
        <f t="shared" si="9"/>
        <v>0</v>
      </c>
      <c r="L459" s="214">
        <f t="shared" si="10"/>
        <v>0</v>
      </c>
      <c r="M459" s="213"/>
    </row>
    <row r="460" spans="9:13" ht="14.25" customHeight="1">
      <c r="I460" s="213"/>
      <c r="K460" s="214">
        <f t="shared" si="9"/>
        <v>0</v>
      </c>
      <c r="L460" s="214">
        <f t="shared" si="10"/>
        <v>0</v>
      </c>
      <c r="M460" s="213"/>
    </row>
    <row r="461" spans="9:13" ht="14.25" customHeight="1">
      <c r="I461" s="213"/>
      <c r="K461" s="214">
        <f t="shared" si="9"/>
        <v>0</v>
      </c>
      <c r="L461" s="214">
        <f t="shared" si="10"/>
        <v>0</v>
      </c>
      <c r="M461" s="213"/>
    </row>
    <row r="462" spans="9:13" ht="14.25" customHeight="1">
      <c r="I462" s="213"/>
      <c r="K462" s="214">
        <f t="shared" si="9"/>
        <v>0</v>
      </c>
      <c r="L462" s="214">
        <f t="shared" si="10"/>
        <v>0</v>
      </c>
      <c r="M462" s="213"/>
    </row>
    <row r="463" spans="9:13" ht="14.25" customHeight="1">
      <c r="I463" s="213"/>
      <c r="K463" s="214">
        <f t="shared" si="9"/>
        <v>0</v>
      </c>
      <c r="L463" s="214">
        <f t="shared" si="10"/>
        <v>0</v>
      </c>
      <c r="M463" s="213"/>
    </row>
    <row r="464" spans="9:13" ht="14.25" customHeight="1">
      <c r="I464" s="213"/>
      <c r="K464" s="214">
        <f t="shared" si="9"/>
        <v>0</v>
      </c>
      <c r="L464" s="214">
        <f t="shared" si="10"/>
        <v>0</v>
      </c>
      <c r="M464" s="213"/>
    </row>
    <row r="465" spans="9:13" ht="14.25" customHeight="1">
      <c r="I465" s="213"/>
      <c r="K465" s="214">
        <f t="shared" si="9"/>
        <v>0</v>
      </c>
      <c r="L465" s="214">
        <f t="shared" si="10"/>
        <v>0</v>
      </c>
      <c r="M465" s="213"/>
    </row>
    <row r="466" spans="9:13" ht="14.25" customHeight="1">
      <c r="I466" s="213"/>
      <c r="K466" s="214">
        <f t="shared" si="9"/>
        <v>0</v>
      </c>
      <c r="L466" s="214">
        <f t="shared" si="10"/>
        <v>0</v>
      </c>
      <c r="M466" s="213"/>
    </row>
    <row r="467" spans="9:13" ht="14.25" customHeight="1">
      <c r="I467" s="213"/>
      <c r="K467" s="214">
        <f t="shared" si="9"/>
        <v>0</v>
      </c>
      <c r="L467" s="214">
        <f t="shared" si="10"/>
        <v>0</v>
      </c>
      <c r="M467" s="213"/>
    </row>
    <row r="468" spans="9:13" ht="14.25" customHeight="1">
      <c r="I468" s="213"/>
      <c r="K468" s="214">
        <f t="shared" si="9"/>
        <v>0</v>
      </c>
      <c r="L468" s="214">
        <f t="shared" si="10"/>
        <v>0</v>
      </c>
      <c r="M468" s="213"/>
    </row>
    <row r="469" spans="9:13" ht="14.25" customHeight="1">
      <c r="I469" s="213"/>
      <c r="K469" s="214">
        <f t="shared" si="9"/>
        <v>0</v>
      </c>
      <c r="L469" s="214">
        <f t="shared" si="10"/>
        <v>0</v>
      </c>
      <c r="M469" s="213"/>
    </row>
    <row r="470" spans="9:13" ht="14.25" customHeight="1">
      <c r="I470" s="213"/>
      <c r="K470" s="214">
        <f t="shared" si="9"/>
        <v>0</v>
      </c>
      <c r="L470" s="214">
        <f t="shared" si="10"/>
        <v>0</v>
      </c>
      <c r="M470" s="213"/>
    </row>
    <row r="471" spans="9:13" ht="14.25" customHeight="1">
      <c r="I471" s="213"/>
      <c r="K471" s="214">
        <f t="shared" si="9"/>
        <v>0</v>
      </c>
      <c r="L471" s="214">
        <f t="shared" si="10"/>
        <v>0</v>
      </c>
      <c r="M471" s="213"/>
    </row>
    <row r="472" spans="9:13" ht="14.25" customHeight="1">
      <c r="I472" s="213"/>
      <c r="K472" s="214">
        <f t="shared" si="9"/>
        <v>0</v>
      </c>
      <c r="L472" s="214">
        <f t="shared" si="10"/>
        <v>0</v>
      </c>
      <c r="M472" s="213"/>
    </row>
    <row r="473" spans="9:13" ht="14.25" customHeight="1">
      <c r="I473" s="213"/>
      <c r="K473" s="214">
        <f t="shared" si="9"/>
        <v>0</v>
      </c>
      <c r="L473" s="214">
        <f t="shared" si="10"/>
        <v>0</v>
      </c>
      <c r="M473" s="213"/>
    </row>
    <row r="474" spans="9:13" ht="14.25" customHeight="1">
      <c r="I474" s="213"/>
      <c r="K474" s="214">
        <f t="shared" si="9"/>
        <v>0</v>
      </c>
      <c r="L474" s="214">
        <f t="shared" si="10"/>
        <v>0</v>
      </c>
      <c r="M474" s="213"/>
    </row>
    <row r="475" spans="9:13" ht="14.25" customHeight="1">
      <c r="I475" s="213"/>
      <c r="K475" s="214">
        <f t="shared" si="9"/>
        <v>0</v>
      </c>
      <c r="L475" s="214">
        <f t="shared" si="10"/>
        <v>0</v>
      </c>
      <c r="M475" s="213"/>
    </row>
    <row r="476" spans="9:13" ht="14.25" customHeight="1">
      <c r="I476" s="213"/>
      <c r="K476" s="214">
        <f t="shared" si="9"/>
        <v>0</v>
      </c>
      <c r="L476" s="214">
        <f t="shared" si="10"/>
        <v>0</v>
      </c>
      <c r="M476" s="213"/>
    </row>
    <row r="477" spans="9:13" ht="14.25" customHeight="1">
      <c r="I477" s="213"/>
      <c r="K477" s="214">
        <f t="shared" si="9"/>
        <v>0</v>
      </c>
      <c r="L477" s="214">
        <f t="shared" si="10"/>
        <v>0</v>
      </c>
      <c r="M477" s="213"/>
    </row>
    <row r="478" spans="9:13" ht="14.25" customHeight="1">
      <c r="I478" s="213"/>
      <c r="K478" s="214">
        <f t="shared" si="9"/>
        <v>0</v>
      </c>
      <c r="L478" s="214">
        <f t="shared" si="10"/>
        <v>0</v>
      </c>
      <c r="M478" s="213"/>
    </row>
    <row r="479" spans="9:13" ht="14.25" customHeight="1">
      <c r="I479" s="213"/>
      <c r="K479" s="214">
        <f t="shared" si="9"/>
        <v>0</v>
      </c>
      <c r="L479" s="214">
        <f t="shared" si="10"/>
        <v>0</v>
      </c>
      <c r="M479" s="213"/>
    </row>
    <row r="480" spans="9:13" ht="14.25" customHeight="1">
      <c r="I480" s="213"/>
      <c r="K480" s="214">
        <f t="shared" si="9"/>
        <v>0</v>
      </c>
      <c r="L480" s="214">
        <f t="shared" si="10"/>
        <v>0</v>
      </c>
      <c r="M480" s="213"/>
    </row>
    <row r="481" spans="9:13" ht="14.25" customHeight="1">
      <c r="I481" s="213"/>
      <c r="K481" s="214">
        <f t="shared" si="9"/>
        <v>0</v>
      </c>
      <c r="L481" s="214">
        <f t="shared" si="10"/>
        <v>0</v>
      </c>
      <c r="M481" s="213"/>
    </row>
    <row r="482" spans="9:13" ht="14.25" customHeight="1">
      <c r="I482" s="213"/>
      <c r="K482" s="214">
        <f t="shared" si="9"/>
        <v>0</v>
      </c>
      <c r="L482" s="214">
        <f t="shared" si="10"/>
        <v>0</v>
      </c>
      <c r="M482" s="213"/>
    </row>
    <row r="483" spans="9:13" ht="14.25" customHeight="1">
      <c r="I483" s="213"/>
      <c r="K483" s="214">
        <f t="shared" si="9"/>
        <v>0</v>
      </c>
      <c r="L483" s="214">
        <f t="shared" si="10"/>
        <v>0</v>
      </c>
      <c r="M483" s="213"/>
    </row>
    <row r="484" spans="9:13" ht="14.25" customHeight="1">
      <c r="I484" s="213"/>
      <c r="K484" s="214">
        <f t="shared" si="9"/>
        <v>0</v>
      </c>
      <c r="L484" s="214">
        <f t="shared" si="10"/>
        <v>0</v>
      </c>
      <c r="M484" s="213"/>
    </row>
    <row r="485" spans="9:13" ht="14.25" customHeight="1">
      <c r="I485" s="213"/>
      <c r="K485" s="214">
        <f t="shared" si="9"/>
        <v>0</v>
      </c>
      <c r="L485" s="214">
        <f t="shared" si="10"/>
        <v>0</v>
      </c>
      <c r="M485" s="213"/>
    </row>
    <row r="486" spans="9:13" ht="14.25" customHeight="1">
      <c r="I486" s="213"/>
      <c r="K486" s="214">
        <f t="shared" si="9"/>
        <v>0</v>
      </c>
      <c r="L486" s="214">
        <f t="shared" si="10"/>
        <v>0</v>
      </c>
      <c r="M486" s="213"/>
    </row>
    <row r="487" spans="9:13" ht="14.25" customHeight="1">
      <c r="I487" s="213"/>
      <c r="K487" s="214">
        <f t="shared" si="9"/>
        <v>0</v>
      </c>
      <c r="L487" s="214">
        <f t="shared" si="10"/>
        <v>0</v>
      </c>
      <c r="M487" s="213"/>
    </row>
    <row r="488" spans="9:13" ht="14.25" customHeight="1">
      <c r="I488" s="213"/>
      <c r="K488" s="214">
        <f t="shared" si="9"/>
        <v>0</v>
      </c>
      <c r="L488" s="214">
        <f t="shared" si="10"/>
        <v>0</v>
      </c>
      <c r="M488" s="213"/>
    </row>
    <row r="489" spans="9:13" ht="14.25" customHeight="1">
      <c r="I489" s="213"/>
      <c r="K489" s="214">
        <f t="shared" si="9"/>
        <v>0</v>
      </c>
      <c r="L489" s="214">
        <f t="shared" si="10"/>
        <v>0</v>
      </c>
      <c r="M489" s="213"/>
    </row>
    <row r="490" spans="9:13" ht="14.25" customHeight="1">
      <c r="I490" s="213"/>
      <c r="K490" s="214">
        <f t="shared" si="9"/>
        <v>0</v>
      </c>
      <c r="L490" s="214">
        <f t="shared" si="10"/>
        <v>0</v>
      </c>
      <c r="M490" s="213"/>
    </row>
    <row r="491" spans="9:13" ht="14.25" customHeight="1">
      <c r="I491" s="213"/>
      <c r="K491" s="214">
        <f t="shared" si="9"/>
        <v>0</v>
      </c>
      <c r="L491" s="214">
        <f t="shared" si="10"/>
        <v>0</v>
      </c>
      <c r="M491" s="213"/>
    </row>
    <row r="492" spans="9:13" ht="14.25" customHeight="1">
      <c r="I492" s="213"/>
      <c r="K492" s="214">
        <f t="shared" si="9"/>
        <v>0</v>
      </c>
      <c r="L492" s="214">
        <f t="shared" si="10"/>
        <v>0</v>
      </c>
      <c r="M492" s="213"/>
    </row>
    <row r="493" spans="9:13" ht="14.25" customHeight="1">
      <c r="I493" s="213"/>
      <c r="K493" s="214">
        <f t="shared" si="9"/>
        <v>0</v>
      </c>
      <c r="L493" s="214">
        <f t="shared" si="10"/>
        <v>0</v>
      </c>
      <c r="M493" s="213"/>
    </row>
    <row r="494" spans="9:13" ht="14.25" customHeight="1">
      <c r="I494" s="213"/>
      <c r="K494" s="214">
        <f t="shared" si="9"/>
        <v>0</v>
      </c>
      <c r="L494" s="214">
        <f t="shared" si="10"/>
        <v>0</v>
      </c>
      <c r="M494" s="213"/>
    </row>
    <row r="495" spans="9:13" ht="14.25" customHeight="1">
      <c r="I495" s="213"/>
      <c r="K495" s="214">
        <f t="shared" si="9"/>
        <v>0</v>
      </c>
      <c r="L495" s="214">
        <f t="shared" si="10"/>
        <v>0</v>
      </c>
      <c r="M495" s="213"/>
    </row>
    <row r="496" spans="9:13" ht="14.25" customHeight="1">
      <c r="I496" s="213"/>
      <c r="K496" s="214">
        <f t="shared" si="9"/>
        <v>0</v>
      </c>
      <c r="L496" s="214">
        <f t="shared" si="10"/>
        <v>0</v>
      </c>
      <c r="M496" s="213"/>
    </row>
    <row r="497" spans="9:13" ht="14.25" customHeight="1">
      <c r="I497" s="213"/>
      <c r="K497" s="214">
        <f t="shared" si="9"/>
        <v>0</v>
      </c>
      <c r="L497" s="214">
        <f t="shared" si="10"/>
        <v>0</v>
      </c>
      <c r="M497" s="213"/>
    </row>
    <row r="498" spans="9:13" ht="14.25" customHeight="1">
      <c r="I498" s="213"/>
      <c r="K498" s="214">
        <f t="shared" si="9"/>
        <v>0</v>
      </c>
      <c r="L498" s="214">
        <f t="shared" si="10"/>
        <v>0</v>
      </c>
      <c r="M498" s="213"/>
    </row>
    <row r="499" spans="9:13" ht="14.25" customHeight="1">
      <c r="I499" s="213"/>
      <c r="K499" s="214">
        <f t="shared" si="9"/>
        <v>0</v>
      </c>
      <c r="L499" s="214">
        <f t="shared" si="10"/>
        <v>0</v>
      </c>
      <c r="M499" s="213"/>
    </row>
    <row r="500" spans="9:13" ht="14.25" customHeight="1">
      <c r="I500" s="213"/>
      <c r="K500" s="214">
        <f t="shared" si="9"/>
        <v>0</v>
      </c>
      <c r="L500" s="214">
        <f t="shared" si="10"/>
        <v>0</v>
      </c>
      <c r="M500" s="213"/>
    </row>
    <row r="501" spans="9:13" ht="14.25" customHeight="1">
      <c r="I501" s="213"/>
      <c r="K501" s="214">
        <f t="shared" si="9"/>
        <v>0</v>
      </c>
      <c r="L501" s="214">
        <f t="shared" si="10"/>
        <v>0</v>
      </c>
      <c r="M501" s="213"/>
    </row>
    <row r="502" spans="9:13" ht="14.25" customHeight="1">
      <c r="I502" s="213"/>
      <c r="K502" s="214">
        <f t="shared" si="9"/>
        <v>0</v>
      </c>
      <c r="L502" s="214">
        <f t="shared" si="10"/>
        <v>0</v>
      </c>
      <c r="M502" s="213"/>
    </row>
    <row r="503" spans="9:13" ht="14.25" customHeight="1">
      <c r="I503" s="213"/>
      <c r="K503" s="214">
        <f t="shared" si="9"/>
        <v>0</v>
      </c>
      <c r="L503" s="214">
        <f t="shared" si="10"/>
        <v>0</v>
      </c>
      <c r="M503" s="213"/>
    </row>
    <row r="504" spans="9:13" ht="14.25" customHeight="1">
      <c r="I504" s="213"/>
      <c r="K504" s="214">
        <f t="shared" si="9"/>
        <v>0</v>
      </c>
      <c r="L504" s="214">
        <f t="shared" si="10"/>
        <v>0</v>
      </c>
      <c r="M504" s="213"/>
    </row>
    <row r="505" spans="9:13" ht="14.25" customHeight="1">
      <c r="I505" s="213"/>
      <c r="K505" s="214">
        <f t="shared" si="9"/>
        <v>0</v>
      </c>
      <c r="L505" s="214">
        <f t="shared" si="10"/>
        <v>0</v>
      </c>
      <c r="M505" s="213"/>
    </row>
    <row r="506" spans="9:13" ht="14.25" customHeight="1">
      <c r="I506" s="213"/>
      <c r="K506" s="214">
        <f t="shared" si="9"/>
        <v>0</v>
      </c>
      <c r="L506" s="214">
        <f t="shared" si="10"/>
        <v>0</v>
      </c>
      <c r="M506" s="213"/>
    </row>
    <row r="507" spans="9:13" ht="14.25" customHeight="1">
      <c r="I507" s="213"/>
      <c r="K507" s="214">
        <f t="shared" si="9"/>
        <v>0</v>
      </c>
      <c r="L507" s="214">
        <f t="shared" si="10"/>
        <v>0</v>
      </c>
      <c r="M507" s="213"/>
    </row>
    <row r="508" spans="9:13" ht="14.25" customHeight="1">
      <c r="I508" s="213"/>
      <c r="K508" s="214">
        <f t="shared" si="9"/>
        <v>0</v>
      </c>
      <c r="L508" s="214">
        <f t="shared" si="10"/>
        <v>0</v>
      </c>
      <c r="M508" s="213"/>
    </row>
    <row r="509" spans="9:13" ht="14.25" customHeight="1">
      <c r="I509" s="213"/>
      <c r="K509" s="214">
        <f t="shared" si="9"/>
        <v>0</v>
      </c>
      <c r="L509" s="214">
        <f t="shared" si="10"/>
        <v>0</v>
      </c>
      <c r="M509" s="213"/>
    </row>
    <row r="510" spans="9:13" ht="14.25" customHeight="1">
      <c r="I510" s="213"/>
      <c r="K510" s="214">
        <f t="shared" si="9"/>
        <v>0</v>
      </c>
      <c r="L510" s="214">
        <f t="shared" si="10"/>
        <v>0</v>
      </c>
      <c r="M510" s="213"/>
    </row>
    <row r="511" spans="9:13" ht="14.25" customHeight="1">
      <c r="I511" s="213"/>
      <c r="K511" s="214">
        <f t="shared" si="9"/>
        <v>0</v>
      </c>
      <c r="L511" s="214">
        <f t="shared" si="10"/>
        <v>0</v>
      </c>
      <c r="M511" s="213"/>
    </row>
    <row r="512" spans="9:13" ht="14.25" customHeight="1">
      <c r="I512" s="213"/>
      <c r="K512" s="214">
        <f t="shared" si="9"/>
        <v>0</v>
      </c>
      <c r="L512" s="214">
        <f t="shared" si="10"/>
        <v>0</v>
      </c>
      <c r="M512" s="213"/>
    </row>
    <row r="513" spans="9:13" ht="14.25" customHeight="1">
      <c r="I513" s="213"/>
      <c r="K513" s="214">
        <f t="shared" si="9"/>
        <v>0</v>
      </c>
      <c r="L513" s="214">
        <f t="shared" si="10"/>
        <v>0</v>
      </c>
      <c r="M513" s="213"/>
    </row>
    <row r="514" spans="9:13" ht="14.25" customHeight="1">
      <c r="I514" s="213"/>
      <c r="K514" s="214">
        <f t="shared" si="9"/>
        <v>0</v>
      </c>
      <c r="L514" s="214">
        <f t="shared" si="10"/>
        <v>0</v>
      </c>
      <c r="M514" s="213"/>
    </row>
    <row r="515" spans="9:13" ht="14.25" customHeight="1">
      <c r="I515" s="213"/>
      <c r="K515" s="214">
        <f t="shared" si="9"/>
        <v>0</v>
      </c>
      <c r="L515" s="214">
        <f t="shared" si="10"/>
        <v>0</v>
      </c>
      <c r="M515" s="213"/>
    </row>
    <row r="516" spans="9:13" ht="14.25" customHeight="1">
      <c r="I516" s="213"/>
      <c r="K516" s="214">
        <f t="shared" si="9"/>
        <v>0</v>
      </c>
      <c r="L516" s="214">
        <f t="shared" si="10"/>
        <v>0</v>
      </c>
      <c r="M516" s="213"/>
    </row>
    <row r="517" spans="9:13" ht="14.25" customHeight="1">
      <c r="I517" s="213"/>
      <c r="K517" s="214">
        <f t="shared" si="9"/>
        <v>0</v>
      </c>
      <c r="L517" s="214">
        <f t="shared" si="10"/>
        <v>0</v>
      </c>
      <c r="M517" s="213"/>
    </row>
    <row r="518" spans="9:13" ht="14.25" customHeight="1">
      <c r="I518" s="213"/>
      <c r="K518" s="214">
        <f t="shared" si="9"/>
        <v>0</v>
      </c>
      <c r="L518" s="214">
        <f t="shared" si="10"/>
        <v>0</v>
      </c>
      <c r="M518" s="213"/>
    </row>
    <row r="519" spans="9:13" ht="14.25" customHeight="1">
      <c r="I519" s="213"/>
      <c r="K519" s="214">
        <f t="shared" si="9"/>
        <v>0</v>
      </c>
      <c r="L519" s="214">
        <f t="shared" si="10"/>
        <v>0</v>
      </c>
      <c r="M519" s="213"/>
    </row>
    <row r="520" spans="9:13" ht="14.25" customHeight="1">
      <c r="I520" s="213"/>
      <c r="K520" s="214">
        <f t="shared" si="9"/>
        <v>0</v>
      </c>
      <c r="L520" s="214">
        <f t="shared" si="10"/>
        <v>0</v>
      </c>
      <c r="M520" s="213"/>
    </row>
    <row r="521" spans="9:13" ht="14.25" customHeight="1">
      <c r="I521" s="213"/>
      <c r="K521" s="214">
        <f t="shared" si="9"/>
        <v>0</v>
      </c>
      <c r="L521" s="214">
        <f t="shared" si="10"/>
        <v>0</v>
      </c>
      <c r="M521" s="213"/>
    </row>
    <row r="522" spans="9:13" ht="14.25" customHeight="1">
      <c r="I522" s="213"/>
      <c r="K522" s="214">
        <f t="shared" si="9"/>
        <v>0</v>
      </c>
      <c r="L522" s="214">
        <f t="shared" si="10"/>
        <v>0</v>
      </c>
      <c r="M522" s="213"/>
    </row>
    <row r="523" spans="9:13" ht="14.25" customHeight="1">
      <c r="I523" s="213"/>
      <c r="K523" s="214">
        <f t="shared" si="9"/>
        <v>0</v>
      </c>
      <c r="L523" s="214">
        <f t="shared" si="10"/>
        <v>0</v>
      </c>
      <c r="M523" s="213"/>
    </row>
    <row r="524" spans="9:13" ht="14.25" customHeight="1">
      <c r="I524" s="213"/>
      <c r="K524" s="214">
        <f t="shared" si="9"/>
        <v>0</v>
      </c>
      <c r="L524" s="214">
        <f t="shared" si="10"/>
        <v>0</v>
      </c>
      <c r="M524" s="213"/>
    </row>
    <row r="525" spans="9:13" ht="14.25" customHeight="1">
      <c r="I525" s="213"/>
      <c r="K525" s="214">
        <f t="shared" si="9"/>
        <v>0</v>
      </c>
      <c r="L525" s="214">
        <f t="shared" si="10"/>
        <v>0</v>
      </c>
      <c r="M525" s="213"/>
    </row>
    <row r="526" spans="9:13" ht="14.25" customHeight="1">
      <c r="I526" s="213"/>
      <c r="K526" s="214">
        <f t="shared" si="9"/>
        <v>0</v>
      </c>
      <c r="L526" s="214">
        <f t="shared" si="10"/>
        <v>0</v>
      </c>
      <c r="M526" s="213"/>
    </row>
    <row r="527" spans="9:13" ht="14.25" customHeight="1">
      <c r="I527" s="213"/>
      <c r="K527" s="214">
        <f t="shared" si="9"/>
        <v>0</v>
      </c>
      <c r="L527" s="214">
        <f t="shared" si="10"/>
        <v>0</v>
      </c>
      <c r="M527" s="213"/>
    </row>
    <row r="528" spans="9:13" ht="14.25" customHeight="1">
      <c r="I528" s="213"/>
      <c r="K528" s="214">
        <f t="shared" si="9"/>
        <v>0</v>
      </c>
      <c r="L528" s="214">
        <f t="shared" si="10"/>
        <v>0</v>
      </c>
      <c r="M528" s="213"/>
    </row>
    <row r="529" spans="9:13" ht="14.25" customHeight="1">
      <c r="I529" s="213"/>
      <c r="K529" s="214">
        <f t="shared" si="9"/>
        <v>0</v>
      </c>
      <c r="L529" s="214">
        <f t="shared" si="10"/>
        <v>0</v>
      </c>
      <c r="M529" s="213"/>
    </row>
    <row r="530" spans="9:13" ht="14.25" customHeight="1">
      <c r="I530" s="213"/>
      <c r="K530" s="214">
        <f t="shared" si="9"/>
        <v>0</v>
      </c>
      <c r="L530" s="214">
        <f t="shared" si="10"/>
        <v>0</v>
      </c>
      <c r="M530" s="213"/>
    </row>
    <row r="531" spans="9:13" ht="14.25" customHeight="1">
      <c r="I531" s="213"/>
      <c r="K531" s="214">
        <f t="shared" si="9"/>
        <v>0</v>
      </c>
      <c r="L531" s="214">
        <f t="shared" si="10"/>
        <v>0</v>
      </c>
      <c r="M531" s="213"/>
    </row>
    <row r="532" spans="9:13" ht="14.25" customHeight="1">
      <c r="I532" s="213"/>
      <c r="K532" s="214">
        <f t="shared" si="9"/>
        <v>0</v>
      </c>
      <c r="L532" s="214">
        <f t="shared" si="10"/>
        <v>0</v>
      </c>
      <c r="M532" s="213"/>
    </row>
    <row r="533" spans="9:13" ht="14.25" customHeight="1">
      <c r="I533" s="213"/>
      <c r="K533" s="214">
        <f t="shared" si="9"/>
        <v>0</v>
      </c>
      <c r="L533" s="214">
        <f t="shared" si="10"/>
        <v>0</v>
      </c>
      <c r="M533" s="213"/>
    </row>
    <row r="534" spans="9:13" ht="14.25" customHeight="1">
      <c r="I534" s="213"/>
      <c r="K534" s="214">
        <f t="shared" si="9"/>
        <v>0</v>
      </c>
      <c r="L534" s="214">
        <f t="shared" si="10"/>
        <v>0</v>
      </c>
      <c r="M534" s="213"/>
    </row>
    <row r="535" spans="9:13" ht="14.25" customHeight="1">
      <c r="I535" s="213"/>
      <c r="K535" s="214">
        <f t="shared" si="9"/>
        <v>0</v>
      </c>
      <c r="L535" s="214">
        <f t="shared" si="10"/>
        <v>0</v>
      </c>
      <c r="M535" s="213"/>
    </row>
    <row r="536" spans="9:13" ht="14.25" customHeight="1">
      <c r="I536" s="213"/>
      <c r="K536" s="214">
        <f t="shared" si="9"/>
        <v>0</v>
      </c>
      <c r="L536" s="214">
        <f t="shared" si="10"/>
        <v>0</v>
      </c>
      <c r="M536" s="213"/>
    </row>
    <row r="537" spans="9:13" ht="14.25" customHeight="1">
      <c r="I537" s="213"/>
      <c r="K537" s="214">
        <f t="shared" si="9"/>
        <v>0</v>
      </c>
      <c r="L537" s="214">
        <f t="shared" si="10"/>
        <v>0</v>
      </c>
      <c r="M537" s="213"/>
    </row>
    <row r="538" spans="9:13" ht="14.25" customHeight="1">
      <c r="I538" s="213"/>
      <c r="K538" s="214">
        <f t="shared" si="9"/>
        <v>0</v>
      </c>
      <c r="L538" s="214">
        <f t="shared" si="10"/>
        <v>0</v>
      </c>
      <c r="M538" s="213"/>
    </row>
    <row r="539" spans="9:13" ht="14.25" customHeight="1">
      <c r="I539" s="213"/>
      <c r="K539" s="214">
        <f t="shared" si="9"/>
        <v>0</v>
      </c>
      <c r="L539" s="214">
        <f t="shared" si="10"/>
        <v>0</v>
      </c>
      <c r="M539" s="213"/>
    </row>
    <row r="540" spans="9:13" ht="14.25" customHeight="1">
      <c r="I540" s="213"/>
      <c r="K540" s="214">
        <f t="shared" si="9"/>
        <v>0</v>
      </c>
      <c r="L540" s="214">
        <f t="shared" si="10"/>
        <v>0</v>
      </c>
      <c r="M540" s="213"/>
    </row>
    <row r="541" spans="9:13" ht="14.25" customHeight="1">
      <c r="I541" s="213"/>
      <c r="K541" s="214">
        <f t="shared" si="9"/>
        <v>0</v>
      </c>
      <c r="L541" s="214">
        <f t="shared" si="10"/>
        <v>0</v>
      </c>
      <c r="M541" s="213"/>
    </row>
    <row r="542" spans="9:13" ht="14.25" customHeight="1">
      <c r="I542" s="213"/>
      <c r="K542" s="214">
        <f t="shared" si="9"/>
        <v>0</v>
      </c>
      <c r="L542" s="214">
        <f t="shared" si="10"/>
        <v>0</v>
      </c>
      <c r="M542" s="213"/>
    </row>
    <row r="543" spans="9:13" ht="14.25" customHeight="1">
      <c r="I543" s="213"/>
      <c r="K543" s="214">
        <f t="shared" si="9"/>
        <v>0</v>
      </c>
      <c r="L543" s="214">
        <f t="shared" si="10"/>
        <v>0</v>
      </c>
      <c r="M543" s="213"/>
    </row>
    <row r="544" spans="9:13" ht="14.25" customHeight="1">
      <c r="I544" s="213"/>
      <c r="K544" s="214">
        <f t="shared" si="9"/>
        <v>0</v>
      </c>
      <c r="L544" s="214">
        <f t="shared" si="10"/>
        <v>0</v>
      </c>
      <c r="M544" s="213"/>
    </row>
    <row r="545" spans="9:13" ht="14.25" customHeight="1">
      <c r="I545" s="213"/>
      <c r="K545" s="214">
        <f t="shared" si="9"/>
        <v>0</v>
      </c>
      <c r="L545" s="214">
        <f t="shared" si="10"/>
        <v>0</v>
      </c>
      <c r="M545" s="213"/>
    </row>
    <row r="546" spans="9:13" ht="14.25" customHeight="1">
      <c r="I546" s="213"/>
      <c r="K546" s="214">
        <f t="shared" si="9"/>
        <v>0</v>
      </c>
      <c r="L546" s="214">
        <f t="shared" si="10"/>
        <v>0</v>
      </c>
      <c r="M546" s="213"/>
    </row>
    <row r="547" spans="9:13" ht="14.25" customHeight="1">
      <c r="I547" s="213"/>
      <c r="K547" s="214">
        <f t="shared" si="9"/>
        <v>0</v>
      </c>
      <c r="L547" s="214">
        <f t="shared" si="10"/>
        <v>0</v>
      </c>
      <c r="M547" s="213"/>
    </row>
    <row r="548" spans="9:13" ht="14.25" customHeight="1">
      <c r="I548" s="213"/>
      <c r="K548" s="214">
        <f t="shared" si="9"/>
        <v>0</v>
      </c>
      <c r="L548" s="214">
        <f t="shared" si="10"/>
        <v>0</v>
      </c>
      <c r="M548" s="213"/>
    </row>
    <row r="549" spans="9:13" ht="14.25" customHeight="1">
      <c r="I549" s="213"/>
      <c r="K549" s="214">
        <f t="shared" si="9"/>
        <v>0</v>
      </c>
      <c r="L549" s="214">
        <f t="shared" si="10"/>
        <v>0</v>
      </c>
      <c r="M549" s="213"/>
    </row>
    <row r="550" spans="9:13" ht="14.25" customHeight="1">
      <c r="I550" s="213"/>
      <c r="K550" s="214">
        <f t="shared" si="9"/>
        <v>0</v>
      </c>
      <c r="L550" s="214">
        <f t="shared" si="10"/>
        <v>0</v>
      </c>
      <c r="M550" s="213"/>
    </row>
    <row r="551" spans="9:13" ht="14.25" customHeight="1">
      <c r="I551" s="213"/>
      <c r="K551" s="214">
        <f t="shared" si="9"/>
        <v>0</v>
      </c>
      <c r="L551" s="214">
        <f t="shared" si="10"/>
        <v>0</v>
      </c>
      <c r="M551" s="213"/>
    </row>
    <row r="552" spans="9:13" ht="14.25" customHeight="1">
      <c r="I552" s="213"/>
      <c r="K552" s="214">
        <f t="shared" si="9"/>
        <v>0</v>
      </c>
      <c r="L552" s="214">
        <f t="shared" si="10"/>
        <v>0</v>
      </c>
      <c r="M552" s="213"/>
    </row>
    <row r="553" spans="9:13" ht="14.25" customHeight="1">
      <c r="I553" s="213"/>
      <c r="K553" s="214">
        <f t="shared" si="9"/>
        <v>0</v>
      </c>
      <c r="L553" s="214">
        <f t="shared" si="10"/>
        <v>0</v>
      </c>
      <c r="M553" s="213"/>
    </row>
    <row r="554" spans="9:13" ht="14.25" customHeight="1">
      <c r="I554" s="213"/>
      <c r="K554" s="214">
        <f t="shared" si="9"/>
        <v>0</v>
      </c>
      <c r="L554" s="214">
        <f t="shared" si="10"/>
        <v>0</v>
      </c>
      <c r="M554" s="213"/>
    </row>
    <row r="555" spans="9:13" ht="14.25" customHeight="1">
      <c r="I555" s="213"/>
      <c r="K555" s="214">
        <f t="shared" si="9"/>
        <v>0</v>
      </c>
      <c r="L555" s="214">
        <f t="shared" si="10"/>
        <v>0</v>
      </c>
      <c r="M555" s="213"/>
    </row>
    <row r="556" spans="9:13" ht="14.25" customHeight="1">
      <c r="I556" s="213"/>
      <c r="K556" s="214">
        <f t="shared" si="9"/>
        <v>0</v>
      </c>
      <c r="L556" s="214">
        <f t="shared" si="10"/>
        <v>0</v>
      </c>
      <c r="M556" s="213"/>
    </row>
    <row r="557" spans="9:13" ht="14.25" customHeight="1">
      <c r="I557" s="213"/>
      <c r="K557" s="214">
        <f t="shared" si="9"/>
        <v>0</v>
      </c>
      <c r="L557" s="214">
        <f t="shared" si="10"/>
        <v>0</v>
      </c>
      <c r="M557" s="213"/>
    </row>
    <row r="558" spans="9:13" ht="14.25" customHeight="1">
      <c r="I558" s="213"/>
      <c r="K558" s="214">
        <f t="shared" si="9"/>
        <v>0</v>
      </c>
      <c r="L558" s="214">
        <f t="shared" si="10"/>
        <v>0</v>
      </c>
      <c r="M558" s="213"/>
    </row>
    <row r="559" spans="9:13" ht="14.25" customHeight="1">
      <c r="I559" s="213"/>
      <c r="K559" s="214">
        <f t="shared" si="9"/>
        <v>0</v>
      </c>
      <c r="L559" s="214">
        <f t="shared" si="10"/>
        <v>0</v>
      </c>
      <c r="M559" s="213"/>
    </row>
    <row r="560" spans="9:13" ht="14.25" customHeight="1">
      <c r="I560" s="213"/>
      <c r="K560" s="214">
        <f t="shared" si="9"/>
        <v>0</v>
      </c>
      <c r="L560" s="214">
        <f t="shared" si="10"/>
        <v>0</v>
      </c>
      <c r="M560" s="213"/>
    </row>
    <row r="561" spans="9:13" ht="14.25" customHeight="1">
      <c r="I561" s="213"/>
      <c r="K561" s="214">
        <f t="shared" si="9"/>
        <v>0</v>
      </c>
      <c r="L561" s="214">
        <f t="shared" si="10"/>
        <v>0</v>
      </c>
      <c r="M561" s="213"/>
    </row>
    <row r="562" spans="9:13" ht="14.25" customHeight="1">
      <c r="I562" s="213"/>
      <c r="K562" s="214">
        <f t="shared" si="9"/>
        <v>0</v>
      </c>
      <c r="L562" s="214">
        <f t="shared" si="10"/>
        <v>0</v>
      </c>
      <c r="M562" s="213"/>
    </row>
    <row r="563" spans="9:13" ht="14.25" customHeight="1">
      <c r="I563" s="213"/>
      <c r="K563" s="214">
        <f t="shared" si="9"/>
        <v>0</v>
      </c>
      <c r="L563" s="214">
        <f t="shared" si="10"/>
        <v>0</v>
      </c>
      <c r="M563" s="213"/>
    </row>
    <row r="564" spans="9:13" ht="14.25" customHeight="1">
      <c r="I564" s="213"/>
      <c r="K564" s="214">
        <f t="shared" si="9"/>
        <v>0</v>
      </c>
      <c r="L564" s="214">
        <f t="shared" si="10"/>
        <v>0</v>
      </c>
      <c r="M564" s="213"/>
    </row>
    <row r="565" spans="9:13" ht="14.25" customHeight="1">
      <c r="I565" s="213"/>
      <c r="K565" s="214">
        <f t="shared" si="9"/>
        <v>0</v>
      </c>
      <c r="L565" s="214">
        <f t="shared" si="10"/>
        <v>0</v>
      </c>
      <c r="M565" s="213"/>
    </row>
    <row r="566" spans="9:13" ht="14.25" customHeight="1">
      <c r="I566" s="213"/>
      <c r="K566" s="214">
        <f t="shared" si="9"/>
        <v>0</v>
      </c>
      <c r="L566" s="214">
        <f t="shared" si="10"/>
        <v>0</v>
      </c>
      <c r="M566" s="213"/>
    </row>
    <row r="567" spans="9:13" ht="14.25" customHeight="1">
      <c r="I567" s="213"/>
      <c r="K567" s="214">
        <f t="shared" si="9"/>
        <v>0</v>
      </c>
      <c r="L567" s="214">
        <f t="shared" si="10"/>
        <v>0</v>
      </c>
      <c r="M567" s="213"/>
    </row>
    <row r="568" spans="9:13" ht="14.25" customHeight="1">
      <c r="I568" s="213"/>
      <c r="K568" s="214">
        <f t="shared" si="9"/>
        <v>0</v>
      </c>
      <c r="L568" s="214">
        <f t="shared" si="10"/>
        <v>0</v>
      </c>
      <c r="M568" s="213"/>
    </row>
    <row r="569" spans="9:13" ht="14.25" customHeight="1">
      <c r="I569" s="213"/>
      <c r="K569" s="214">
        <f t="shared" si="9"/>
        <v>0</v>
      </c>
      <c r="L569" s="214">
        <f t="shared" si="10"/>
        <v>0</v>
      </c>
      <c r="M569" s="213"/>
    </row>
    <row r="570" spans="9:13" ht="14.25" customHeight="1">
      <c r="I570" s="213"/>
      <c r="K570" s="214">
        <f t="shared" si="9"/>
        <v>0</v>
      </c>
      <c r="L570" s="214">
        <f t="shared" si="10"/>
        <v>0</v>
      </c>
      <c r="M570" s="213"/>
    </row>
    <row r="571" spans="9:13" ht="14.25" customHeight="1">
      <c r="I571" s="213"/>
      <c r="K571" s="214">
        <f t="shared" si="9"/>
        <v>0</v>
      </c>
      <c r="L571" s="214">
        <f t="shared" si="10"/>
        <v>0</v>
      </c>
      <c r="M571" s="213"/>
    </row>
    <row r="572" spans="9:13" ht="14.25" customHeight="1">
      <c r="I572" s="213"/>
      <c r="K572" s="214">
        <f t="shared" si="9"/>
        <v>0</v>
      </c>
      <c r="L572" s="214">
        <f t="shared" si="10"/>
        <v>0</v>
      </c>
      <c r="M572" s="213"/>
    </row>
    <row r="573" spans="9:13" ht="14.25" customHeight="1">
      <c r="I573" s="213"/>
      <c r="K573" s="214">
        <f t="shared" si="9"/>
        <v>0</v>
      </c>
      <c r="L573" s="214">
        <f t="shared" si="10"/>
        <v>0</v>
      </c>
      <c r="M573" s="213"/>
    </row>
    <row r="574" spans="9:13" ht="14.25" customHeight="1">
      <c r="I574" s="213"/>
      <c r="K574" s="214">
        <f t="shared" si="9"/>
        <v>0</v>
      </c>
      <c r="L574" s="214">
        <f t="shared" si="10"/>
        <v>0</v>
      </c>
      <c r="M574" s="213"/>
    </row>
    <row r="575" spans="9:13" ht="14.25" customHeight="1">
      <c r="I575" s="213"/>
      <c r="K575" s="214">
        <f t="shared" si="9"/>
        <v>0</v>
      </c>
      <c r="L575" s="214">
        <f t="shared" si="10"/>
        <v>0</v>
      </c>
      <c r="M575" s="213"/>
    </row>
    <row r="576" spans="9:13" ht="14.25" customHeight="1">
      <c r="I576" s="213"/>
      <c r="K576" s="214">
        <f t="shared" si="9"/>
        <v>0</v>
      </c>
      <c r="L576" s="214">
        <f t="shared" si="10"/>
        <v>0</v>
      </c>
      <c r="M576" s="213"/>
    </row>
    <row r="577" spans="9:13" ht="14.25" customHeight="1">
      <c r="I577" s="213"/>
      <c r="K577" s="214">
        <f t="shared" si="9"/>
        <v>0</v>
      </c>
      <c r="L577" s="214">
        <f t="shared" si="10"/>
        <v>0</v>
      </c>
      <c r="M577" s="213"/>
    </row>
    <row r="578" spans="9:13" ht="14.25" customHeight="1">
      <c r="I578" s="213"/>
      <c r="K578" s="214">
        <f t="shared" si="9"/>
        <v>0</v>
      </c>
      <c r="L578" s="214">
        <f t="shared" si="10"/>
        <v>0</v>
      </c>
      <c r="M578" s="213"/>
    </row>
    <row r="579" spans="9:13" ht="14.25" customHeight="1">
      <c r="I579" s="213"/>
      <c r="K579" s="214">
        <f t="shared" si="9"/>
        <v>0</v>
      </c>
      <c r="L579" s="214">
        <f t="shared" si="10"/>
        <v>0</v>
      </c>
      <c r="M579" s="213"/>
    </row>
    <row r="580" spans="9:13" ht="14.25" customHeight="1">
      <c r="I580" s="213"/>
      <c r="K580" s="214">
        <f t="shared" si="9"/>
        <v>0</v>
      </c>
      <c r="L580" s="214">
        <f t="shared" si="10"/>
        <v>0</v>
      </c>
      <c r="M580" s="213"/>
    </row>
    <row r="581" spans="9:13" ht="14.25" customHeight="1">
      <c r="I581" s="213"/>
      <c r="K581" s="214">
        <f t="shared" si="9"/>
        <v>0</v>
      </c>
      <c r="L581" s="214">
        <f t="shared" si="10"/>
        <v>0</v>
      </c>
      <c r="M581" s="213"/>
    </row>
    <row r="582" spans="9:13" ht="14.25" customHeight="1">
      <c r="I582" s="213"/>
      <c r="K582" s="214">
        <f t="shared" si="9"/>
        <v>0</v>
      </c>
      <c r="L582" s="214">
        <f t="shared" si="10"/>
        <v>0</v>
      </c>
      <c r="M582" s="213"/>
    </row>
    <row r="583" spans="9:13" ht="14.25" customHeight="1">
      <c r="I583" s="213"/>
      <c r="K583" s="214">
        <f t="shared" si="9"/>
        <v>0</v>
      </c>
      <c r="L583" s="214">
        <f t="shared" si="10"/>
        <v>0</v>
      </c>
      <c r="M583" s="213"/>
    </row>
    <row r="584" spans="9:13" ht="14.25" customHeight="1">
      <c r="I584" s="213"/>
      <c r="K584" s="214">
        <f t="shared" si="9"/>
        <v>0</v>
      </c>
      <c r="L584" s="214">
        <f t="shared" si="10"/>
        <v>0</v>
      </c>
      <c r="M584" s="213"/>
    </row>
    <row r="585" spans="9:13" ht="14.25" customHeight="1">
      <c r="I585" s="213"/>
      <c r="K585" s="214">
        <f t="shared" si="9"/>
        <v>0</v>
      </c>
      <c r="L585" s="214">
        <f t="shared" si="10"/>
        <v>0</v>
      </c>
      <c r="M585" s="213"/>
    </row>
    <row r="586" spans="9:13" ht="14.25" customHeight="1">
      <c r="I586" s="213"/>
      <c r="K586" s="214">
        <f t="shared" si="9"/>
        <v>0</v>
      </c>
      <c r="L586" s="214">
        <f t="shared" si="10"/>
        <v>0</v>
      </c>
      <c r="M586" s="213"/>
    </row>
    <row r="587" spans="9:13" ht="14.25" customHeight="1">
      <c r="I587" s="213"/>
      <c r="K587" s="214">
        <f t="shared" si="9"/>
        <v>0</v>
      </c>
      <c r="L587" s="214">
        <f t="shared" si="10"/>
        <v>0</v>
      </c>
      <c r="M587" s="213"/>
    </row>
    <row r="588" spans="9:13" ht="14.25" customHeight="1">
      <c r="I588" s="213"/>
      <c r="K588" s="214">
        <f t="shared" si="9"/>
        <v>0</v>
      </c>
      <c r="L588" s="214">
        <f t="shared" si="10"/>
        <v>0</v>
      </c>
      <c r="M588" s="213"/>
    </row>
    <row r="589" spans="9:13" ht="14.25" customHeight="1">
      <c r="I589" s="213"/>
      <c r="K589" s="214">
        <f t="shared" si="9"/>
        <v>0</v>
      </c>
      <c r="L589" s="214">
        <f t="shared" si="10"/>
        <v>0</v>
      </c>
      <c r="M589" s="213"/>
    </row>
    <row r="590" spans="9:13" ht="14.25" customHeight="1">
      <c r="I590" s="213"/>
      <c r="K590" s="214">
        <f t="shared" si="9"/>
        <v>0</v>
      </c>
      <c r="L590" s="214">
        <f t="shared" si="10"/>
        <v>0</v>
      </c>
      <c r="M590" s="213"/>
    </row>
    <row r="591" spans="9:13" ht="14.25" customHeight="1">
      <c r="I591" s="213"/>
      <c r="K591" s="214">
        <f t="shared" si="9"/>
        <v>0</v>
      </c>
      <c r="L591" s="214">
        <f t="shared" si="10"/>
        <v>0</v>
      </c>
      <c r="M591" s="213"/>
    </row>
    <row r="592" spans="9:13" ht="14.25" customHeight="1">
      <c r="I592" s="213"/>
      <c r="K592" s="214">
        <f t="shared" si="9"/>
        <v>0</v>
      </c>
      <c r="L592" s="214">
        <f t="shared" si="10"/>
        <v>0</v>
      </c>
      <c r="M592" s="213"/>
    </row>
    <row r="593" spans="9:13" ht="14.25" customHeight="1">
      <c r="I593" s="213"/>
      <c r="K593" s="214">
        <f t="shared" si="9"/>
        <v>0</v>
      </c>
      <c r="L593" s="214">
        <f t="shared" si="10"/>
        <v>0</v>
      </c>
      <c r="M593" s="213"/>
    </row>
    <row r="594" spans="9:13" ht="14.25" customHeight="1">
      <c r="I594" s="213"/>
      <c r="K594" s="214">
        <f t="shared" si="9"/>
        <v>0</v>
      </c>
      <c r="L594" s="214">
        <f t="shared" si="10"/>
        <v>0</v>
      </c>
      <c r="M594" s="213"/>
    </row>
    <row r="595" spans="9:13" ht="14.25" customHeight="1">
      <c r="I595" s="213"/>
      <c r="K595" s="214">
        <f t="shared" si="9"/>
        <v>0</v>
      </c>
      <c r="L595" s="214">
        <f t="shared" si="10"/>
        <v>0</v>
      </c>
      <c r="M595" s="213"/>
    </row>
    <row r="596" spans="9:13" ht="14.25" customHeight="1">
      <c r="I596" s="213"/>
      <c r="K596" s="214">
        <f t="shared" si="9"/>
        <v>0</v>
      </c>
      <c r="L596" s="214">
        <f t="shared" si="10"/>
        <v>0</v>
      </c>
      <c r="M596" s="213"/>
    </row>
    <row r="597" spans="9:13" ht="14.25" customHeight="1">
      <c r="I597" s="213"/>
      <c r="K597" s="214">
        <f t="shared" si="9"/>
        <v>0</v>
      </c>
      <c r="L597" s="214">
        <f t="shared" si="10"/>
        <v>0</v>
      </c>
      <c r="M597" s="213"/>
    </row>
    <row r="598" spans="9:13" ht="14.25" customHeight="1">
      <c r="I598" s="213"/>
      <c r="K598" s="214">
        <f t="shared" si="9"/>
        <v>0</v>
      </c>
      <c r="L598" s="214">
        <f t="shared" si="10"/>
        <v>0</v>
      </c>
      <c r="M598" s="213"/>
    </row>
    <row r="599" spans="9:13" ht="14.25" customHeight="1">
      <c r="I599" s="213"/>
      <c r="K599" s="214">
        <f t="shared" si="9"/>
        <v>0</v>
      </c>
      <c r="L599" s="214">
        <f t="shared" si="10"/>
        <v>0</v>
      </c>
      <c r="M599" s="213"/>
    </row>
    <row r="600" spans="9:13" ht="14.25" customHeight="1">
      <c r="I600" s="213"/>
      <c r="K600" s="214">
        <f t="shared" si="9"/>
        <v>0</v>
      </c>
      <c r="L600" s="214">
        <f t="shared" si="10"/>
        <v>0</v>
      </c>
      <c r="M600" s="213"/>
    </row>
    <row r="601" spans="9:13" ht="14.25" customHeight="1">
      <c r="I601" s="213"/>
      <c r="K601" s="214">
        <f t="shared" si="9"/>
        <v>0</v>
      </c>
      <c r="L601" s="214">
        <f t="shared" si="10"/>
        <v>0</v>
      </c>
      <c r="M601" s="213"/>
    </row>
    <row r="602" spans="9:13" ht="14.25" customHeight="1">
      <c r="I602" s="213"/>
      <c r="K602" s="214">
        <f t="shared" si="9"/>
        <v>0</v>
      </c>
      <c r="L602" s="214">
        <f t="shared" si="10"/>
        <v>0</v>
      </c>
      <c r="M602" s="213"/>
    </row>
    <row r="603" spans="9:13" ht="14.25" customHeight="1">
      <c r="I603" s="213"/>
      <c r="K603" s="214">
        <f t="shared" si="9"/>
        <v>0</v>
      </c>
      <c r="L603" s="214">
        <f t="shared" si="10"/>
        <v>0</v>
      </c>
      <c r="M603" s="213"/>
    </row>
    <row r="604" spans="9:13" ht="14.25" customHeight="1">
      <c r="I604" s="213"/>
      <c r="K604" s="214">
        <f t="shared" si="9"/>
        <v>0</v>
      </c>
      <c r="L604" s="214">
        <f t="shared" si="10"/>
        <v>0</v>
      </c>
      <c r="M604" s="213"/>
    </row>
    <row r="605" spans="9:13" ht="14.25" customHeight="1">
      <c r="I605" s="213"/>
      <c r="K605" s="214">
        <f t="shared" si="9"/>
        <v>0</v>
      </c>
      <c r="L605" s="214">
        <f t="shared" si="10"/>
        <v>0</v>
      </c>
      <c r="M605" s="213"/>
    </row>
    <row r="606" spans="9:13" ht="14.25" customHeight="1">
      <c r="I606" s="213"/>
      <c r="K606" s="214">
        <f t="shared" si="9"/>
        <v>0</v>
      </c>
      <c r="L606" s="214">
        <f t="shared" si="10"/>
        <v>0</v>
      </c>
      <c r="M606" s="213"/>
    </row>
    <row r="607" spans="9:13" ht="14.25" customHeight="1">
      <c r="I607" s="213"/>
      <c r="K607" s="214">
        <f t="shared" si="9"/>
        <v>0</v>
      </c>
      <c r="L607" s="214">
        <f t="shared" si="10"/>
        <v>0</v>
      </c>
      <c r="M607" s="213"/>
    </row>
    <row r="608" spans="9:13" ht="14.25" customHeight="1">
      <c r="I608" s="213"/>
      <c r="K608" s="214">
        <f t="shared" si="9"/>
        <v>0</v>
      </c>
      <c r="L608" s="214">
        <f t="shared" si="10"/>
        <v>0</v>
      </c>
      <c r="M608" s="213"/>
    </row>
    <row r="609" spans="9:13" ht="14.25" customHeight="1">
      <c r="I609" s="213"/>
      <c r="K609" s="214">
        <f t="shared" si="9"/>
        <v>0</v>
      </c>
      <c r="L609" s="214">
        <f t="shared" si="10"/>
        <v>0</v>
      </c>
      <c r="M609" s="213"/>
    </row>
    <row r="610" spans="9:13" ht="14.25" customHeight="1">
      <c r="I610" s="213"/>
      <c r="K610" s="214">
        <f t="shared" si="9"/>
        <v>0</v>
      </c>
      <c r="L610" s="214">
        <f t="shared" si="10"/>
        <v>0</v>
      </c>
      <c r="M610" s="213"/>
    </row>
    <row r="611" spans="9:13" ht="14.25" customHeight="1">
      <c r="I611" s="213"/>
      <c r="K611" s="214">
        <f t="shared" si="9"/>
        <v>0</v>
      </c>
      <c r="L611" s="214">
        <f t="shared" si="10"/>
        <v>0</v>
      </c>
      <c r="M611" s="213"/>
    </row>
    <row r="612" spans="9:13" ht="14.25" customHeight="1">
      <c r="I612" s="213"/>
      <c r="K612" s="214">
        <f t="shared" si="9"/>
        <v>0</v>
      </c>
      <c r="L612" s="214">
        <f t="shared" si="10"/>
        <v>0</v>
      </c>
      <c r="M612" s="213"/>
    </row>
    <row r="613" spans="9:13" ht="14.25" customHeight="1">
      <c r="I613" s="213"/>
      <c r="K613" s="214">
        <f t="shared" si="9"/>
        <v>0</v>
      </c>
      <c r="L613" s="214">
        <f t="shared" si="10"/>
        <v>0</v>
      </c>
      <c r="M613" s="213"/>
    </row>
    <row r="614" spans="9:13" ht="14.25" customHeight="1">
      <c r="I614" s="213"/>
      <c r="K614" s="214">
        <f t="shared" si="9"/>
        <v>0</v>
      </c>
      <c r="L614" s="214">
        <f t="shared" si="10"/>
        <v>0</v>
      </c>
      <c r="M614" s="213"/>
    </row>
    <row r="615" spans="9:13" ht="14.25" customHeight="1">
      <c r="I615" s="213"/>
      <c r="K615" s="214">
        <f t="shared" si="9"/>
        <v>0</v>
      </c>
      <c r="L615" s="214">
        <f t="shared" si="10"/>
        <v>0</v>
      </c>
      <c r="M615" s="213"/>
    </row>
    <row r="616" spans="9:13" ht="14.25" customHeight="1">
      <c r="I616" s="213"/>
      <c r="K616" s="214">
        <f t="shared" si="9"/>
        <v>0</v>
      </c>
      <c r="L616" s="214">
        <f t="shared" si="10"/>
        <v>0</v>
      </c>
      <c r="M616" s="213"/>
    </row>
    <row r="617" spans="9:13" ht="14.25" customHeight="1">
      <c r="I617" s="213"/>
      <c r="K617" s="214">
        <f t="shared" si="9"/>
        <v>0</v>
      </c>
      <c r="L617" s="214">
        <f t="shared" si="10"/>
        <v>0</v>
      </c>
      <c r="M617" s="213"/>
    </row>
    <row r="618" spans="9:13" ht="14.25" customHeight="1">
      <c r="I618" s="213"/>
      <c r="K618" s="214">
        <f t="shared" si="9"/>
        <v>0</v>
      </c>
      <c r="L618" s="214">
        <f t="shared" si="10"/>
        <v>0</v>
      </c>
      <c r="M618" s="213"/>
    </row>
    <row r="619" spans="9:13" ht="14.25" customHeight="1">
      <c r="I619" s="213"/>
      <c r="K619" s="214">
        <f t="shared" si="9"/>
        <v>0</v>
      </c>
      <c r="L619" s="214">
        <f t="shared" si="10"/>
        <v>0</v>
      </c>
      <c r="M619" s="213"/>
    </row>
    <row r="620" spans="9:13" ht="14.25" customHeight="1">
      <c r="I620" s="213"/>
      <c r="K620" s="214">
        <f t="shared" si="9"/>
        <v>0</v>
      </c>
      <c r="L620" s="214">
        <f t="shared" si="10"/>
        <v>0</v>
      </c>
      <c r="M620" s="213"/>
    </row>
    <row r="621" spans="9:13" ht="14.25" customHeight="1">
      <c r="I621" s="213"/>
      <c r="K621" s="214">
        <f t="shared" si="9"/>
        <v>0</v>
      </c>
      <c r="L621" s="214">
        <f t="shared" si="10"/>
        <v>0</v>
      </c>
      <c r="M621" s="213"/>
    </row>
    <row r="622" spans="9:13" ht="14.25" customHeight="1">
      <c r="I622" s="213"/>
      <c r="K622" s="214">
        <f t="shared" si="9"/>
        <v>0</v>
      </c>
      <c r="L622" s="214">
        <f t="shared" si="10"/>
        <v>0</v>
      </c>
      <c r="M622" s="213"/>
    </row>
    <row r="623" spans="9:13" ht="14.25" customHeight="1">
      <c r="I623" s="213"/>
      <c r="K623" s="214">
        <f t="shared" si="9"/>
        <v>0</v>
      </c>
      <c r="L623" s="214">
        <f t="shared" si="10"/>
        <v>0</v>
      </c>
      <c r="M623" s="213"/>
    </row>
    <row r="624" spans="9:13" ht="14.25" customHeight="1">
      <c r="I624" s="213"/>
      <c r="K624" s="214">
        <f t="shared" si="9"/>
        <v>0</v>
      </c>
      <c r="L624" s="214">
        <f t="shared" si="10"/>
        <v>0</v>
      </c>
      <c r="M624" s="213"/>
    </row>
    <row r="625" spans="9:13" ht="14.25" customHeight="1">
      <c r="I625" s="213"/>
      <c r="K625" s="214">
        <f t="shared" si="9"/>
        <v>0</v>
      </c>
      <c r="L625" s="214">
        <f t="shared" si="10"/>
        <v>0</v>
      </c>
      <c r="M625" s="213"/>
    </row>
    <row r="626" spans="9:13" ht="14.25" customHeight="1">
      <c r="I626" s="213"/>
      <c r="K626" s="214">
        <f t="shared" si="9"/>
        <v>0</v>
      </c>
      <c r="L626" s="214">
        <f t="shared" si="10"/>
        <v>0</v>
      </c>
      <c r="M626" s="213"/>
    </row>
    <row r="627" spans="9:13" ht="14.25" customHeight="1">
      <c r="I627" s="213"/>
      <c r="K627" s="214">
        <f t="shared" si="9"/>
        <v>0</v>
      </c>
      <c r="L627" s="214">
        <f t="shared" si="10"/>
        <v>0</v>
      </c>
      <c r="M627" s="213"/>
    </row>
    <row r="628" spans="9:13" ht="14.25" customHeight="1">
      <c r="I628" s="213"/>
      <c r="K628" s="214">
        <f t="shared" si="9"/>
        <v>0</v>
      </c>
      <c r="L628" s="214">
        <f t="shared" si="10"/>
        <v>0</v>
      </c>
      <c r="M628" s="213"/>
    </row>
    <row r="629" spans="9:13" ht="14.25" customHeight="1">
      <c r="I629" s="213"/>
      <c r="K629" s="214">
        <f t="shared" si="9"/>
        <v>0</v>
      </c>
      <c r="L629" s="214">
        <f t="shared" si="10"/>
        <v>0</v>
      </c>
      <c r="M629" s="213"/>
    </row>
    <row r="630" spans="9:13" ht="14.25" customHeight="1">
      <c r="I630" s="213"/>
      <c r="K630" s="214">
        <f t="shared" si="9"/>
        <v>0</v>
      </c>
      <c r="L630" s="214">
        <f t="shared" si="10"/>
        <v>0</v>
      </c>
      <c r="M630" s="213"/>
    </row>
    <row r="631" spans="9:13" ht="14.25" customHeight="1">
      <c r="I631" s="213"/>
      <c r="K631" s="214">
        <f t="shared" si="9"/>
        <v>0</v>
      </c>
      <c r="L631" s="214">
        <f t="shared" si="10"/>
        <v>0</v>
      </c>
      <c r="M631" s="213"/>
    </row>
    <row r="632" spans="9:13" ht="14.25" customHeight="1">
      <c r="I632" s="213"/>
      <c r="K632" s="214">
        <f t="shared" si="9"/>
        <v>0</v>
      </c>
      <c r="L632" s="214">
        <f t="shared" si="10"/>
        <v>0</v>
      </c>
      <c r="M632" s="213"/>
    </row>
    <row r="633" spans="9:13" ht="14.25" customHeight="1">
      <c r="I633" s="213"/>
      <c r="K633" s="214">
        <f t="shared" si="9"/>
        <v>0</v>
      </c>
      <c r="L633" s="214">
        <f t="shared" si="10"/>
        <v>0</v>
      </c>
      <c r="M633" s="213"/>
    </row>
    <row r="634" spans="9:13" ht="14.25" customHeight="1">
      <c r="I634" s="213"/>
      <c r="K634" s="214">
        <f t="shared" si="9"/>
        <v>0</v>
      </c>
      <c r="L634" s="214">
        <f t="shared" si="10"/>
        <v>0</v>
      </c>
      <c r="M634" s="213"/>
    </row>
    <row r="635" spans="9:13" ht="14.25" customHeight="1">
      <c r="I635" s="213"/>
      <c r="K635" s="214">
        <f t="shared" si="9"/>
        <v>0</v>
      </c>
      <c r="L635" s="214">
        <f t="shared" si="10"/>
        <v>0</v>
      </c>
      <c r="M635" s="213"/>
    </row>
    <row r="636" spans="9:13" ht="14.25" customHeight="1">
      <c r="I636" s="213"/>
      <c r="K636" s="214">
        <f t="shared" si="9"/>
        <v>0</v>
      </c>
      <c r="L636" s="214">
        <f t="shared" si="10"/>
        <v>0</v>
      </c>
      <c r="M636" s="213"/>
    </row>
    <row r="637" spans="9:13" ht="14.25" customHeight="1">
      <c r="I637" s="213"/>
      <c r="K637" s="214">
        <f t="shared" si="9"/>
        <v>0</v>
      </c>
      <c r="L637" s="214">
        <f t="shared" si="10"/>
        <v>0</v>
      </c>
      <c r="M637" s="213"/>
    </row>
    <row r="638" spans="9:13" ht="14.25" customHeight="1">
      <c r="I638" s="213"/>
      <c r="K638" s="214">
        <f t="shared" si="9"/>
        <v>0</v>
      </c>
      <c r="L638" s="214">
        <f t="shared" si="10"/>
        <v>0</v>
      </c>
      <c r="M638" s="213"/>
    </row>
    <row r="639" spans="9:13" ht="14.25" customHeight="1">
      <c r="I639" s="213"/>
      <c r="K639" s="214">
        <f t="shared" si="9"/>
        <v>0</v>
      </c>
      <c r="L639" s="214">
        <f t="shared" si="10"/>
        <v>0</v>
      </c>
      <c r="M639" s="213"/>
    </row>
    <row r="640" spans="9:13" ht="14.25" customHeight="1">
      <c r="I640" s="213"/>
      <c r="K640" s="214">
        <f t="shared" si="9"/>
        <v>0</v>
      </c>
      <c r="L640" s="214">
        <f t="shared" si="10"/>
        <v>0</v>
      </c>
      <c r="M640" s="213"/>
    </row>
    <row r="641" spans="9:13" ht="14.25" customHeight="1">
      <c r="I641" s="213"/>
      <c r="K641" s="214">
        <f t="shared" si="9"/>
        <v>0</v>
      </c>
      <c r="L641" s="214">
        <f t="shared" si="10"/>
        <v>0</v>
      </c>
      <c r="M641" s="213"/>
    </row>
    <row r="642" spans="9:13" ht="14.25" customHeight="1">
      <c r="I642" s="213"/>
      <c r="K642" s="214">
        <f t="shared" si="9"/>
        <v>0</v>
      </c>
      <c r="L642" s="214">
        <f t="shared" si="10"/>
        <v>0</v>
      </c>
      <c r="M642" s="213"/>
    </row>
    <row r="643" spans="9:13" ht="14.25" customHeight="1">
      <c r="I643" s="213"/>
      <c r="K643" s="214">
        <f t="shared" si="9"/>
        <v>0</v>
      </c>
      <c r="L643" s="214">
        <f t="shared" si="10"/>
        <v>0</v>
      </c>
      <c r="M643" s="213"/>
    </row>
    <row r="644" spans="9:13" ht="14.25" customHeight="1">
      <c r="I644" s="213"/>
      <c r="K644" s="214">
        <f t="shared" si="9"/>
        <v>0</v>
      </c>
      <c r="L644" s="214">
        <f t="shared" si="10"/>
        <v>0</v>
      </c>
      <c r="M644" s="213"/>
    </row>
    <row r="645" spans="9:13" ht="14.25" customHeight="1">
      <c r="I645" s="213"/>
      <c r="K645" s="214">
        <f t="shared" si="9"/>
        <v>0</v>
      </c>
      <c r="L645" s="214">
        <f t="shared" si="10"/>
        <v>0</v>
      </c>
      <c r="M645" s="213"/>
    </row>
    <row r="646" spans="9:13" ht="14.25" customHeight="1">
      <c r="I646" s="213"/>
      <c r="K646" s="214">
        <f t="shared" si="9"/>
        <v>0</v>
      </c>
      <c r="L646" s="214">
        <f t="shared" si="10"/>
        <v>0</v>
      </c>
      <c r="M646" s="213"/>
    </row>
    <row r="647" spans="9:13" ht="14.25" customHeight="1">
      <c r="I647" s="213"/>
      <c r="K647" s="214">
        <f t="shared" si="9"/>
        <v>0</v>
      </c>
      <c r="L647" s="214">
        <f t="shared" si="10"/>
        <v>0</v>
      </c>
      <c r="M647" s="213"/>
    </row>
    <row r="648" spans="9:13" ht="14.25" customHeight="1">
      <c r="I648" s="213"/>
      <c r="K648" s="214">
        <f t="shared" si="9"/>
        <v>0</v>
      </c>
      <c r="L648" s="214">
        <f t="shared" si="10"/>
        <v>0</v>
      </c>
      <c r="M648" s="213"/>
    </row>
    <row r="649" spans="9:13" ht="14.25" customHeight="1">
      <c r="I649" s="213"/>
      <c r="K649" s="214">
        <f t="shared" si="9"/>
        <v>0</v>
      </c>
      <c r="L649" s="214">
        <f t="shared" si="10"/>
        <v>0</v>
      </c>
      <c r="M649" s="213"/>
    </row>
    <row r="650" spans="9:13" ht="14.25" customHeight="1">
      <c r="I650" s="213"/>
      <c r="K650" s="214">
        <f t="shared" si="9"/>
        <v>0</v>
      </c>
      <c r="L650" s="214">
        <f t="shared" si="10"/>
        <v>0</v>
      </c>
      <c r="M650" s="213"/>
    </row>
    <row r="651" spans="9:13" ht="14.25" customHeight="1">
      <c r="I651" s="213"/>
      <c r="K651" s="214">
        <f t="shared" si="9"/>
        <v>0</v>
      </c>
      <c r="L651" s="214">
        <f t="shared" si="10"/>
        <v>0</v>
      </c>
      <c r="M651" s="213"/>
    </row>
    <row r="652" spans="9:13" ht="14.25" customHeight="1">
      <c r="I652" s="213"/>
      <c r="K652" s="214">
        <f t="shared" si="9"/>
        <v>0</v>
      </c>
      <c r="L652" s="214">
        <f t="shared" si="10"/>
        <v>0</v>
      </c>
      <c r="M652" s="213"/>
    </row>
    <row r="653" spans="9:13" ht="14.25" customHeight="1">
      <c r="I653" s="213"/>
      <c r="K653" s="214">
        <f t="shared" si="9"/>
        <v>0</v>
      </c>
      <c r="L653" s="214">
        <f t="shared" si="10"/>
        <v>0</v>
      </c>
      <c r="M653" s="213"/>
    </row>
    <row r="654" spans="9:13" ht="14.25" customHeight="1">
      <c r="I654" s="213"/>
      <c r="K654" s="214">
        <f t="shared" si="9"/>
        <v>0</v>
      </c>
      <c r="L654" s="214">
        <f t="shared" si="10"/>
        <v>0</v>
      </c>
      <c r="M654" s="213"/>
    </row>
    <row r="655" spans="9:13" ht="14.25" customHeight="1">
      <c r="I655" s="213"/>
      <c r="K655" s="214">
        <f t="shared" si="9"/>
        <v>0</v>
      </c>
      <c r="L655" s="214">
        <f t="shared" si="10"/>
        <v>0</v>
      </c>
      <c r="M655" s="213"/>
    </row>
    <row r="656" spans="9:13" ht="14.25" customHeight="1">
      <c r="I656" s="213"/>
      <c r="K656" s="214">
        <f t="shared" si="9"/>
        <v>0</v>
      </c>
      <c r="L656" s="214">
        <f t="shared" si="10"/>
        <v>0</v>
      </c>
      <c r="M656" s="213"/>
    </row>
    <row r="657" spans="9:13" ht="14.25" customHeight="1">
      <c r="I657" s="213"/>
      <c r="K657" s="214">
        <f t="shared" si="9"/>
        <v>0</v>
      </c>
      <c r="L657" s="214">
        <f t="shared" si="10"/>
        <v>0</v>
      </c>
      <c r="M657" s="213"/>
    </row>
    <row r="658" spans="9:13" ht="14.25" customHeight="1">
      <c r="I658" s="213"/>
      <c r="K658" s="214">
        <f t="shared" si="9"/>
        <v>0</v>
      </c>
      <c r="L658" s="214">
        <f t="shared" si="10"/>
        <v>0</v>
      </c>
      <c r="M658" s="213"/>
    </row>
    <row r="659" spans="9:13" ht="14.25" customHeight="1">
      <c r="I659" s="213"/>
      <c r="K659" s="214">
        <f t="shared" si="9"/>
        <v>0</v>
      </c>
      <c r="L659" s="214">
        <f t="shared" si="10"/>
        <v>0</v>
      </c>
      <c r="M659" s="213"/>
    </row>
    <row r="660" spans="9:13" ht="14.25" customHeight="1">
      <c r="I660" s="213"/>
      <c r="K660" s="214">
        <f t="shared" si="9"/>
        <v>0</v>
      </c>
      <c r="L660" s="214">
        <f t="shared" si="10"/>
        <v>0</v>
      </c>
      <c r="M660" s="213"/>
    </row>
    <row r="661" spans="9:13" ht="14.25" customHeight="1">
      <c r="I661" s="213"/>
      <c r="K661" s="214">
        <f t="shared" si="9"/>
        <v>0</v>
      </c>
      <c r="L661" s="214">
        <f t="shared" si="10"/>
        <v>0</v>
      </c>
      <c r="M661" s="213"/>
    </row>
    <row r="662" spans="9:13" ht="14.25" customHeight="1">
      <c r="I662" s="213"/>
      <c r="K662" s="214">
        <f t="shared" si="9"/>
        <v>0</v>
      </c>
      <c r="L662" s="214">
        <f t="shared" si="10"/>
        <v>0</v>
      </c>
      <c r="M662" s="213"/>
    </row>
    <row r="663" spans="9:13" ht="14.25" customHeight="1">
      <c r="I663" s="213"/>
      <c r="K663" s="214">
        <f t="shared" si="9"/>
        <v>0</v>
      </c>
      <c r="L663" s="214">
        <f t="shared" si="10"/>
        <v>0</v>
      </c>
      <c r="M663" s="213"/>
    </row>
    <row r="664" spans="9:13" ht="14.25" customHeight="1">
      <c r="I664" s="213"/>
      <c r="K664" s="214">
        <f t="shared" si="9"/>
        <v>0</v>
      </c>
      <c r="L664" s="214">
        <f t="shared" si="10"/>
        <v>0</v>
      </c>
      <c r="M664" s="213"/>
    </row>
    <row r="665" spans="9:13" ht="14.25" customHeight="1">
      <c r="I665" s="213"/>
      <c r="K665" s="214">
        <f t="shared" si="9"/>
        <v>0</v>
      </c>
      <c r="L665" s="214">
        <f t="shared" si="10"/>
        <v>0</v>
      </c>
      <c r="M665" s="213"/>
    </row>
    <row r="666" spans="9:13" ht="14.25" customHeight="1">
      <c r="I666" s="213"/>
      <c r="K666" s="214">
        <f t="shared" si="9"/>
        <v>0</v>
      </c>
      <c r="L666" s="214">
        <f t="shared" si="10"/>
        <v>0</v>
      </c>
      <c r="M666" s="213"/>
    </row>
    <row r="667" spans="9:13" ht="14.25" customHeight="1">
      <c r="I667" s="213"/>
      <c r="K667" s="214">
        <f t="shared" si="9"/>
        <v>0</v>
      </c>
      <c r="L667" s="214">
        <f t="shared" si="10"/>
        <v>0</v>
      </c>
      <c r="M667" s="213"/>
    </row>
    <row r="668" spans="9:13" ht="14.25" customHeight="1">
      <c r="I668" s="213"/>
      <c r="K668" s="214">
        <f t="shared" si="9"/>
        <v>0</v>
      </c>
      <c r="L668" s="214">
        <f t="shared" si="10"/>
        <v>0</v>
      </c>
      <c r="M668" s="213"/>
    </row>
    <row r="669" spans="9:13" ht="14.25" customHeight="1">
      <c r="I669" s="213"/>
      <c r="K669" s="214">
        <f t="shared" si="9"/>
        <v>0</v>
      </c>
      <c r="L669" s="214">
        <f t="shared" si="10"/>
        <v>0</v>
      </c>
      <c r="M669" s="213"/>
    </row>
    <row r="670" spans="9:13" ht="14.25" customHeight="1">
      <c r="I670" s="213"/>
      <c r="K670" s="214">
        <f t="shared" si="9"/>
        <v>0</v>
      </c>
      <c r="L670" s="214">
        <f t="shared" si="10"/>
        <v>0</v>
      </c>
      <c r="M670" s="213"/>
    </row>
    <row r="671" spans="9:13" ht="14.25" customHeight="1">
      <c r="I671" s="213"/>
      <c r="K671" s="214">
        <f t="shared" si="9"/>
        <v>0</v>
      </c>
      <c r="L671" s="214">
        <f t="shared" si="10"/>
        <v>0</v>
      </c>
      <c r="M671" s="213"/>
    </row>
    <row r="672" spans="9:13" ht="14.25" customHeight="1">
      <c r="I672" s="213"/>
      <c r="K672" s="214">
        <f t="shared" si="9"/>
        <v>0</v>
      </c>
      <c r="L672" s="214">
        <f t="shared" si="10"/>
        <v>0</v>
      </c>
      <c r="M672" s="213"/>
    </row>
    <row r="673" spans="9:13" ht="14.25" customHeight="1">
      <c r="I673" s="213"/>
      <c r="K673" s="214">
        <f t="shared" si="9"/>
        <v>0</v>
      </c>
      <c r="L673" s="214">
        <f t="shared" si="10"/>
        <v>0</v>
      </c>
      <c r="M673" s="213"/>
    </row>
    <row r="674" spans="9:13" ht="14.25" customHeight="1">
      <c r="I674" s="213"/>
      <c r="K674" s="214">
        <f t="shared" si="9"/>
        <v>0</v>
      </c>
      <c r="L674" s="214">
        <f t="shared" si="10"/>
        <v>0</v>
      </c>
      <c r="M674" s="213"/>
    </row>
    <row r="675" spans="9:13" ht="14.25" customHeight="1">
      <c r="I675" s="213"/>
      <c r="K675" s="214">
        <f t="shared" si="9"/>
        <v>0</v>
      </c>
      <c r="L675" s="214">
        <f t="shared" si="10"/>
        <v>0</v>
      </c>
      <c r="M675" s="213"/>
    </row>
    <row r="676" spans="9:13" ht="14.25" customHeight="1">
      <c r="I676" s="213"/>
      <c r="K676" s="214">
        <f t="shared" si="9"/>
        <v>0</v>
      </c>
      <c r="L676" s="214">
        <f t="shared" si="10"/>
        <v>0</v>
      </c>
      <c r="M676" s="213"/>
    </row>
    <row r="677" spans="9:13" ht="14.25" customHeight="1">
      <c r="I677" s="213"/>
      <c r="K677" s="214">
        <f t="shared" si="9"/>
        <v>0</v>
      </c>
      <c r="L677" s="214">
        <f t="shared" si="10"/>
        <v>0</v>
      </c>
      <c r="M677" s="213"/>
    </row>
    <row r="678" spans="9:13" ht="14.25" customHeight="1">
      <c r="I678" s="213"/>
      <c r="K678" s="214">
        <f t="shared" si="9"/>
        <v>0</v>
      </c>
      <c r="L678" s="214">
        <f t="shared" si="10"/>
        <v>0</v>
      </c>
      <c r="M678" s="213"/>
    </row>
    <row r="679" spans="9:13" ht="14.25" customHeight="1">
      <c r="I679" s="213"/>
      <c r="K679" s="214">
        <f t="shared" si="9"/>
        <v>0</v>
      </c>
      <c r="L679" s="214">
        <f t="shared" si="10"/>
        <v>0</v>
      </c>
      <c r="M679" s="213"/>
    </row>
    <row r="680" spans="9:13" ht="14.25" customHeight="1">
      <c r="I680" s="213"/>
      <c r="K680" s="214">
        <f t="shared" si="9"/>
        <v>0</v>
      </c>
      <c r="L680" s="214">
        <f t="shared" si="10"/>
        <v>0</v>
      </c>
      <c r="M680" s="213"/>
    </row>
    <row r="681" spans="9:13" ht="14.25" customHeight="1">
      <c r="I681" s="213"/>
      <c r="K681" s="214">
        <f t="shared" si="9"/>
        <v>0</v>
      </c>
      <c r="L681" s="214">
        <f t="shared" si="10"/>
        <v>0</v>
      </c>
      <c r="M681" s="213"/>
    </row>
    <row r="682" spans="9:13" ht="14.25" customHeight="1">
      <c r="I682" s="213"/>
      <c r="K682" s="214">
        <f t="shared" si="9"/>
        <v>0</v>
      </c>
      <c r="L682" s="214">
        <f t="shared" si="10"/>
        <v>0</v>
      </c>
      <c r="M682" s="213"/>
    </row>
    <row r="683" spans="9:13" ht="14.25" customHeight="1">
      <c r="I683" s="213"/>
      <c r="K683" s="214">
        <f t="shared" si="9"/>
        <v>0</v>
      </c>
      <c r="L683" s="214">
        <f t="shared" si="10"/>
        <v>0</v>
      </c>
      <c r="M683" s="213"/>
    </row>
    <row r="684" spans="9:13" ht="14.25" customHeight="1">
      <c r="I684" s="213"/>
      <c r="K684" s="214">
        <f t="shared" si="9"/>
        <v>0</v>
      </c>
      <c r="L684" s="214">
        <f t="shared" si="10"/>
        <v>0</v>
      </c>
      <c r="M684" s="213"/>
    </row>
    <row r="685" spans="9:13" ht="14.25" customHeight="1">
      <c r="I685" s="213"/>
      <c r="K685" s="214">
        <f t="shared" si="9"/>
        <v>0</v>
      </c>
      <c r="L685" s="214">
        <f t="shared" si="10"/>
        <v>0</v>
      </c>
      <c r="M685" s="213"/>
    </row>
    <row r="686" spans="9:13" ht="14.25" customHeight="1">
      <c r="I686" s="213"/>
      <c r="K686" s="214">
        <f t="shared" si="9"/>
        <v>0</v>
      </c>
      <c r="L686" s="214">
        <f t="shared" si="10"/>
        <v>0</v>
      </c>
      <c r="M686" s="213"/>
    </row>
    <row r="687" spans="9:13" ht="14.25" customHeight="1">
      <c r="I687" s="213"/>
      <c r="K687" s="214">
        <f t="shared" si="9"/>
        <v>0</v>
      </c>
      <c r="L687" s="214">
        <f t="shared" si="10"/>
        <v>0</v>
      </c>
      <c r="M687" s="213"/>
    </row>
    <row r="688" spans="9:13" ht="14.25" customHeight="1">
      <c r="I688" s="213"/>
      <c r="K688" s="214">
        <f t="shared" si="9"/>
        <v>0</v>
      </c>
      <c r="L688" s="214">
        <f t="shared" si="10"/>
        <v>0</v>
      </c>
      <c r="M688" s="213"/>
    </row>
    <row r="689" spans="9:13" ht="14.25" customHeight="1">
      <c r="I689" s="213"/>
      <c r="K689" s="214">
        <f t="shared" si="9"/>
        <v>0</v>
      </c>
      <c r="L689" s="214">
        <f t="shared" si="10"/>
        <v>0</v>
      </c>
      <c r="M689" s="213"/>
    </row>
    <row r="690" spans="9:13" ht="14.25" customHeight="1">
      <c r="I690" s="213"/>
      <c r="K690" s="214">
        <f t="shared" si="9"/>
        <v>0</v>
      </c>
      <c r="L690" s="214">
        <f t="shared" si="10"/>
        <v>0</v>
      </c>
      <c r="M690" s="213"/>
    </row>
    <row r="691" spans="9:13" ht="14.25" customHeight="1">
      <c r="I691" s="213"/>
      <c r="K691" s="214">
        <f t="shared" si="9"/>
        <v>0</v>
      </c>
      <c r="L691" s="214">
        <f t="shared" si="10"/>
        <v>0</v>
      </c>
      <c r="M691" s="213"/>
    </row>
    <row r="692" spans="9:13" ht="14.25" customHeight="1">
      <c r="I692" s="213"/>
      <c r="K692" s="214">
        <f t="shared" si="9"/>
        <v>0</v>
      </c>
      <c r="L692" s="214">
        <f t="shared" si="10"/>
        <v>0</v>
      </c>
      <c r="M692" s="213"/>
    </row>
    <row r="693" spans="9:13" ht="14.25" customHeight="1">
      <c r="I693" s="213"/>
      <c r="K693" s="214">
        <f t="shared" si="9"/>
        <v>0</v>
      </c>
      <c r="L693" s="214">
        <f t="shared" si="10"/>
        <v>0</v>
      </c>
      <c r="M693" s="213"/>
    </row>
    <row r="694" spans="9:13" ht="14.25" customHeight="1">
      <c r="I694" s="213"/>
      <c r="K694" s="214">
        <f t="shared" si="9"/>
        <v>0</v>
      </c>
      <c r="L694" s="214">
        <f t="shared" si="10"/>
        <v>0</v>
      </c>
      <c r="M694" s="213"/>
    </row>
    <row r="695" spans="9:13" ht="14.25" customHeight="1">
      <c r="I695" s="213"/>
      <c r="K695" s="214">
        <f t="shared" si="9"/>
        <v>0</v>
      </c>
      <c r="L695" s="214">
        <f t="shared" si="10"/>
        <v>0</v>
      </c>
      <c r="M695" s="213"/>
    </row>
    <row r="696" spans="9:13" ht="14.25" customHeight="1">
      <c r="I696" s="213"/>
      <c r="K696" s="214">
        <f t="shared" si="9"/>
        <v>0</v>
      </c>
      <c r="L696" s="214">
        <f t="shared" si="10"/>
        <v>0</v>
      </c>
      <c r="M696" s="213"/>
    </row>
    <row r="697" spans="9:13" ht="14.25" customHeight="1">
      <c r="I697" s="213"/>
      <c r="K697" s="214">
        <f t="shared" si="9"/>
        <v>0</v>
      </c>
      <c r="L697" s="214">
        <f t="shared" si="10"/>
        <v>0</v>
      </c>
      <c r="M697" s="213"/>
    </row>
    <row r="698" spans="9:13" ht="14.25" customHeight="1">
      <c r="I698" s="213"/>
      <c r="K698" s="214">
        <f t="shared" si="9"/>
        <v>0</v>
      </c>
      <c r="L698" s="214">
        <f t="shared" si="10"/>
        <v>0</v>
      </c>
      <c r="M698" s="213"/>
    </row>
    <row r="699" spans="9:13" ht="14.25" customHeight="1">
      <c r="I699" s="213"/>
      <c r="K699" s="214">
        <f t="shared" si="9"/>
        <v>0</v>
      </c>
      <c r="L699" s="214">
        <f t="shared" si="10"/>
        <v>0</v>
      </c>
      <c r="M699" s="213"/>
    </row>
    <row r="700" spans="9:13" ht="14.25" customHeight="1">
      <c r="I700" s="213"/>
      <c r="K700" s="214">
        <f t="shared" si="9"/>
        <v>0</v>
      </c>
      <c r="L700" s="214">
        <f t="shared" si="10"/>
        <v>0</v>
      </c>
      <c r="M700" s="213"/>
    </row>
    <row r="701" spans="9:13" ht="14.25" customHeight="1">
      <c r="I701" s="213"/>
      <c r="K701" s="214">
        <f t="shared" si="9"/>
        <v>0</v>
      </c>
      <c r="L701" s="214">
        <f t="shared" si="10"/>
        <v>0</v>
      </c>
      <c r="M701" s="213"/>
    </row>
    <row r="702" spans="9:13" ht="14.25" customHeight="1">
      <c r="I702" s="213"/>
      <c r="K702" s="214">
        <f t="shared" si="9"/>
        <v>0</v>
      </c>
      <c r="L702" s="214">
        <f t="shared" si="10"/>
        <v>0</v>
      </c>
      <c r="M702" s="213"/>
    </row>
    <row r="703" spans="9:13" ht="14.25" customHeight="1">
      <c r="I703" s="213"/>
      <c r="K703" s="214">
        <f t="shared" si="9"/>
        <v>0</v>
      </c>
      <c r="L703" s="214">
        <f t="shared" si="10"/>
        <v>0</v>
      </c>
      <c r="M703" s="213"/>
    </row>
    <row r="704" spans="9:13" ht="14.25" customHeight="1">
      <c r="I704" s="213"/>
      <c r="K704" s="214">
        <f t="shared" si="9"/>
        <v>0</v>
      </c>
      <c r="L704" s="214">
        <f t="shared" si="10"/>
        <v>0</v>
      </c>
      <c r="M704" s="213"/>
    </row>
    <row r="705" spans="9:13" ht="14.25" customHeight="1">
      <c r="I705" s="213"/>
      <c r="K705" s="214">
        <f t="shared" si="9"/>
        <v>0</v>
      </c>
      <c r="L705" s="214">
        <f t="shared" si="10"/>
        <v>0</v>
      </c>
      <c r="M705" s="213"/>
    </row>
    <row r="706" spans="9:13" ht="14.25" customHeight="1">
      <c r="I706" s="213"/>
      <c r="K706" s="214">
        <f t="shared" si="9"/>
        <v>0</v>
      </c>
      <c r="L706" s="214">
        <f t="shared" si="10"/>
        <v>0</v>
      </c>
      <c r="M706" s="213"/>
    </row>
    <row r="707" spans="9:13" ht="14.25" customHeight="1">
      <c r="I707" s="213"/>
      <c r="K707" s="214">
        <f t="shared" si="9"/>
        <v>0</v>
      </c>
      <c r="L707" s="214">
        <f t="shared" si="10"/>
        <v>0</v>
      </c>
      <c r="M707" s="213"/>
    </row>
    <row r="708" spans="9:13" ht="14.25" customHeight="1">
      <c r="I708" s="213"/>
      <c r="K708" s="214">
        <f t="shared" si="9"/>
        <v>0</v>
      </c>
      <c r="L708" s="214">
        <f t="shared" si="10"/>
        <v>0</v>
      </c>
      <c r="M708" s="213"/>
    </row>
    <row r="709" spans="9:13" ht="14.25" customHeight="1">
      <c r="I709" s="213"/>
      <c r="K709" s="214">
        <f t="shared" si="9"/>
        <v>0</v>
      </c>
      <c r="L709" s="214">
        <f t="shared" si="10"/>
        <v>0</v>
      </c>
      <c r="M709" s="213"/>
    </row>
    <row r="710" spans="9:13" ht="14.25" customHeight="1">
      <c r="I710" s="213"/>
      <c r="K710" s="214">
        <f t="shared" si="9"/>
        <v>0</v>
      </c>
      <c r="L710" s="214">
        <f t="shared" si="10"/>
        <v>0</v>
      </c>
      <c r="M710" s="213"/>
    </row>
    <row r="711" spans="9:13" ht="14.25" customHeight="1">
      <c r="I711" s="213"/>
      <c r="K711" s="214">
        <f t="shared" si="9"/>
        <v>0</v>
      </c>
      <c r="L711" s="214">
        <f t="shared" si="10"/>
        <v>0</v>
      </c>
      <c r="M711" s="213"/>
    </row>
    <row r="712" spans="9:13" ht="14.25" customHeight="1">
      <c r="I712" s="213"/>
      <c r="K712" s="214">
        <f t="shared" si="9"/>
        <v>0</v>
      </c>
      <c r="L712" s="214">
        <f t="shared" si="10"/>
        <v>0</v>
      </c>
      <c r="M712" s="213"/>
    </row>
    <row r="713" spans="9:13" ht="14.25" customHeight="1">
      <c r="I713" s="213"/>
      <c r="K713" s="214">
        <f t="shared" si="9"/>
        <v>0</v>
      </c>
      <c r="L713" s="214">
        <f t="shared" si="10"/>
        <v>0</v>
      </c>
      <c r="M713" s="213"/>
    </row>
    <row r="714" spans="9:13" ht="14.25" customHeight="1">
      <c r="I714" s="213"/>
      <c r="K714" s="214">
        <f t="shared" si="9"/>
        <v>0</v>
      </c>
      <c r="L714" s="214">
        <f t="shared" si="10"/>
        <v>0</v>
      </c>
      <c r="M714" s="213"/>
    </row>
    <row r="715" spans="9:13" ht="14.25" customHeight="1">
      <c r="I715" s="213"/>
      <c r="K715" s="214">
        <f t="shared" si="9"/>
        <v>0</v>
      </c>
      <c r="L715" s="214">
        <f t="shared" si="10"/>
        <v>0</v>
      </c>
      <c r="M715" s="213"/>
    </row>
    <row r="716" spans="9:13" ht="14.25" customHeight="1">
      <c r="I716" s="213"/>
      <c r="K716" s="214">
        <f t="shared" si="9"/>
        <v>0</v>
      </c>
      <c r="L716" s="214">
        <f t="shared" si="10"/>
        <v>0</v>
      </c>
      <c r="M716" s="213"/>
    </row>
    <row r="717" spans="9:13" ht="14.25" customHeight="1">
      <c r="I717" s="213"/>
      <c r="K717" s="214">
        <f t="shared" si="9"/>
        <v>0</v>
      </c>
      <c r="L717" s="214">
        <f t="shared" si="10"/>
        <v>0</v>
      </c>
      <c r="M717" s="213"/>
    </row>
    <row r="718" spans="9:13" ht="14.25" customHeight="1">
      <c r="I718" s="213"/>
      <c r="K718" s="214">
        <f t="shared" si="9"/>
        <v>0</v>
      </c>
      <c r="L718" s="214">
        <f t="shared" si="10"/>
        <v>0</v>
      </c>
      <c r="M718" s="213"/>
    </row>
    <row r="719" spans="9:13" ht="14.25" customHeight="1">
      <c r="I719" s="213"/>
      <c r="K719" s="214">
        <f t="shared" si="9"/>
        <v>0</v>
      </c>
      <c r="L719" s="214">
        <f t="shared" si="10"/>
        <v>0</v>
      </c>
      <c r="M719" s="213"/>
    </row>
    <row r="720" spans="9:13" ht="14.25" customHeight="1">
      <c r="I720" s="213"/>
      <c r="K720" s="214">
        <f t="shared" si="9"/>
        <v>0</v>
      </c>
      <c r="L720" s="214">
        <f t="shared" si="10"/>
        <v>0</v>
      </c>
      <c r="M720" s="213"/>
    </row>
    <row r="721" spans="9:13" ht="14.25" customHeight="1">
      <c r="I721" s="213"/>
      <c r="K721" s="214">
        <f t="shared" si="9"/>
        <v>0</v>
      </c>
      <c r="L721" s="214">
        <f t="shared" si="10"/>
        <v>0</v>
      </c>
      <c r="M721" s="213"/>
    </row>
    <row r="722" spans="9:13" ht="14.25" customHeight="1">
      <c r="I722" s="213"/>
      <c r="K722" s="214">
        <f t="shared" si="9"/>
        <v>0</v>
      </c>
      <c r="L722" s="214">
        <f t="shared" si="10"/>
        <v>0</v>
      </c>
      <c r="M722" s="213"/>
    </row>
    <row r="723" spans="9:13" ht="14.25" customHeight="1">
      <c r="I723" s="213"/>
      <c r="K723" s="214">
        <f t="shared" si="9"/>
        <v>0</v>
      </c>
      <c r="L723" s="214">
        <f t="shared" si="10"/>
        <v>0</v>
      </c>
      <c r="M723" s="213"/>
    </row>
    <row r="724" spans="9:13" ht="14.25" customHeight="1">
      <c r="I724" s="213"/>
      <c r="K724" s="214">
        <f t="shared" si="9"/>
        <v>0</v>
      </c>
      <c r="L724" s="214">
        <f t="shared" si="10"/>
        <v>0</v>
      </c>
      <c r="M724" s="213"/>
    </row>
    <row r="725" spans="9:13" ht="14.25" customHeight="1">
      <c r="I725" s="213"/>
      <c r="K725" s="214">
        <f t="shared" si="9"/>
        <v>0</v>
      </c>
      <c r="L725" s="214">
        <f t="shared" si="10"/>
        <v>0</v>
      </c>
      <c r="M725" s="213"/>
    </row>
    <row r="726" spans="9:13" ht="14.25" customHeight="1">
      <c r="I726" s="213"/>
      <c r="K726" s="214">
        <f t="shared" si="9"/>
        <v>0</v>
      </c>
      <c r="L726" s="214">
        <f t="shared" si="10"/>
        <v>0</v>
      </c>
      <c r="M726" s="213"/>
    </row>
    <row r="727" spans="9:13" ht="14.25" customHeight="1">
      <c r="I727" s="213"/>
      <c r="K727" s="214">
        <f t="shared" si="9"/>
        <v>0</v>
      </c>
      <c r="L727" s="214">
        <f t="shared" si="10"/>
        <v>0</v>
      </c>
      <c r="M727" s="213"/>
    </row>
    <row r="728" spans="9:13" ht="14.25" customHeight="1">
      <c r="I728" s="213"/>
      <c r="K728" s="214">
        <f t="shared" si="9"/>
        <v>0</v>
      </c>
      <c r="L728" s="214">
        <f t="shared" si="10"/>
        <v>0</v>
      </c>
      <c r="M728" s="213"/>
    </row>
    <row r="729" spans="9:13" ht="14.25" customHeight="1">
      <c r="I729" s="213"/>
      <c r="K729" s="214">
        <f t="shared" si="9"/>
        <v>0</v>
      </c>
      <c r="L729" s="214">
        <f t="shared" si="10"/>
        <v>0</v>
      </c>
      <c r="M729" s="213"/>
    </row>
    <row r="730" spans="9:13" ht="14.25" customHeight="1">
      <c r="I730" s="213"/>
      <c r="K730" s="214">
        <f t="shared" si="9"/>
        <v>0</v>
      </c>
      <c r="L730" s="214">
        <f t="shared" si="10"/>
        <v>0</v>
      </c>
      <c r="M730" s="213"/>
    </row>
    <row r="731" spans="9:13" ht="14.25" customHeight="1">
      <c r="I731" s="213"/>
      <c r="K731" s="214">
        <f t="shared" si="9"/>
        <v>0</v>
      </c>
      <c r="L731" s="214">
        <f t="shared" si="10"/>
        <v>0</v>
      </c>
      <c r="M731" s="213"/>
    </row>
    <row r="732" spans="9:13" ht="14.25" customHeight="1">
      <c r="I732" s="213"/>
      <c r="K732" s="214">
        <f t="shared" si="9"/>
        <v>0</v>
      </c>
      <c r="L732" s="214">
        <f t="shared" si="10"/>
        <v>0</v>
      </c>
      <c r="M732" s="213"/>
    </row>
    <row r="733" spans="9:13" ht="14.25" customHeight="1">
      <c r="I733" s="213"/>
      <c r="K733" s="214">
        <f t="shared" si="9"/>
        <v>0</v>
      </c>
      <c r="L733" s="214">
        <f t="shared" si="10"/>
        <v>0</v>
      </c>
      <c r="M733" s="213"/>
    </row>
    <row r="734" spans="9:13" ht="14.25" customHeight="1">
      <c r="I734" s="213"/>
      <c r="K734" s="214">
        <f t="shared" si="9"/>
        <v>0</v>
      </c>
      <c r="L734" s="214">
        <f t="shared" si="10"/>
        <v>0</v>
      </c>
      <c r="M734" s="213"/>
    </row>
    <row r="735" spans="9:13" ht="14.25" customHeight="1">
      <c r="I735" s="213"/>
      <c r="K735" s="214">
        <f t="shared" si="9"/>
        <v>0</v>
      </c>
      <c r="L735" s="214">
        <f t="shared" si="10"/>
        <v>0</v>
      </c>
      <c r="M735" s="213"/>
    </row>
    <row r="736" spans="9:13" ht="14.25" customHeight="1">
      <c r="I736" s="213"/>
      <c r="K736" s="214">
        <f t="shared" si="9"/>
        <v>0</v>
      </c>
      <c r="L736" s="214">
        <f t="shared" si="10"/>
        <v>0</v>
      </c>
      <c r="M736" s="213"/>
    </row>
    <row r="737" spans="9:13" ht="14.25" customHeight="1">
      <c r="I737" s="213"/>
      <c r="K737" s="214">
        <f t="shared" si="9"/>
        <v>0</v>
      </c>
      <c r="L737" s="214">
        <f t="shared" si="10"/>
        <v>0</v>
      </c>
      <c r="M737" s="213"/>
    </row>
    <row r="738" spans="9:13" ht="14.25" customHeight="1">
      <c r="I738" s="213"/>
      <c r="K738" s="214">
        <f t="shared" si="9"/>
        <v>0</v>
      </c>
      <c r="L738" s="214">
        <f t="shared" si="10"/>
        <v>0</v>
      </c>
      <c r="M738" s="213"/>
    </row>
    <row r="739" spans="9:13" ht="14.25" customHeight="1">
      <c r="I739" s="213"/>
      <c r="K739" s="214">
        <f t="shared" si="9"/>
        <v>0</v>
      </c>
      <c r="L739" s="214">
        <f t="shared" si="10"/>
        <v>0</v>
      </c>
      <c r="M739" s="213"/>
    </row>
    <row r="740" spans="9:13" ht="14.25" customHeight="1">
      <c r="I740" s="213"/>
      <c r="K740" s="214">
        <f t="shared" si="9"/>
        <v>0</v>
      </c>
      <c r="L740" s="214">
        <f t="shared" si="10"/>
        <v>0</v>
      </c>
      <c r="M740" s="213"/>
    </row>
    <row r="741" spans="9:13" ht="14.25" customHeight="1">
      <c r="I741" s="213"/>
      <c r="K741" s="214">
        <f t="shared" si="9"/>
        <v>0</v>
      </c>
      <c r="L741" s="214">
        <f t="shared" si="10"/>
        <v>0</v>
      </c>
      <c r="M741" s="213"/>
    </row>
    <row r="742" spans="9:13" ht="14.25" customHeight="1">
      <c r="I742" s="213"/>
      <c r="K742" s="214">
        <f t="shared" si="9"/>
        <v>0</v>
      </c>
      <c r="L742" s="214">
        <f t="shared" si="10"/>
        <v>0</v>
      </c>
      <c r="M742" s="213"/>
    </row>
    <row r="743" spans="9:13" ht="14.25" customHeight="1">
      <c r="I743" s="213"/>
      <c r="K743" s="214">
        <f t="shared" si="9"/>
        <v>0</v>
      </c>
      <c r="L743" s="214">
        <f t="shared" si="10"/>
        <v>0</v>
      </c>
      <c r="M743" s="213"/>
    </row>
    <row r="744" spans="9:13" ht="14.25" customHeight="1">
      <c r="I744" s="213"/>
      <c r="K744" s="214">
        <f t="shared" si="9"/>
        <v>0</v>
      </c>
      <c r="L744" s="214">
        <f t="shared" si="10"/>
        <v>0</v>
      </c>
      <c r="M744" s="213"/>
    </row>
    <row r="745" spans="9:13" ht="14.25" customHeight="1">
      <c r="I745" s="213"/>
      <c r="K745" s="214">
        <f t="shared" si="9"/>
        <v>0</v>
      </c>
      <c r="L745" s="214">
        <f t="shared" si="10"/>
        <v>0</v>
      </c>
      <c r="M745" s="213"/>
    </row>
    <row r="746" spans="9:13" ht="14.25" customHeight="1">
      <c r="I746" s="213"/>
      <c r="K746" s="214">
        <f t="shared" si="9"/>
        <v>0</v>
      </c>
      <c r="L746" s="214">
        <f t="shared" si="10"/>
        <v>0</v>
      </c>
      <c r="M746" s="213"/>
    </row>
    <row r="747" spans="9:13" ht="14.25" customHeight="1">
      <c r="I747" s="213"/>
      <c r="K747" s="214">
        <f t="shared" si="9"/>
        <v>0</v>
      </c>
      <c r="L747" s="214">
        <f t="shared" si="10"/>
        <v>0</v>
      </c>
      <c r="M747" s="213"/>
    </row>
    <row r="748" spans="9:13" ht="14.25" customHeight="1">
      <c r="I748" s="213"/>
      <c r="K748" s="214">
        <f t="shared" si="9"/>
        <v>0</v>
      </c>
      <c r="L748" s="214">
        <f t="shared" si="10"/>
        <v>0</v>
      </c>
      <c r="M748" s="213"/>
    </row>
    <row r="749" spans="9:13" ht="14.25" customHeight="1">
      <c r="I749" s="213"/>
      <c r="K749" s="214">
        <f t="shared" si="9"/>
        <v>0</v>
      </c>
      <c r="L749" s="214">
        <f t="shared" si="10"/>
        <v>0</v>
      </c>
      <c r="M749" s="213"/>
    </row>
    <row r="750" spans="9:13" ht="14.25" customHeight="1">
      <c r="I750" s="213"/>
      <c r="K750" s="214">
        <f t="shared" si="9"/>
        <v>0</v>
      </c>
      <c r="L750" s="214">
        <f t="shared" si="10"/>
        <v>0</v>
      </c>
      <c r="M750" s="213"/>
    </row>
    <row r="751" spans="9:13" ht="14.25" customHeight="1">
      <c r="I751" s="213"/>
      <c r="K751" s="214">
        <f t="shared" si="9"/>
        <v>0</v>
      </c>
      <c r="L751" s="214">
        <f t="shared" si="10"/>
        <v>0</v>
      </c>
      <c r="M751" s="213"/>
    </row>
    <row r="752" spans="9:13" ht="14.25" customHeight="1">
      <c r="I752" s="213"/>
      <c r="K752" s="214">
        <f t="shared" si="9"/>
        <v>0</v>
      </c>
      <c r="L752" s="214">
        <f t="shared" si="10"/>
        <v>0</v>
      </c>
      <c r="M752" s="213"/>
    </row>
    <row r="753" spans="9:13" ht="14.25" customHeight="1">
      <c r="I753" s="213"/>
      <c r="K753" s="214">
        <f t="shared" si="9"/>
        <v>0</v>
      </c>
      <c r="L753" s="214">
        <f t="shared" si="10"/>
        <v>0</v>
      </c>
      <c r="M753" s="213"/>
    </row>
    <row r="754" spans="9:13" ht="14.25" customHeight="1">
      <c r="I754" s="213"/>
      <c r="K754" s="214">
        <f t="shared" si="9"/>
        <v>0</v>
      </c>
      <c r="L754" s="214">
        <f t="shared" si="10"/>
        <v>0</v>
      </c>
      <c r="M754" s="213"/>
    </row>
    <row r="755" spans="9:13" ht="14.25" customHeight="1">
      <c r="I755" s="213"/>
      <c r="K755" s="214">
        <f t="shared" si="9"/>
        <v>0</v>
      </c>
      <c r="L755" s="214">
        <f t="shared" si="10"/>
        <v>0</v>
      </c>
      <c r="M755" s="213"/>
    </row>
    <row r="756" spans="9:13" ht="14.25" customHeight="1">
      <c r="I756" s="213"/>
      <c r="K756" s="214">
        <f t="shared" si="9"/>
        <v>0</v>
      </c>
      <c r="L756" s="214">
        <f t="shared" si="10"/>
        <v>0</v>
      </c>
      <c r="M756" s="213"/>
    </row>
    <row r="757" spans="9:13" ht="14.25" customHeight="1">
      <c r="I757" s="213"/>
      <c r="K757" s="214">
        <f t="shared" si="9"/>
        <v>0</v>
      </c>
      <c r="L757" s="214">
        <f t="shared" si="10"/>
        <v>0</v>
      </c>
      <c r="M757" s="213"/>
    </row>
    <row r="758" spans="9:13" ht="14.25" customHeight="1">
      <c r="I758" s="213"/>
      <c r="K758" s="214">
        <f t="shared" si="9"/>
        <v>0</v>
      </c>
      <c r="L758" s="214">
        <f t="shared" si="10"/>
        <v>0</v>
      </c>
      <c r="M758" s="213"/>
    </row>
    <row r="759" spans="9:13" ht="14.25" customHeight="1">
      <c r="I759" s="213"/>
      <c r="K759" s="214">
        <f t="shared" si="9"/>
        <v>0</v>
      </c>
      <c r="L759" s="214">
        <f t="shared" si="10"/>
        <v>0</v>
      </c>
      <c r="M759" s="213"/>
    </row>
    <row r="760" spans="9:13" ht="14.25" customHeight="1">
      <c r="I760" s="213"/>
      <c r="K760" s="214">
        <f t="shared" si="9"/>
        <v>0</v>
      </c>
      <c r="L760" s="214">
        <f t="shared" si="10"/>
        <v>0</v>
      </c>
      <c r="M760" s="213"/>
    </row>
    <row r="761" spans="9:13" ht="14.25" customHeight="1">
      <c r="I761" s="213"/>
      <c r="K761" s="214">
        <f t="shared" si="9"/>
        <v>0</v>
      </c>
      <c r="L761" s="214">
        <f t="shared" si="10"/>
        <v>0</v>
      </c>
      <c r="M761" s="213"/>
    </row>
    <row r="762" spans="9:13" ht="14.25" customHeight="1">
      <c r="I762" s="213"/>
      <c r="K762" s="214">
        <f t="shared" si="9"/>
        <v>0</v>
      </c>
      <c r="L762" s="214">
        <f t="shared" si="10"/>
        <v>0</v>
      </c>
      <c r="M762" s="213"/>
    </row>
    <row r="763" spans="9:13" ht="14.25" customHeight="1">
      <c r="I763" s="213"/>
      <c r="K763" s="214">
        <f t="shared" si="9"/>
        <v>0</v>
      </c>
      <c r="L763" s="214">
        <f t="shared" si="10"/>
        <v>0</v>
      </c>
      <c r="M763" s="213"/>
    </row>
    <row r="764" spans="9:13" ht="14.25" customHeight="1">
      <c r="I764" s="213"/>
      <c r="K764" s="214">
        <f t="shared" si="9"/>
        <v>0</v>
      </c>
      <c r="L764" s="214">
        <f t="shared" si="10"/>
        <v>0</v>
      </c>
      <c r="M764" s="213"/>
    </row>
    <row r="765" spans="9:13" ht="14.25" customHeight="1">
      <c r="I765" s="213"/>
      <c r="K765" s="214">
        <f t="shared" si="9"/>
        <v>0</v>
      </c>
      <c r="L765" s="214">
        <f t="shared" si="10"/>
        <v>0</v>
      </c>
      <c r="M765" s="213"/>
    </row>
    <row r="766" spans="9:13" ht="14.25" customHeight="1">
      <c r="I766" s="213"/>
      <c r="K766" s="214">
        <f t="shared" si="9"/>
        <v>0</v>
      </c>
      <c r="L766" s="214">
        <f t="shared" si="10"/>
        <v>0</v>
      </c>
      <c r="M766" s="213"/>
    </row>
    <row r="767" spans="9:13" ht="14.25" customHeight="1">
      <c r="I767" s="213"/>
      <c r="K767" s="214">
        <f t="shared" si="9"/>
        <v>0</v>
      </c>
      <c r="L767" s="214">
        <f t="shared" si="10"/>
        <v>0</v>
      </c>
      <c r="M767" s="213"/>
    </row>
    <row r="768" spans="9:13" ht="14.25" customHeight="1">
      <c r="I768" s="213"/>
      <c r="K768" s="214">
        <f t="shared" si="9"/>
        <v>0</v>
      </c>
      <c r="L768" s="214">
        <f t="shared" si="10"/>
        <v>0</v>
      </c>
      <c r="M768" s="213"/>
    </row>
    <row r="769" spans="9:13" ht="14.25" customHeight="1">
      <c r="I769" s="213"/>
      <c r="K769" s="214">
        <f t="shared" si="9"/>
        <v>0</v>
      </c>
      <c r="L769" s="214">
        <f t="shared" si="10"/>
        <v>0</v>
      </c>
      <c r="M769" s="213"/>
    </row>
    <row r="770" spans="9:13" ht="14.25" customHeight="1">
      <c r="I770" s="213"/>
      <c r="K770" s="214">
        <f t="shared" si="9"/>
        <v>0</v>
      </c>
      <c r="L770" s="214">
        <f t="shared" si="10"/>
        <v>0</v>
      </c>
      <c r="M770" s="213"/>
    </row>
    <row r="771" spans="9:13" ht="14.25" customHeight="1">
      <c r="I771" s="213"/>
      <c r="K771" s="214">
        <f t="shared" si="9"/>
        <v>0</v>
      </c>
      <c r="L771" s="214">
        <f t="shared" si="10"/>
        <v>0</v>
      </c>
      <c r="M771" s="213"/>
    </row>
    <row r="772" spans="9:13" ht="14.25" customHeight="1">
      <c r="I772" s="213"/>
      <c r="K772" s="214">
        <f t="shared" si="9"/>
        <v>0</v>
      </c>
      <c r="L772" s="214">
        <f t="shared" si="10"/>
        <v>0</v>
      </c>
      <c r="M772" s="213"/>
    </row>
    <row r="773" spans="9:13" ht="14.25" customHeight="1">
      <c r="I773" s="213"/>
      <c r="K773" s="214">
        <f t="shared" si="9"/>
        <v>0</v>
      </c>
      <c r="L773" s="214">
        <f t="shared" si="10"/>
        <v>0</v>
      </c>
      <c r="M773" s="213"/>
    </row>
    <row r="774" spans="9:13" ht="14.25" customHeight="1">
      <c r="I774" s="213"/>
      <c r="K774" s="214">
        <f t="shared" si="9"/>
        <v>0</v>
      </c>
      <c r="L774" s="214">
        <f t="shared" si="10"/>
        <v>0</v>
      </c>
      <c r="M774" s="213"/>
    </row>
    <row r="775" spans="9:13" ht="14.25" customHeight="1">
      <c r="I775" s="213"/>
      <c r="K775" s="214">
        <f t="shared" si="9"/>
        <v>0</v>
      </c>
      <c r="L775" s="214">
        <f t="shared" si="10"/>
        <v>0</v>
      </c>
      <c r="M775" s="213"/>
    </row>
    <row r="776" spans="9:13" ht="14.25" customHeight="1">
      <c r="I776" s="213"/>
      <c r="K776" s="214">
        <f t="shared" si="9"/>
        <v>0</v>
      </c>
      <c r="L776" s="214">
        <f t="shared" si="10"/>
        <v>0</v>
      </c>
      <c r="M776" s="213"/>
    </row>
    <row r="777" spans="9:13" ht="14.25" customHeight="1">
      <c r="I777" s="213"/>
      <c r="K777" s="214">
        <f t="shared" si="9"/>
        <v>0</v>
      </c>
      <c r="L777" s="214">
        <f t="shared" si="10"/>
        <v>0</v>
      </c>
      <c r="M777" s="213"/>
    </row>
    <row r="778" spans="9:13" ht="14.25" customHeight="1">
      <c r="I778" s="213"/>
      <c r="K778" s="214">
        <f t="shared" si="9"/>
        <v>0</v>
      </c>
      <c r="L778" s="214">
        <f t="shared" si="10"/>
        <v>0</v>
      </c>
      <c r="M778" s="213"/>
    </row>
    <row r="779" spans="9:13" ht="14.25" customHeight="1">
      <c r="I779" s="213"/>
      <c r="K779" s="214">
        <f t="shared" si="9"/>
        <v>0</v>
      </c>
      <c r="L779" s="214">
        <f t="shared" si="10"/>
        <v>0</v>
      </c>
      <c r="M779" s="213"/>
    </row>
    <row r="780" spans="9:13" ht="14.25" customHeight="1">
      <c r="I780" s="213"/>
      <c r="K780" s="214">
        <f t="shared" si="9"/>
        <v>0</v>
      </c>
      <c r="L780" s="214">
        <f t="shared" si="10"/>
        <v>0</v>
      </c>
      <c r="M780" s="213"/>
    </row>
    <row r="781" spans="9:13" ht="14.25" customHeight="1">
      <c r="I781" s="213"/>
      <c r="K781" s="214">
        <f t="shared" si="9"/>
        <v>0</v>
      </c>
      <c r="L781" s="214">
        <f t="shared" si="10"/>
        <v>0</v>
      </c>
      <c r="M781" s="213"/>
    </row>
    <row r="782" spans="9:13" ht="14.25" customHeight="1">
      <c r="I782" s="213"/>
      <c r="K782" s="214">
        <f t="shared" si="9"/>
        <v>0</v>
      </c>
      <c r="L782" s="214">
        <f t="shared" si="10"/>
        <v>0</v>
      </c>
      <c r="M782" s="213"/>
    </row>
    <row r="783" spans="9:13" ht="14.25" customHeight="1">
      <c r="I783" s="213"/>
      <c r="K783" s="214">
        <f t="shared" si="9"/>
        <v>0</v>
      </c>
      <c r="L783" s="214">
        <f t="shared" si="10"/>
        <v>0</v>
      </c>
      <c r="M783" s="213"/>
    </row>
    <row r="784" spans="9:13" ht="14.25" customHeight="1">
      <c r="I784" s="213"/>
      <c r="K784" s="214">
        <f t="shared" si="9"/>
        <v>0</v>
      </c>
      <c r="L784" s="214">
        <f t="shared" si="10"/>
        <v>0</v>
      </c>
      <c r="M784" s="213"/>
    </row>
    <row r="785" spans="9:13" ht="14.25" customHeight="1">
      <c r="I785" s="213"/>
      <c r="K785" s="214">
        <f t="shared" si="9"/>
        <v>0</v>
      </c>
      <c r="L785" s="214">
        <f t="shared" si="10"/>
        <v>0</v>
      </c>
      <c r="M785" s="213"/>
    </row>
    <row r="786" spans="9:13" ht="14.25" customHeight="1">
      <c r="I786" s="213"/>
      <c r="K786" s="214">
        <f t="shared" si="9"/>
        <v>0</v>
      </c>
      <c r="L786" s="214">
        <f t="shared" si="10"/>
        <v>0</v>
      </c>
      <c r="M786" s="213"/>
    </row>
    <row r="787" spans="9:13" ht="14.25" customHeight="1">
      <c r="I787" s="213"/>
      <c r="K787" s="214">
        <f t="shared" si="9"/>
        <v>0</v>
      </c>
      <c r="L787" s="214">
        <f t="shared" si="10"/>
        <v>0</v>
      </c>
      <c r="M787" s="213"/>
    </row>
    <row r="788" spans="9:13" ht="14.25" customHeight="1">
      <c r="I788" s="213"/>
      <c r="K788" s="214">
        <f t="shared" si="9"/>
        <v>0</v>
      </c>
      <c r="L788" s="214">
        <f t="shared" si="10"/>
        <v>0</v>
      </c>
      <c r="M788" s="213"/>
    </row>
    <row r="789" spans="9:13" ht="14.25" customHeight="1">
      <c r="I789" s="213"/>
      <c r="K789" s="214">
        <f t="shared" si="9"/>
        <v>0</v>
      </c>
      <c r="L789" s="214">
        <f t="shared" si="10"/>
        <v>0</v>
      </c>
      <c r="M789" s="213"/>
    </row>
    <row r="790" spans="9:13" ht="14.25" customHeight="1">
      <c r="I790" s="213"/>
      <c r="K790" s="214">
        <f t="shared" si="9"/>
        <v>0</v>
      </c>
      <c r="L790" s="214">
        <f t="shared" si="10"/>
        <v>0</v>
      </c>
      <c r="M790" s="213"/>
    </row>
    <row r="791" spans="9:13" ht="14.25" customHeight="1">
      <c r="I791" s="213"/>
      <c r="K791" s="214">
        <f t="shared" si="9"/>
        <v>0</v>
      </c>
      <c r="L791" s="214">
        <f t="shared" si="10"/>
        <v>0</v>
      </c>
      <c r="M791" s="213"/>
    </row>
    <row r="792" spans="9:13" ht="14.25" customHeight="1">
      <c r="I792" s="213"/>
      <c r="K792" s="214">
        <f t="shared" si="9"/>
        <v>0</v>
      </c>
      <c r="L792" s="214">
        <f t="shared" si="10"/>
        <v>0</v>
      </c>
      <c r="M792" s="213"/>
    </row>
    <row r="793" spans="9:13" ht="14.25" customHeight="1">
      <c r="I793" s="213"/>
      <c r="K793" s="214">
        <f t="shared" si="9"/>
        <v>0</v>
      </c>
      <c r="L793" s="214">
        <f t="shared" si="10"/>
        <v>0</v>
      </c>
      <c r="M793" s="213"/>
    </row>
    <row r="794" spans="9:13" ht="14.25" customHeight="1">
      <c r="I794" s="213"/>
      <c r="K794" s="214">
        <f t="shared" si="9"/>
        <v>0</v>
      </c>
      <c r="L794" s="214">
        <f t="shared" si="10"/>
        <v>0</v>
      </c>
      <c r="M794" s="213"/>
    </row>
    <row r="795" spans="9:13" ht="14.25" customHeight="1">
      <c r="I795" s="213"/>
      <c r="K795" s="214">
        <f t="shared" si="9"/>
        <v>0</v>
      </c>
      <c r="L795" s="214">
        <f t="shared" si="10"/>
        <v>0</v>
      </c>
      <c r="M795" s="213"/>
    </row>
    <row r="796" spans="9:13" ht="14.25" customHeight="1">
      <c r="I796" s="213"/>
      <c r="K796" s="214">
        <f t="shared" si="9"/>
        <v>0</v>
      </c>
      <c r="L796" s="214">
        <f t="shared" si="10"/>
        <v>0</v>
      </c>
      <c r="M796" s="213"/>
    </row>
    <row r="797" spans="9:13" ht="14.25" customHeight="1">
      <c r="I797" s="213"/>
      <c r="K797" s="214">
        <f t="shared" si="9"/>
        <v>0</v>
      </c>
      <c r="L797" s="214">
        <f t="shared" si="10"/>
        <v>0</v>
      </c>
      <c r="M797" s="213"/>
    </row>
    <row r="798" spans="9:13" ht="14.25" customHeight="1">
      <c r="I798" s="213"/>
      <c r="K798" s="214">
        <f t="shared" si="9"/>
        <v>0</v>
      </c>
      <c r="L798" s="214">
        <f t="shared" si="10"/>
        <v>0</v>
      </c>
      <c r="M798" s="213"/>
    </row>
    <row r="799" spans="9:13" ht="14.25" customHeight="1">
      <c r="I799" s="213"/>
      <c r="K799" s="214">
        <f t="shared" si="9"/>
        <v>0</v>
      </c>
      <c r="L799" s="214">
        <f t="shared" si="10"/>
        <v>0</v>
      </c>
      <c r="M799" s="213"/>
    </row>
    <row r="800" spans="9:13" ht="14.25" customHeight="1">
      <c r="I800" s="213"/>
      <c r="K800" s="214">
        <f t="shared" si="9"/>
        <v>0</v>
      </c>
      <c r="L800" s="214">
        <f t="shared" si="10"/>
        <v>0</v>
      </c>
      <c r="M800" s="213"/>
    </row>
    <row r="801" spans="9:13" ht="14.25" customHeight="1">
      <c r="I801" s="213"/>
      <c r="K801" s="214">
        <f t="shared" si="9"/>
        <v>0</v>
      </c>
      <c r="L801" s="214">
        <f t="shared" si="10"/>
        <v>0</v>
      </c>
      <c r="M801" s="213"/>
    </row>
    <row r="802" spans="9:13" ht="14.25" customHeight="1">
      <c r="I802" s="213"/>
      <c r="K802" s="214">
        <f t="shared" si="9"/>
        <v>0</v>
      </c>
      <c r="L802" s="214">
        <f t="shared" si="10"/>
        <v>0</v>
      </c>
      <c r="M802" s="213"/>
    </row>
    <row r="803" spans="9:13" ht="14.25" customHeight="1">
      <c r="I803" s="213"/>
      <c r="K803" s="214">
        <f t="shared" si="9"/>
        <v>0</v>
      </c>
      <c r="L803" s="214">
        <f t="shared" si="10"/>
        <v>0</v>
      </c>
      <c r="M803" s="213"/>
    </row>
    <row r="804" spans="9:13" ht="14.25" customHeight="1">
      <c r="I804" s="213"/>
      <c r="K804" s="214">
        <f t="shared" si="9"/>
        <v>0</v>
      </c>
      <c r="L804" s="214">
        <f t="shared" si="10"/>
        <v>0</v>
      </c>
      <c r="M804" s="213"/>
    </row>
    <row r="805" spans="9:13" ht="14.25" customHeight="1">
      <c r="I805" s="213"/>
      <c r="K805" s="214">
        <f t="shared" si="9"/>
        <v>0</v>
      </c>
      <c r="L805" s="214">
        <f t="shared" si="10"/>
        <v>0</v>
      </c>
      <c r="M805" s="213"/>
    </row>
    <row r="806" spans="9:13" ht="14.25" customHeight="1">
      <c r="I806" s="213"/>
      <c r="K806" s="214">
        <f t="shared" si="9"/>
        <v>0</v>
      </c>
      <c r="L806" s="214">
        <f t="shared" si="10"/>
        <v>0</v>
      </c>
      <c r="M806" s="213"/>
    </row>
    <row r="807" spans="9:13" ht="14.25" customHeight="1">
      <c r="I807" s="213"/>
      <c r="K807" s="214">
        <f t="shared" si="9"/>
        <v>0</v>
      </c>
      <c r="L807" s="214">
        <f t="shared" si="10"/>
        <v>0</v>
      </c>
      <c r="M807" s="213"/>
    </row>
    <row r="808" spans="9:13" ht="14.25" customHeight="1">
      <c r="I808" s="213"/>
      <c r="K808" s="214">
        <f t="shared" si="9"/>
        <v>0</v>
      </c>
      <c r="L808" s="214">
        <f t="shared" si="10"/>
        <v>0</v>
      </c>
      <c r="M808" s="213"/>
    </row>
    <row r="809" spans="9:13" ht="14.25" customHeight="1">
      <c r="I809" s="213"/>
      <c r="K809" s="214">
        <f t="shared" si="9"/>
        <v>0</v>
      </c>
      <c r="L809" s="214">
        <f t="shared" si="10"/>
        <v>0</v>
      </c>
      <c r="M809" s="213"/>
    </row>
    <row r="810" spans="9:13" ht="14.25" customHeight="1">
      <c r="I810" s="213"/>
      <c r="K810" s="214">
        <f t="shared" si="9"/>
        <v>0</v>
      </c>
      <c r="L810" s="214">
        <f t="shared" si="10"/>
        <v>0</v>
      </c>
      <c r="M810" s="213"/>
    </row>
    <row r="811" spans="9:13" ht="14.25" customHeight="1">
      <c r="I811" s="213"/>
      <c r="K811" s="214">
        <f t="shared" si="9"/>
        <v>0</v>
      </c>
      <c r="L811" s="214">
        <f t="shared" si="10"/>
        <v>0</v>
      </c>
      <c r="M811" s="213"/>
    </row>
    <row r="812" spans="9:13" ht="14.25" customHeight="1">
      <c r="I812" s="213"/>
      <c r="K812" s="214">
        <f t="shared" si="9"/>
        <v>0</v>
      </c>
      <c r="L812" s="214">
        <f t="shared" si="10"/>
        <v>0</v>
      </c>
      <c r="M812" s="213"/>
    </row>
    <row r="813" spans="9:13" ht="14.25" customHeight="1">
      <c r="I813" s="213"/>
      <c r="K813" s="214">
        <f t="shared" si="9"/>
        <v>0</v>
      </c>
      <c r="L813" s="214">
        <f t="shared" si="10"/>
        <v>0</v>
      </c>
      <c r="M813" s="213"/>
    </row>
    <row r="814" spans="9:13" ht="14.25" customHeight="1">
      <c r="I814" s="213"/>
      <c r="K814" s="214">
        <f t="shared" si="9"/>
        <v>0</v>
      </c>
      <c r="L814" s="214">
        <f t="shared" si="10"/>
        <v>0</v>
      </c>
      <c r="M814" s="213"/>
    </row>
    <row r="815" spans="9:13" ht="14.25" customHeight="1">
      <c r="I815" s="213"/>
      <c r="K815" s="214">
        <f t="shared" si="9"/>
        <v>0</v>
      </c>
      <c r="L815" s="214">
        <f t="shared" si="10"/>
        <v>0</v>
      </c>
      <c r="M815" s="213"/>
    </row>
    <row r="816" spans="9:13" ht="14.25" customHeight="1">
      <c r="I816" s="213"/>
      <c r="K816" s="214">
        <f t="shared" si="9"/>
        <v>0</v>
      </c>
      <c r="L816" s="214">
        <f t="shared" si="10"/>
        <v>0</v>
      </c>
      <c r="M816" s="213"/>
    </row>
    <row r="817" spans="9:13" ht="14.25" customHeight="1">
      <c r="I817" s="213"/>
      <c r="K817" s="214">
        <f t="shared" si="9"/>
        <v>0</v>
      </c>
      <c r="L817" s="214">
        <f t="shared" si="10"/>
        <v>0</v>
      </c>
      <c r="M817" s="213"/>
    </row>
    <row r="818" spans="9:13" ht="14.25" customHeight="1">
      <c r="I818" s="213"/>
      <c r="K818" s="214">
        <f t="shared" si="9"/>
        <v>0</v>
      </c>
      <c r="L818" s="214">
        <f t="shared" si="10"/>
        <v>0</v>
      </c>
      <c r="M818" s="213"/>
    </row>
    <row r="819" spans="9:13" ht="14.25" customHeight="1">
      <c r="I819" s="213"/>
      <c r="K819" s="214">
        <f t="shared" si="9"/>
        <v>0</v>
      </c>
      <c r="L819" s="214">
        <f t="shared" si="10"/>
        <v>0</v>
      </c>
      <c r="M819" s="213"/>
    </row>
    <row r="820" spans="9:13" ht="14.25" customHeight="1">
      <c r="I820" s="213"/>
      <c r="K820" s="214">
        <f t="shared" si="9"/>
        <v>0</v>
      </c>
      <c r="L820" s="214">
        <f t="shared" si="10"/>
        <v>0</v>
      </c>
      <c r="M820" s="213"/>
    </row>
    <row r="821" spans="9:13" ht="14.25" customHeight="1">
      <c r="I821" s="213"/>
      <c r="K821" s="214">
        <f t="shared" si="9"/>
        <v>0</v>
      </c>
      <c r="L821" s="214">
        <f t="shared" si="10"/>
        <v>0</v>
      </c>
      <c r="M821" s="213"/>
    </row>
    <row r="822" spans="9:13" ht="14.25" customHeight="1">
      <c r="I822" s="213"/>
      <c r="K822" s="214">
        <f t="shared" si="9"/>
        <v>0</v>
      </c>
      <c r="L822" s="214">
        <f t="shared" si="10"/>
        <v>0</v>
      </c>
      <c r="M822" s="213"/>
    </row>
    <row r="823" spans="9:13" ht="14.25" customHeight="1">
      <c r="I823" s="213"/>
      <c r="K823" s="214">
        <f t="shared" si="9"/>
        <v>0</v>
      </c>
      <c r="L823" s="214">
        <f t="shared" si="10"/>
        <v>0</v>
      </c>
      <c r="M823" s="213"/>
    </row>
    <row r="824" spans="9:13" ht="14.25" customHeight="1">
      <c r="I824" s="213"/>
      <c r="K824" s="214">
        <f t="shared" si="9"/>
        <v>0</v>
      </c>
      <c r="L824" s="214">
        <f t="shared" si="10"/>
        <v>0</v>
      </c>
      <c r="M824" s="213"/>
    </row>
    <row r="825" spans="9:13" ht="14.25" customHeight="1">
      <c r="I825" s="213"/>
      <c r="K825" s="214">
        <f t="shared" si="9"/>
        <v>0</v>
      </c>
      <c r="L825" s="214">
        <f t="shared" si="10"/>
        <v>0</v>
      </c>
      <c r="M825" s="213"/>
    </row>
    <row r="826" spans="9:13" ht="14.25" customHeight="1">
      <c r="I826" s="213"/>
      <c r="K826" s="214">
        <f t="shared" si="9"/>
        <v>0</v>
      </c>
      <c r="L826" s="214">
        <f t="shared" si="10"/>
        <v>0</v>
      </c>
      <c r="M826" s="213"/>
    </row>
    <row r="827" spans="9:13" ht="14.25" customHeight="1">
      <c r="I827" s="213"/>
      <c r="K827" s="214">
        <f t="shared" si="9"/>
        <v>0</v>
      </c>
      <c r="L827" s="214">
        <f t="shared" si="10"/>
        <v>0</v>
      </c>
      <c r="M827" s="213"/>
    </row>
    <row r="828" spans="9:13" ht="14.25" customHeight="1">
      <c r="I828" s="213"/>
      <c r="K828" s="214">
        <f t="shared" si="9"/>
        <v>0</v>
      </c>
      <c r="L828" s="214">
        <f t="shared" si="10"/>
        <v>0</v>
      </c>
      <c r="M828" s="213"/>
    </row>
    <row r="829" spans="9:13" ht="14.25" customHeight="1">
      <c r="I829" s="213"/>
      <c r="K829" s="214">
        <f t="shared" si="9"/>
        <v>0</v>
      </c>
      <c r="L829" s="214">
        <f t="shared" si="10"/>
        <v>0</v>
      </c>
      <c r="M829" s="213"/>
    </row>
    <row r="830" spans="9:13" ht="14.25" customHeight="1">
      <c r="I830" s="213"/>
      <c r="K830" s="214">
        <f t="shared" si="9"/>
        <v>0</v>
      </c>
      <c r="L830" s="214">
        <f t="shared" si="10"/>
        <v>0</v>
      </c>
      <c r="M830" s="213"/>
    </row>
    <row r="831" spans="9:13" ht="14.25" customHeight="1">
      <c r="I831" s="213"/>
      <c r="K831" s="214">
        <f t="shared" si="9"/>
        <v>0</v>
      </c>
      <c r="L831" s="214">
        <f t="shared" si="10"/>
        <v>0</v>
      </c>
      <c r="M831" s="213"/>
    </row>
    <row r="832" spans="9:13" ht="14.25" customHeight="1">
      <c r="I832" s="213"/>
      <c r="K832" s="214">
        <f t="shared" si="9"/>
        <v>0</v>
      </c>
      <c r="L832" s="214">
        <f t="shared" si="10"/>
        <v>0</v>
      </c>
      <c r="M832" s="213"/>
    </row>
    <row r="833" spans="9:13" ht="14.25" customHeight="1">
      <c r="I833" s="213"/>
      <c r="K833" s="214">
        <f t="shared" si="9"/>
        <v>0</v>
      </c>
      <c r="L833" s="214">
        <f t="shared" si="10"/>
        <v>0</v>
      </c>
      <c r="M833" s="213"/>
    </row>
    <row r="834" spans="9:13" ht="14.25" customHeight="1">
      <c r="I834" s="213"/>
      <c r="K834" s="214">
        <f t="shared" si="9"/>
        <v>0</v>
      </c>
      <c r="L834" s="214">
        <f t="shared" si="10"/>
        <v>0</v>
      </c>
      <c r="M834" s="213"/>
    </row>
    <row r="835" spans="9:13" ht="14.25" customHeight="1">
      <c r="I835" s="213"/>
      <c r="K835" s="214">
        <f t="shared" si="9"/>
        <v>0</v>
      </c>
      <c r="L835" s="214">
        <f t="shared" si="10"/>
        <v>0</v>
      </c>
      <c r="M835" s="213"/>
    </row>
    <row r="836" spans="9:13" ht="14.25" customHeight="1">
      <c r="I836" s="213"/>
      <c r="K836" s="214">
        <f t="shared" si="9"/>
        <v>0</v>
      </c>
      <c r="L836" s="214">
        <f t="shared" si="10"/>
        <v>0</v>
      </c>
      <c r="M836" s="213"/>
    </row>
    <row r="837" spans="9:13" ht="14.25" customHeight="1">
      <c r="I837" s="213"/>
      <c r="K837" s="214">
        <f t="shared" si="9"/>
        <v>0</v>
      </c>
      <c r="L837" s="214">
        <f t="shared" si="10"/>
        <v>0</v>
      </c>
      <c r="M837" s="213"/>
    </row>
    <row r="838" spans="9:13" ht="14.25" customHeight="1">
      <c r="I838" s="213"/>
      <c r="K838" s="214">
        <f t="shared" si="9"/>
        <v>0</v>
      </c>
      <c r="L838" s="214">
        <f t="shared" si="10"/>
        <v>0</v>
      </c>
      <c r="M838" s="213"/>
    </row>
    <row r="839" spans="9:13" ht="14.25" customHeight="1">
      <c r="I839" s="213"/>
      <c r="K839" s="214">
        <f t="shared" si="9"/>
        <v>0</v>
      </c>
      <c r="L839" s="214">
        <f t="shared" si="10"/>
        <v>0</v>
      </c>
      <c r="M839" s="213"/>
    </row>
    <row r="840" spans="9:13" ht="14.25" customHeight="1">
      <c r="I840" s="213"/>
      <c r="K840" s="214">
        <f t="shared" si="9"/>
        <v>0</v>
      </c>
      <c r="L840" s="214">
        <f t="shared" si="10"/>
        <v>0</v>
      </c>
      <c r="M840" s="213"/>
    </row>
    <row r="841" spans="9:13" ht="14.25" customHeight="1">
      <c r="I841" s="213"/>
      <c r="K841" s="214">
        <f t="shared" si="9"/>
        <v>0</v>
      </c>
      <c r="L841" s="214">
        <f t="shared" si="10"/>
        <v>0</v>
      </c>
      <c r="M841" s="213"/>
    </row>
    <row r="842" spans="9:13" ht="14.25" customHeight="1">
      <c r="I842" s="213"/>
      <c r="K842" s="214">
        <f t="shared" si="9"/>
        <v>0</v>
      </c>
      <c r="L842" s="214">
        <f t="shared" si="10"/>
        <v>0</v>
      </c>
      <c r="M842" s="213"/>
    </row>
    <row r="843" spans="9:13" ht="14.25" customHeight="1">
      <c r="I843" s="213"/>
      <c r="K843" s="214">
        <f t="shared" si="9"/>
        <v>0</v>
      </c>
      <c r="L843" s="214">
        <f t="shared" si="10"/>
        <v>0</v>
      </c>
      <c r="M843" s="213"/>
    </row>
    <row r="844" spans="9:13" ht="14.25" customHeight="1">
      <c r="I844" s="213"/>
      <c r="K844" s="214">
        <f t="shared" si="9"/>
        <v>0</v>
      </c>
      <c r="L844" s="214">
        <f t="shared" si="10"/>
        <v>0</v>
      </c>
      <c r="M844" s="213"/>
    </row>
    <row r="845" spans="9:13" ht="14.25" customHeight="1">
      <c r="I845" s="213"/>
      <c r="K845" s="214">
        <f t="shared" si="9"/>
        <v>0</v>
      </c>
      <c r="L845" s="214">
        <f t="shared" si="10"/>
        <v>0</v>
      </c>
      <c r="M845" s="213"/>
    </row>
    <row r="846" spans="9:13" ht="14.25" customHeight="1">
      <c r="I846" s="213"/>
      <c r="K846" s="214">
        <f t="shared" si="9"/>
        <v>0</v>
      </c>
      <c r="L846" s="214">
        <f t="shared" si="10"/>
        <v>0</v>
      </c>
      <c r="M846" s="213"/>
    </row>
    <row r="847" spans="9:13" ht="14.25" customHeight="1">
      <c r="I847" s="213"/>
      <c r="K847" s="214">
        <f t="shared" si="9"/>
        <v>0</v>
      </c>
      <c r="L847" s="214">
        <f t="shared" si="10"/>
        <v>0</v>
      </c>
      <c r="M847" s="213"/>
    </row>
    <row r="848" spans="9:13" ht="14.25" customHeight="1">
      <c r="I848" s="213"/>
      <c r="K848" s="214">
        <f t="shared" si="9"/>
        <v>0</v>
      </c>
      <c r="L848" s="214">
        <f t="shared" si="10"/>
        <v>0</v>
      </c>
      <c r="M848" s="213"/>
    </row>
    <row r="849" spans="9:13" ht="14.25" customHeight="1">
      <c r="I849" s="213"/>
      <c r="K849" s="214">
        <f t="shared" si="9"/>
        <v>0</v>
      </c>
      <c r="L849" s="214">
        <f t="shared" si="10"/>
        <v>0</v>
      </c>
      <c r="M849" s="213"/>
    </row>
    <row r="850" spans="9:13" ht="14.25" customHeight="1">
      <c r="I850" s="213"/>
      <c r="K850" s="214">
        <f t="shared" si="9"/>
        <v>0</v>
      </c>
      <c r="L850" s="214">
        <f t="shared" si="10"/>
        <v>0</v>
      </c>
      <c r="M850" s="213"/>
    </row>
    <row r="851" spans="9:13" ht="14.25" customHeight="1">
      <c r="I851" s="213"/>
      <c r="K851" s="214">
        <f t="shared" si="9"/>
        <v>0</v>
      </c>
      <c r="L851" s="214">
        <f t="shared" si="10"/>
        <v>0</v>
      </c>
      <c r="M851" s="213"/>
    </row>
    <row r="852" spans="9:13" ht="14.25" customHeight="1">
      <c r="I852" s="213"/>
      <c r="K852" s="214">
        <f t="shared" si="9"/>
        <v>0</v>
      </c>
      <c r="L852" s="214">
        <f t="shared" si="10"/>
        <v>0</v>
      </c>
      <c r="M852" s="213"/>
    </row>
    <row r="853" spans="9:13" ht="14.25" customHeight="1">
      <c r="I853" s="213"/>
      <c r="K853" s="214">
        <f t="shared" si="9"/>
        <v>0</v>
      </c>
      <c r="L853" s="214">
        <f t="shared" si="10"/>
        <v>0</v>
      </c>
      <c r="M853" s="213"/>
    </row>
    <row r="854" spans="9:13" ht="14.25" customHeight="1">
      <c r="I854" s="213"/>
      <c r="K854" s="214">
        <f t="shared" si="9"/>
        <v>0</v>
      </c>
      <c r="L854" s="214">
        <f t="shared" si="10"/>
        <v>0</v>
      </c>
      <c r="M854" s="213"/>
    </row>
    <row r="855" spans="9:13" ht="14.25" customHeight="1">
      <c r="I855" s="213"/>
      <c r="K855" s="214">
        <f t="shared" si="9"/>
        <v>0</v>
      </c>
      <c r="L855" s="214">
        <f t="shared" si="10"/>
        <v>0</v>
      </c>
      <c r="M855" s="213"/>
    </row>
    <row r="856" spans="9:13" ht="14.25" customHeight="1">
      <c r="I856" s="213"/>
      <c r="K856" s="214">
        <f t="shared" si="9"/>
        <v>0</v>
      </c>
      <c r="L856" s="214">
        <f t="shared" si="10"/>
        <v>0</v>
      </c>
      <c r="M856" s="213"/>
    </row>
    <row r="857" spans="9:13" ht="14.25" customHeight="1">
      <c r="I857" s="213"/>
      <c r="K857" s="214">
        <f t="shared" si="9"/>
        <v>0</v>
      </c>
      <c r="L857" s="214">
        <f t="shared" si="10"/>
        <v>0</v>
      </c>
      <c r="M857" s="213"/>
    </row>
    <row r="858" spans="9:13" ht="14.25" customHeight="1">
      <c r="I858" s="213"/>
      <c r="K858" s="214">
        <f t="shared" si="9"/>
        <v>0</v>
      </c>
      <c r="L858" s="214">
        <f t="shared" si="10"/>
        <v>0</v>
      </c>
      <c r="M858" s="213"/>
    </row>
    <row r="859" spans="9:13" ht="14.25" customHeight="1">
      <c r="I859" s="213"/>
      <c r="K859" s="214">
        <f t="shared" si="9"/>
        <v>0</v>
      </c>
      <c r="L859" s="214">
        <f t="shared" si="10"/>
        <v>0</v>
      </c>
      <c r="M859" s="213"/>
    </row>
    <row r="860" spans="9:13" ht="14.25" customHeight="1">
      <c r="I860" s="213"/>
      <c r="K860" s="214">
        <f t="shared" si="9"/>
        <v>0</v>
      </c>
      <c r="L860" s="214">
        <f t="shared" si="10"/>
        <v>0</v>
      </c>
      <c r="M860" s="213"/>
    </row>
    <row r="861" spans="9:13" ht="14.25" customHeight="1">
      <c r="I861" s="213"/>
      <c r="K861" s="214">
        <f t="shared" si="9"/>
        <v>0</v>
      </c>
      <c r="L861" s="214">
        <f t="shared" si="10"/>
        <v>0</v>
      </c>
      <c r="M861" s="213"/>
    </row>
    <row r="862" spans="9:13" ht="14.25" customHeight="1">
      <c r="I862" s="213"/>
      <c r="K862" s="214">
        <f t="shared" si="9"/>
        <v>0</v>
      </c>
      <c r="L862" s="214">
        <f t="shared" si="10"/>
        <v>0</v>
      </c>
      <c r="M862" s="213"/>
    </row>
    <row r="863" spans="9:13" ht="14.25" customHeight="1">
      <c r="I863" s="213"/>
      <c r="K863" s="214">
        <f t="shared" si="9"/>
        <v>0</v>
      </c>
      <c r="L863" s="214">
        <f t="shared" si="10"/>
        <v>0</v>
      </c>
      <c r="M863" s="213"/>
    </row>
    <row r="864" spans="9:13" ht="14.25" customHeight="1">
      <c r="I864" s="213"/>
      <c r="K864" s="214">
        <f t="shared" si="9"/>
        <v>0</v>
      </c>
      <c r="L864" s="214">
        <f t="shared" si="10"/>
        <v>0</v>
      </c>
      <c r="M864" s="213"/>
    </row>
    <row r="865" spans="9:13" ht="14.25" customHeight="1">
      <c r="I865" s="213"/>
      <c r="K865" s="214">
        <f t="shared" si="9"/>
        <v>0</v>
      </c>
      <c r="L865" s="214">
        <f t="shared" si="10"/>
        <v>0</v>
      </c>
      <c r="M865" s="213"/>
    </row>
    <row r="866" spans="9:13" ht="14.25" customHeight="1">
      <c r="I866" s="213"/>
      <c r="K866" s="214">
        <f t="shared" si="9"/>
        <v>0</v>
      </c>
      <c r="L866" s="214">
        <f t="shared" si="10"/>
        <v>0</v>
      </c>
      <c r="M866" s="213"/>
    </row>
    <row r="867" spans="9:13" ht="14.25" customHeight="1">
      <c r="I867" s="213"/>
      <c r="K867" s="214">
        <f t="shared" si="9"/>
        <v>0</v>
      </c>
      <c r="L867" s="214">
        <f t="shared" si="10"/>
        <v>0</v>
      </c>
      <c r="M867" s="213"/>
    </row>
    <row r="868" spans="9:13" ht="14.25" customHeight="1">
      <c r="I868" s="213"/>
      <c r="K868" s="214">
        <f t="shared" si="9"/>
        <v>0</v>
      </c>
      <c r="L868" s="214">
        <f t="shared" si="10"/>
        <v>0</v>
      </c>
      <c r="M868" s="213"/>
    </row>
    <row r="869" spans="9:13" ht="14.25" customHeight="1">
      <c r="I869" s="213"/>
      <c r="K869" s="214">
        <f t="shared" si="9"/>
        <v>0</v>
      </c>
      <c r="L869" s="214">
        <f t="shared" si="10"/>
        <v>0</v>
      </c>
      <c r="M869" s="213"/>
    </row>
    <row r="870" spans="9:13" ht="14.25" customHeight="1">
      <c r="I870" s="213"/>
      <c r="K870" s="214">
        <f t="shared" si="9"/>
        <v>0</v>
      </c>
      <c r="L870" s="214">
        <f t="shared" si="10"/>
        <v>0</v>
      </c>
      <c r="M870" s="213"/>
    </row>
    <row r="871" spans="9:13" ht="14.25" customHeight="1">
      <c r="I871" s="213"/>
      <c r="K871" s="214">
        <f t="shared" si="9"/>
        <v>0</v>
      </c>
      <c r="L871" s="214">
        <f t="shared" si="10"/>
        <v>0</v>
      </c>
      <c r="M871" s="213"/>
    </row>
    <row r="872" spans="9:13" ht="14.25" customHeight="1">
      <c r="I872" s="213"/>
      <c r="K872" s="214">
        <f t="shared" si="9"/>
        <v>0</v>
      </c>
      <c r="L872" s="214">
        <f t="shared" si="10"/>
        <v>0</v>
      </c>
      <c r="M872" s="213"/>
    </row>
    <row r="873" spans="9:13" ht="14.25" customHeight="1">
      <c r="I873" s="213"/>
      <c r="K873" s="214">
        <f t="shared" si="9"/>
        <v>0</v>
      </c>
      <c r="L873" s="214">
        <f t="shared" si="10"/>
        <v>0</v>
      </c>
      <c r="M873" s="213"/>
    </row>
    <row r="874" spans="9:13" ht="14.25" customHeight="1">
      <c r="I874" s="213"/>
      <c r="K874" s="214">
        <f t="shared" si="9"/>
        <v>0</v>
      </c>
      <c r="L874" s="214">
        <f t="shared" si="10"/>
        <v>0</v>
      </c>
      <c r="M874" s="213"/>
    </row>
    <row r="875" spans="9:13" ht="14.25" customHeight="1">
      <c r="I875" s="213"/>
      <c r="K875" s="214">
        <f t="shared" si="9"/>
        <v>0</v>
      </c>
      <c r="L875" s="214">
        <f t="shared" si="10"/>
        <v>0</v>
      </c>
      <c r="M875" s="213"/>
    </row>
    <row r="876" spans="9:13" ht="14.25" customHeight="1">
      <c r="I876" s="213"/>
      <c r="K876" s="214">
        <f t="shared" si="9"/>
        <v>0</v>
      </c>
      <c r="L876" s="214">
        <f t="shared" si="10"/>
        <v>0</v>
      </c>
      <c r="M876" s="213"/>
    </row>
    <row r="877" spans="9:13" ht="14.25" customHeight="1">
      <c r="I877" s="213"/>
      <c r="K877" s="214">
        <f t="shared" si="9"/>
        <v>0</v>
      </c>
      <c r="L877" s="214">
        <f t="shared" si="10"/>
        <v>0</v>
      </c>
      <c r="M877" s="213"/>
    </row>
    <row r="878" spans="9:13" ht="14.25" customHeight="1">
      <c r="I878" s="213"/>
      <c r="K878" s="214">
        <f t="shared" si="9"/>
        <v>0</v>
      </c>
      <c r="L878" s="214">
        <f t="shared" si="10"/>
        <v>0</v>
      </c>
      <c r="M878" s="213"/>
    </row>
    <row r="879" spans="9:13" ht="14.25" customHeight="1">
      <c r="I879" s="213"/>
      <c r="K879" s="214">
        <f t="shared" si="9"/>
        <v>0</v>
      </c>
      <c r="L879" s="214">
        <f t="shared" si="10"/>
        <v>0</v>
      </c>
      <c r="M879" s="213"/>
    </row>
    <row r="880" spans="9:13" ht="14.25" customHeight="1">
      <c r="I880" s="213"/>
      <c r="K880" s="214">
        <f t="shared" si="9"/>
        <v>0</v>
      </c>
      <c r="L880" s="214">
        <f t="shared" si="10"/>
        <v>0</v>
      </c>
      <c r="M880" s="213"/>
    </row>
    <row r="881" spans="9:13" ht="14.25" customHeight="1">
      <c r="I881" s="213"/>
      <c r="K881" s="214">
        <f t="shared" si="9"/>
        <v>0</v>
      </c>
      <c r="L881" s="214">
        <f t="shared" si="10"/>
        <v>0</v>
      </c>
      <c r="M881" s="213"/>
    </row>
    <row r="882" spans="9:13" ht="14.25" customHeight="1">
      <c r="I882" s="213"/>
      <c r="K882" s="214">
        <f t="shared" si="9"/>
        <v>0</v>
      </c>
      <c r="L882" s="214">
        <f t="shared" si="10"/>
        <v>0</v>
      </c>
      <c r="M882" s="213"/>
    </row>
    <row r="883" spans="9:13" ht="14.25" customHeight="1">
      <c r="I883" s="213"/>
      <c r="K883" s="214">
        <f t="shared" si="9"/>
        <v>0</v>
      </c>
      <c r="L883" s="214">
        <f t="shared" si="10"/>
        <v>0</v>
      </c>
      <c r="M883" s="213"/>
    </row>
    <row r="884" spans="9:13" ht="14.25" customHeight="1">
      <c r="I884" s="213"/>
      <c r="K884" s="214">
        <f t="shared" si="9"/>
        <v>0</v>
      </c>
      <c r="L884" s="214">
        <f t="shared" si="10"/>
        <v>0</v>
      </c>
      <c r="M884" s="213"/>
    </row>
    <row r="885" spans="9:13" ht="14.25" customHeight="1">
      <c r="I885" s="213"/>
      <c r="K885" s="214">
        <f t="shared" si="9"/>
        <v>0</v>
      </c>
      <c r="L885" s="214">
        <f t="shared" si="10"/>
        <v>0</v>
      </c>
      <c r="M885" s="213"/>
    </row>
    <row r="886" spans="9:13" ht="14.25" customHeight="1">
      <c r="I886" s="213"/>
      <c r="K886" s="214">
        <f t="shared" si="9"/>
        <v>0</v>
      </c>
      <c r="L886" s="214">
        <f t="shared" si="10"/>
        <v>0</v>
      </c>
      <c r="M886" s="213"/>
    </row>
    <row r="887" spans="9:13" ht="14.25" customHeight="1">
      <c r="I887" s="213"/>
      <c r="K887" s="214">
        <f t="shared" si="9"/>
        <v>0</v>
      </c>
      <c r="L887" s="214">
        <f t="shared" si="10"/>
        <v>0</v>
      </c>
      <c r="M887" s="213"/>
    </row>
    <row r="888" spans="9:13" ht="14.25" customHeight="1">
      <c r="I888" s="213"/>
      <c r="K888" s="214">
        <f t="shared" si="9"/>
        <v>0</v>
      </c>
      <c r="L888" s="214">
        <f t="shared" si="10"/>
        <v>0</v>
      </c>
      <c r="M888" s="213"/>
    </row>
    <row r="889" spans="9:13" ht="14.25" customHeight="1">
      <c r="I889" s="213"/>
      <c r="K889" s="214">
        <f t="shared" si="9"/>
        <v>0</v>
      </c>
      <c r="L889" s="214">
        <f t="shared" si="10"/>
        <v>0</v>
      </c>
      <c r="M889" s="213"/>
    </row>
    <row r="890" spans="9:13" ht="14.25" customHeight="1">
      <c r="I890" s="213"/>
      <c r="K890" s="214">
        <f t="shared" si="9"/>
        <v>0</v>
      </c>
      <c r="L890" s="214">
        <f t="shared" si="10"/>
        <v>0</v>
      </c>
      <c r="M890" s="213"/>
    </row>
    <row r="891" spans="9:13" ht="14.25" customHeight="1">
      <c r="I891" s="213"/>
      <c r="K891" s="214">
        <f t="shared" si="9"/>
        <v>0</v>
      </c>
      <c r="L891" s="214">
        <f t="shared" si="10"/>
        <v>0</v>
      </c>
      <c r="M891" s="213"/>
    </row>
    <row r="892" spans="9:13" ht="14.25" customHeight="1">
      <c r="I892" s="213"/>
      <c r="K892" s="214">
        <f t="shared" si="9"/>
        <v>0</v>
      </c>
      <c r="L892" s="214">
        <f t="shared" si="10"/>
        <v>0</v>
      </c>
      <c r="M892" s="213"/>
    </row>
    <row r="893" spans="9:13" ht="14.25" customHeight="1">
      <c r="I893" s="213"/>
      <c r="K893" s="214">
        <f t="shared" si="9"/>
        <v>0</v>
      </c>
      <c r="L893" s="214">
        <f t="shared" si="10"/>
        <v>0</v>
      </c>
      <c r="M893" s="213"/>
    </row>
    <row r="894" spans="9:13" ht="14.25" customHeight="1">
      <c r="I894" s="213"/>
      <c r="K894" s="214">
        <f t="shared" si="9"/>
        <v>0</v>
      </c>
      <c r="L894" s="214">
        <f t="shared" si="10"/>
        <v>0</v>
      </c>
      <c r="M894" s="213"/>
    </row>
    <row r="895" spans="9:13" ht="14.25" customHeight="1">
      <c r="I895" s="213"/>
      <c r="K895" s="214">
        <f t="shared" si="9"/>
        <v>0</v>
      </c>
      <c r="L895" s="214">
        <f t="shared" si="10"/>
        <v>0</v>
      </c>
      <c r="M895" s="213"/>
    </row>
    <row r="896" spans="9:13" ht="14.25" customHeight="1">
      <c r="I896" s="213"/>
      <c r="K896" s="214">
        <f t="shared" si="9"/>
        <v>0</v>
      </c>
      <c r="L896" s="214">
        <f t="shared" si="10"/>
        <v>0</v>
      </c>
      <c r="M896" s="213"/>
    </row>
    <row r="897" spans="9:13" ht="14.25" customHeight="1">
      <c r="I897" s="213"/>
      <c r="K897" s="214">
        <f t="shared" si="9"/>
        <v>0</v>
      </c>
      <c r="L897" s="214">
        <f t="shared" si="10"/>
        <v>0</v>
      </c>
      <c r="M897" s="213"/>
    </row>
    <row r="898" spans="9:13" ht="14.25" customHeight="1">
      <c r="I898" s="213"/>
      <c r="K898" s="214">
        <f t="shared" si="9"/>
        <v>0</v>
      </c>
      <c r="L898" s="214">
        <f t="shared" si="10"/>
        <v>0</v>
      </c>
      <c r="M898" s="213"/>
    </row>
    <row r="899" spans="9:13" ht="14.25" customHeight="1">
      <c r="I899" s="213"/>
      <c r="K899" s="214">
        <f t="shared" si="9"/>
        <v>0</v>
      </c>
      <c r="L899" s="214">
        <f t="shared" si="10"/>
        <v>0</v>
      </c>
      <c r="M899" s="213"/>
    </row>
    <row r="900" spans="9:13" ht="14.25" customHeight="1">
      <c r="I900" s="213"/>
      <c r="K900" s="214">
        <f t="shared" si="9"/>
        <v>0</v>
      </c>
      <c r="L900" s="214">
        <f t="shared" si="10"/>
        <v>0</v>
      </c>
      <c r="M900" s="213"/>
    </row>
    <row r="901" spans="9:13" ht="14.25" customHeight="1">
      <c r="I901" s="213"/>
      <c r="K901" s="214">
        <f t="shared" si="9"/>
        <v>0</v>
      </c>
      <c r="L901" s="214">
        <f t="shared" si="10"/>
        <v>0</v>
      </c>
      <c r="M901" s="213"/>
    </row>
    <row r="902" spans="9:13" ht="14.25" customHeight="1">
      <c r="I902" s="213"/>
      <c r="K902" s="214">
        <f t="shared" si="9"/>
        <v>0</v>
      </c>
      <c r="L902" s="214">
        <f t="shared" si="10"/>
        <v>0</v>
      </c>
      <c r="M902" s="213"/>
    </row>
    <row r="903" spans="9:13" ht="14.25" customHeight="1">
      <c r="I903" s="213"/>
      <c r="K903" s="214">
        <f t="shared" si="9"/>
        <v>0</v>
      </c>
      <c r="L903" s="214">
        <f t="shared" si="10"/>
        <v>0</v>
      </c>
      <c r="M903" s="213"/>
    </row>
    <row r="904" spans="9:13" ht="14.25" customHeight="1">
      <c r="I904" s="213"/>
      <c r="K904" s="214">
        <f t="shared" si="9"/>
        <v>0</v>
      </c>
      <c r="L904" s="214">
        <f t="shared" si="10"/>
        <v>0</v>
      </c>
      <c r="M904" s="213"/>
    </row>
    <row r="905" spans="9:13" ht="14.25" customHeight="1">
      <c r="I905" s="213"/>
      <c r="K905" s="214">
        <f t="shared" si="9"/>
        <v>0</v>
      </c>
      <c r="L905" s="214">
        <f t="shared" si="10"/>
        <v>0</v>
      </c>
      <c r="M905" s="213"/>
    </row>
    <row r="906" spans="9:13" ht="14.25" customHeight="1">
      <c r="I906" s="213"/>
      <c r="K906" s="214">
        <f t="shared" si="9"/>
        <v>0</v>
      </c>
      <c r="L906" s="214">
        <f t="shared" si="10"/>
        <v>0</v>
      </c>
      <c r="M906" s="213"/>
    </row>
    <row r="907" spans="9:13" ht="14.25" customHeight="1">
      <c r="I907" s="213"/>
      <c r="K907" s="214">
        <f t="shared" si="9"/>
        <v>0</v>
      </c>
      <c r="L907" s="214">
        <f t="shared" si="10"/>
        <v>0</v>
      </c>
      <c r="M907" s="213"/>
    </row>
    <row r="908" spans="9:13" ht="14.25" customHeight="1">
      <c r="I908" s="213"/>
      <c r="K908" s="214">
        <f t="shared" si="9"/>
        <v>0</v>
      </c>
      <c r="L908" s="214">
        <f t="shared" si="10"/>
        <v>0</v>
      </c>
      <c r="M908" s="213"/>
    </row>
    <row r="909" spans="9:13" ht="14.25" customHeight="1">
      <c r="I909" s="213"/>
      <c r="K909" s="214">
        <f t="shared" si="9"/>
        <v>0</v>
      </c>
      <c r="L909" s="214">
        <f t="shared" si="10"/>
        <v>0</v>
      </c>
      <c r="M909" s="213"/>
    </row>
    <row r="910" spans="9:13" ht="14.25" customHeight="1">
      <c r="I910" s="213"/>
      <c r="K910" s="214">
        <f t="shared" si="9"/>
        <v>0</v>
      </c>
      <c r="L910" s="214">
        <f t="shared" si="10"/>
        <v>0</v>
      </c>
      <c r="M910" s="213"/>
    </row>
    <row r="911" spans="9:13" ht="14.25" customHeight="1">
      <c r="I911" s="213"/>
      <c r="K911" s="214">
        <f t="shared" si="9"/>
        <v>0</v>
      </c>
      <c r="L911" s="214">
        <f t="shared" si="10"/>
        <v>0</v>
      </c>
      <c r="M911" s="213"/>
    </row>
    <row r="912" spans="9:13" ht="14.25" customHeight="1">
      <c r="I912" s="213"/>
      <c r="K912" s="214">
        <f t="shared" si="9"/>
        <v>0</v>
      </c>
      <c r="L912" s="214">
        <f t="shared" si="10"/>
        <v>0</v>
      </c>
      <c r="M912" s="213"/>
    </row>
    <row r="913" spans="9:13" ht="14.25" customHeight="1">
      <c r="I913" s="213"/>
      <c r="K913" s="214">
        <f t="shared" si="9"/>
        <v>0</v>
      </c>
      <c r="L913" s="214">
        <f t="shared" si="10"/>
        <v>0</v>
      </c>
      <c r="M913" s="213"/>
    </row>
    <row r="914" spans="9:13" ht="14.25" customHeight="1">
      <c r="I914" s="213"/>
      <c r="K914" s="214">
        <f t="shared" si="9"/>
        <v>0</v>
      </c>
      <c r="L914" s="214">
        <f t="shared" si="10"/>
        <v>0</v>
      </c>
      <c r="M914" s="213"/>
    </row>
    <row r="915" spans="9:13" ht="14.25" customHeight="1">
      <c r="I915" s="213"/>
      <c r="K915" s="214">
        <f t="shared" si="9"/>
        <v>0</v>
      </c>
      <c r="L915" s="214">
        <f t="shared" si="10"/>
        <v>0</v>
      </c>
      <c r="M915" s="213"/>
    </row>
    <row r="916" spans="9:13" ht="14.25" customHeight="1">
      <c r="I916" s="213"/>
      <c r="K916" s="214">
        <f t="shared" si="9"/>
        <v>0</v>
      </c>
      <c r="L916" s="214">
        <f t="shared" si="10"/>
        <v>0</v>
      </c>
      <c r="M916" s="213"/>
    </row>
    <row r="917" spans="9:13" ht="14.25" customHeight="1">
      <c r="I917" s="213"/>
      <c r="K917" s="214">
        <f t="shared" si="9"/>
        <v>0</v>
      </c>
      <c r="L917" s="214">
        <f t="shared" si="10"/>
        <v>0</v>
      </c>
      <c r="M917" s="213"/>
    </row>
    <row r="918" spans="9:13" ht="14.25" customHeight="1">
      <c r="I918" s="213"/>
      <c r="K918" s="214">
        <f t="shared" si="9"/>
        <v>0</v>
      </c>
      <c r="L918" s="214">
        <f t="shared" si="10"/>
        <v>0</v>
      </c>
      <c r="M918" s="213"/>
    </row>
    <row r="919" spans="9:13" ht="14.25" customHeight="1">
      <c r="I919" s="213"/>
      <c r="K919" s="214">
        <f t="shared" si="9"/>
        <v>0</v>
      </c>
      <c r="L919" s="214">
        <f t="shared" si="10"/>
        <v>0</v>
      </c>
      <c r="M919" s="213"/>
    </row>
    <row r="920" spans="9:13" ht="14.25" customHeight="1">
      <c r="I920" s="213"/>
      <c r="K920" s="214">
        <f t="shared" si="9"/>
        <v>0</v>
      </c>
      <c r="L920" s="214">
        <f t="shared" si="10"/>
        <v>0</v>
      </c>
      <c r="M920" s="213"/>
    </row>
    <row r="921" spans="9:13" ht="14.25" customHeight="1">
      <c r="I921" s="213"/>
      <c r="K921" s="214">
        <f t="shared" si="9"/>
        <v>0</v>
      </c>
      <c r="L921" s="214">
        <f t="shared" si="10"/>
        <v>0</v>
      </c>
      <c r="M921" s="213"/>
    </row>
    <row r="922" spans="9:13" ht="14.25" customHeight="1">
      <c r="I922" s="213"/>
      <c r="K922" s="214">
        <f t="shared" si="9"/>
        <v>0</v>
      </c>
      <c r="L922" s="214">
        <f t="shared" si="10"/>
        <v>0</v>
      </c>
      <c r="M922" s="213"/>
    </row>
    <row r="923" spans="9:13" ht="14.25" customHeight="1">
      <c r="I923" s="213"/>
      <c r="K923" s="214">
        <f t="shared" si="9"/>
        <v>0</v>
      </c>
      <c r="L923" s="214">
        <f t="shared" si="10"/>
        <v>0</v>
      </c>
      <c r="M923" s="213"/>
    </row>
    <row r="924" spans="9:13" ht="14.25" customHeight="1">
      <c r="I924" s="213"/>
      <c r="K924" s="214">
        <f t="shared" si="9"/>
        <v>0</v>
      </c>
      <c r="L924" s="214">
        <f t="shared" si="10"/>
        <v>0</v>
      </c>
      <c r="M924" s="213"/>
    </row>
    <row r="925" spans="9:13" ht="14.25" customHeight="1">
      <c r="I925" s="213"/>
      <c r="K925" s="214">
        <f t="shared" si="9"/>
        <v>0</v>
      </c>
      <c r="L925" s="214">
        <f t="shared" si="10"/>
        <v>0</v>
      </c>
      <c r="M925" s="213"/>
    </row>
    <row r="926" spans="9:13" ht="14.25" customHeight="1">
      <c r="I926" s="213"/>
      <c r="K926" s="214">
        <f t="shared" si="9"/>
        <v>0</v>
      </c>
      <c r="L926" s="214">
        <f t="shared" si="10"/>
        <v>0</v>
      </c>
      <c r="M926" s="213"/>
    </row>
    <row r="927" spans="9:13" ht="14.25" customHeight="1">
      <c r="I927" s="213"/>
      <c r="K927" s="214">
        <f t="shared" si="9"/>
        <v>0</v>
      </c>
      <c r="L927" s="214">
        <f t="shared" si="10"/>
        <v>0</v>
      </c>
      <c r="M927" s="213"/>
    </row>
    <row r="928" spans="9:13" ht="14.25" customHeight="1">
      <c r="I928" s="213"/>
      <c r="K928" s="214">
        <f t="shared" si="9"/>
        <v>0</v>
      </c>
      <c r="L928" s="214">
        <f t="shared" si="10"/>
        <v>0</v>
      </c>
      <c r="M928" s="213"/>
    </row>
    <row r="929" spans="9:13" ht="14.25" customHeight="1">
      <c r="I929" s="213"/>
      <c r="K929" s="214">
        <f t="shared" si="9"/>
        <v>0</v>
      </c>
      <c r="L929" s="214">
        <f t="shared" si="10"/>
        <v>0</v>
      </c>
      <c r="M929" s="213"/>
    </row>
    <row r="930" spans="9:13" ht="14.25" customHeight="1">
      <c r="I930" s="213"/>
      <c r="K930" s="214">
        <f t="shared" si="9"/>
        <v>0</v>
      </c>
      <c r="L930" s="214">
        <f t="shared" si="10"/>
        <v>0</v>
      </c>
      <c r="M930" s="213"/>
    </row>
    <row r="931" spans="9:13" ht="14.25" customHeight="1">
      <c r="I931" s="213"/>
      <c r="K931" s="214">
        <f t="shared" si="9"/>
        <v>0</v>
      </c>
      <c r="L931" s="214">
        <f t="shared" si="10"/>
        <v>0</v>
      </c>
      <c r="M931" s="213"/>
    </row>
    <row r="932" spans="9:13" ht="14.25" customHeight="1">
      <c r="I932" s="213"/>
      <c r="K932" s="214">
        <f t="shared" si="9"/>
        <v>0</v>
      </c>
      <c r="L932" s="214">
        <f t="shared" si="10"/>
        <v>0</v>
      </c>
      <c r="M932" s="213"/>
    </row>
    <row r="933" spans="9:13" ht="14.25" customHeight="1">
      <c r="I933" s="213"/>
      <c r="K933" s="214">
        <f t="shared" si="9"/>
        <v>0</v>
      </c>
      <c r="L933" s="214">
        <f t="shared" si="10"/>
        <v>0</v>
      </c>
      <c r="M933" s="213"/>
    </row>
    <row r="934" spans="9:13" ht="14.25" customHeight="1">
      <c r="I934" s="213"/>
      <c r="K934" s="214">
        <f t="shared" si="9"/>
        <v>0</v>
      </c>
      <c r="L934" s="214">
        <f t="shared" si="10"/>
        <v>0</v>
      </c>
      <c r="M934" s="213"/>
    </row>
    <row r="935" spans="9:13" ht="14.25" customHeight="1">
      <c r="I935" s="213"/>
      <c r="K935" s="214">
        <f t="shared" si="9"/>
        <v>0</v>
      </c>
      <c r="L935" s="214">
        <f t="shared" si="10"/>
        <v>0</v>
      </c>
      <c r="M935" s="213"/>
    </row>
    <row r="936" spans="9:13" ht="14.25" customHeight="1">
      <c r="I936" s="213"/>
      <c r="K936" s="214">
        <f t="shared" si="9"/>
        <v>0</v>
      </c>
      <c r="L936" s="214">
        <f t="shared" si="10"/>
        <v>0</v>
      </c>
      <c r="M936" s="213"/>
    </row>
    <row r="937" spans="9:13" ht="14.25" customHeight="1">
      <c r="I937" s="213"/>
      <c r="K937" s="214">
        <f t="shared" si="9"/>
        <v>0</v>
      </c>
      <c r="L937" s="214">
        <f t="shared" si="10"/>
        <v>0</v>
      </c>
      <c r="M937" s="213"/>
    </row>
    <row r="938" spans="9:13" ht="14.25" customHeight="1">
      <c r="I938" s="213"/>
      <c r="K938" s="214">
        <f t="shared" si="9"/>
        <v>0</v>
      </c>
      <c r="L938" s="214">
        <f t="shared" si="10"/>
        <v>0</v>
      </c>
      <c r="M938" s="213"/>
    </row>
    <row r="939" spans="9:13" ht="14.25" customHeight="1">
      <c r="I939" s="213"/>
      <c r="K939" s="214">
        <f t="shared" si="9"/>
        <v>0</v>
      </c>
      <c r="L939" s="214">
        <f t="shared" si="10"/>
        <v>0</v>
      </c>
      <c r="M939" s="213"/>
    </row>
    <row r="940" spans="9:13" ht="14.25" customHeight="1">
      <c r="I940" s="213"/>
      <c r="K940" s="214">
        <f t="shared" si="9"/>
        <v>0</v>
      </c>
      <c r="L940" s="214">
        <f t="shared" si="10"/>
        <v>0</v>
      </c>
      <c r="M940" s="213"/>
    </row>
    <row r="941" spans="9:13" ht="14.25" customHeight="1">
      <c r="I941" s="213"/>
      <c r="K941" s="214">
        <f t="shared" si="9"/>
        <v>0</v>
      </c>
      <c r="L941" s="214">
        <f t="shared" si="10"/>
        <v>0</v>
      </c>
      <c r="M941" s="213"/>
    </row>
    <row r="942" spans="9:13" ht="14.25" customHeight="1">
      <c r="I942" s="213"/>
      <c r="K942" s="214">
        <f t="shared" si="9"/>
        <v>0</v>
      </c>
      <c r="L942" s="214">
        <f t="shared" si="10"/>
        <v>0</v>
      </c>
      <c r="M942" s="213"/>
    </row>
    <row r="943" spans="9:13" ht="14.25" customHeight="1">
      <c r="I943" s="213"/>
      <c r="K943" s="214">
        <f t="shared" si="9"/>
        <v>0</v>
      </c>
      <c r="L943" s="214">
        <f t="shared" si="10"/>
        <v>0</v>
      </c>
      <c r="M943" s="213"/>
    </row>
    <row r="944" spans="9:13" ht="14.25" customHeight="1">
      <c r="I944" s="213"/>
      <c r="K944" s="214">
        <f t="shared" si="9"/>
        <v>0</v>
      </c>
      <c r="L944" s="214">
        <f t="shared" si="10"/>
        <v>0</v>
      </c>
      <c r="M944" s="213"/>
    </row>
    <row r="945" spans="9:13" ht="14.25" customHeight="1">
      <c r="I945" s="213"/>
      <c r="K945" s="214">
        <f t="shared" si="9"/>
        <v>0</v>
      </c>
      <c r="L945" s="214">
        <f t="shared" si="10"/>
        <v>0</v>
      </c>
      <c r="M945" s="213"/>
    </row>
    <row r="946" spans="9:13" ht="14.25" customHeight="1">
      <c r="I946" s="213"/>
      <c r="K946" s="214">
        <f t="shared" si="9"/>
        <v>0</v>
      </c>
      <c r="L946" s="214">
        <f t="shared" si="10"/>
        <v>0</v>
      </c>
      <c r="M946" s="213"/>
    </row>
    <row r="947" spans="9:13" ht="14.25" customHeight="1">
      <c r="I947" s="213"/>
      <c r="K947" s="214">
        <f t="shared" si="9"/>
        <v>0</v>
      </c>
      <c r="L947" s="214">
        <f t="shared" si="10"/>
        <v>0</v>
      </c>
      <c r="M947" s="213"/>
    </row>
    <row r="948" spans="9:13" ht="14.25" customHeight="1">
      <c r="I948" s="213"/>
      <c r="K948" s="214">
        <f t="shared" si="9"/>
        <v>0</v>
      </c>
      <c r="L948" s="214">
        <f t="shared" si="10"/>
        <v>0</v>
      </c>
      <c r="M948" s="213"/>
    </row>
    <row r="949" spans="9:13" ht="14.25" customHeight="1">
      <c r="I949" s="213"/>
      <c r="K949" s="214">
        <f t="shared" si="9"/>
        <v>0</v>
      </c>
      <c r="L949" s="214">
        <f t="shared" si="10"/>
        <v>0</v>
      </c>
      <c r="M949" s="213"/>
    </row>
    <row r="950" spans="9:13" ht="14.25" customHeight="1">
      <c r="I950" s="213"/>
      <c r="K950" s="214">
        <f t="shared" si="9"/>
        <v>0</v>
      </c>
      <c r="L950" s="214">
        <f t="shared" si="10"/>
        <v>0</v>
      </c>
      <c r="M950" s="213"/>
    </row>
    <row r="951" spans="9:13" ht="14.25" customHeight="1">
      <c r="I951" s="213"/>
      <c r="K951" s="214">
        <f t="shared" si="9"/>
        <v>0</v>
      </c>
      <c r="L951" s="214">
        <f t="shared" si="10"/>
        <v>0</v>
      </c>
      <c r="M951" s="213"/>
    </row>
    <row r="952" spans="9:13" ht="14.25" customHeight="1">
      <c r="I952" s="213"/>
      <c r="K952" s="214">
        <f t="shared" si="9"/>
        <v>0</v>
      </c>
      <c r="L952" s="214">
        <f t="shared" si="10"/>
        <v>0</v>
      </c>
      <c r="M952" s="213"/>
    </row>
    <row r="953" spans="9:13" ht="14.25" customHeight="1">
      <c r="I953" s="213"/>
      <c r="K953" s="214">
        <f t="shared" si="9"/>
        <v>0</v>
      </c>
      <c r="L953" s="214">
        <f t="shared" si="10"/>
        <v>0</v>
      </c>
      <c r="M953" s="213"/>
    </row>
    <row r="954" spans="9:13" ht="14.25" customHeight="1">
      <c r="I954" s="213"/>
      <c r="K954" s="214">
        <f t="shared" si="9"/>
        <v>0</v>
      </c>
      <c r="L954" s="214">
        <f t="shared" si="10"/>
        <v>0</v>
      </c>
      <c r="M954" s="213"/>
    </row>
    <row r="955" spans="9:13" ht="14.25" customHeight="1">
      <c r="I955" s="213"/>
      <c r="K955" s="214">
        <f t="shared" si="9"/>
        <v>0</v>
      </c>
      <c r="L955" s="214">
        <f t="shared" si="10"/>
        <v>0</v>
      </c>
      <c r="M955" s="213"/>
    </row>
    <row r="956" spans="9:13" ht="14.25" customHeight="1">
      <c r="I956" s="213"/>
      <c r="K956" s="214">
        <f t="shared" si="9"/>
        <v>0</v>
      </c>
      <c r="L956" s="214">
        <f t="shared" si="10"/>
        <v>0</v>
      </c>
      <c r="M956" s="213"/>
    </row>
    <row r="957" spans="9:13" ht="14.25" customHeight="1">
      <c r="I957" s="213"/>
      <c r="K957" s="214">
        <f t="shared" si="9"/>
        <v>0</v>
      </c>
      <c r="L957" s="214">
        <f t="shared" si="10"/>
        <v>0</v>
      </c>
      <c r="M957" s="213"/>
    </row>
    <row r="958" spans="9:13" ht="14.25" customHeight="1">
      <c r="I958" s="213"/>
      <c r="K958" s="214">
        <f t="shared" si="9"/>
        <v>0</v>
      </c>
      <c r="L958" s="214">
        <f t="shared" si="10"/>
        <v>0</v>
      </c>
      <c r="M958" s="213"/>
    </row>
    <row r="959" spans="9:13" ht="14.25" customHeight="1">
      <c r="I959" s="213"/>
      <c r="K959" s="214">
        <f t="shared" si="9"/>
        <v>0</v>
      </c>
      <c r="L959" s="214">
        <f t="shared" si="10"/>
        <v>0</v>
      </c>
      <c r="M959" s="213"/>
    </row>
    <row r="960" spans="9:13" ht="14.25" customHeight="1">
      <c r="I960" s="213"/>
      <c r="K960" s="214">
        <f t="shared" si="9"/>
        <v>0</v>
      </c>
      <c r="L960" s="214">
        <f t="shared" si="10"/>
        <v>0</v>
      </c>
      <c r="M960" s="213"/>
    </row>
    <row r="961" spans="9:13" ht="14.25" customHeight="1">
      <c r="I961" s="213"/>
      <c r="K961" s="214">
        <f t="shared" si="9"/>
        <v>0</v>
      </c>
      <c r="L961" s="214">
        <f t="shared" si="10"/>
        <v>0</v>
      </c>
      <c r="M961" s="213"/>
    </row>
    <row r="962" spans="9:13" ht="14.25" customHeight="1">
      <c r="I962" s="213"/>
      <c r="K962" s="214">
        <f t="shared" si="9"/>
        <v>0</v>
      </c>
      <c r="L962" s="214">
        <f t="shared" si="10"/>
        <v>0</v>
      </c>
      <c r="M962" s="213"/>
    </row>
    <row r="963" spans="9:13" ht="14.25" customHeight="1">
      <c r="I963" s="213"/>
      <c r="K963" s="214">
        <f t="shared" si="9"/>
        <v>0</v>
      </c>
      <c r="L963" s="214">
        <f t="shared" si="10"/>
        <v>0</v>
      </c>
      <c r="M963" s="213"/>
    </row>
    <row r="964" spans="9:13" ht="14.25" customHeight="1">
      <c r="I964" s="213"/>
      <c r="K964" s="214">
        <f t="shared" si="9"/>
        <v>0</v>
      </c>
      <c r="L964" s="214">
        <f t="shared" si="10"/>
        <v>0</v>
      </c>
      <c r="M964" s="213"/>
    </row>
    <row r="965" spans="9:13" ht="14.25" customHeight="1">
      <c r="I965" s="213"/>
      <c r="K965" s="214">
        <f t="shared" si="9"/>
        <v>0</v>
      </c>
      <c r="L965" s="214">
        <f t="shared" si="10"/>
        <v>0</v>
      </c>
      <c r="M965" s="213"/>
    </row>
    <row r="966" spans="9:13" ht="14.25" customHeight="1">
      <c r="I966" s="213"/>
      <c r="K966" s="214">
        <f t="shared" si="9"/>
        <v>0</v>
      </c>
      <c r="L966" s="214">
        <f t="shared" si="10"/>
        <v>0</v>
      </c>
      <c r="M966" s="213"/>
    </row>
    <row r="967" spans="9:13" ht="14.25" customHeight="1">
      <c r="I967" s="213"/>
      <c r="K967" s="214">
        <f t="shared" si="9"/>
        <v>0</v>
      </c>
      <c r="L967" s="214">
        <f t="shared" si="10"/>
        <v>0</v>
      </c>
      <c r="M967" s="213"/>
    </row>
    <row r="968" spans="9:13" ht="14.25" customHeight="1">
      <c r="I968" s="213"/>
      <c r="K968" s="214">
        <f t="shared" si="9"/>
        <v>0</v>
      </c>
      <c r="L968" s="214">
        <f t="shared" si="10"/>
        <v>0</v>
      </c>
      <c r="M968" s="213"/>
    </row>
    <row r="969" spans="9:13" ht="14.25" customHeight="1">
      <c r="I969" s="213"/>
      <c r="K969" s="214">
        <f t="shared" si="9"/>
        <v>0</v>
      </c>
      <c r="L969" s="214">
        <f t="shared" si="10"/>
        <v>0</v>
      </c>
      <c r="M969" s="213"/>
    </row>
    <row r="970" spans="9:13" ht="14.25" customHeight="1">
      <c r="I970" s="213"/>
      <c r="K970" s="214">
        <f t="shared" si="9"/>
        <v>0</v>
      </c>
      <c r="L970" s="214">
        <f t="shared" si="10"/>
        <v>0</v>
      </c>
      <c r="M970" s="213"/>
    </row>
    <row r="971" spans="9:13" ht="14.25" customHeight="1">
      <c r="I971" s="213"/>
      <c r="K971" s="214">
        <f t="shared" si="9"/>
        <v>0</v>
      </c>
      <c r="L971" s="214">
        <f t="shared" si="10"/>
        <v>0</v>
      </c>
      <c r="M971" s="213"/>
    </row>
    <row r="972" spans="9:13" ht="14.25" customHeight="1">
      <c r="I972" s="213"/>
      <c r="K972" s="214">
        <f t="shared" si="9"/>
        <v>0</v>
      </c>
      <c r="L972" s="214">
        <f t="shared" si="10"/>
        <v>0</v>
      </c>
      <c r="M972" s="213"/>
    </row>
    <row r="973" spans="9:13" ht="14.25" customHeight="1">
      <c r="I973" s="213"/>
      <c r="K973" s="214">
        <f t="shared" si="9"/>
        <v>0</v>
      </c>
      <c r="L973" s="214">
        <f t="shared" si="10"/>
        <v>0</v>
      </c>
      <c r="M973" s="213"/>
    </row>
    <row r="974" spans="9:13" ht="14.25" customHeight="1">
      <c r="I974" s="213"/>
      <c r="K974" s="214">
        <f t="shared" si="9"/>
        <v>0</v>
      </c>
      <c r="L974" s="214">
        <f t="shared" si="10"/>
        <v>0</v>
      </c>
      <c r="M974" s="213"/>
    </row>
    <row r="975" spans="9:13" ht="14.25" customHeight="1">
      <c r="I975" s="213"/>
      <c r="K975" s="214">
        <f t="shared" si="9"/>
        <v>0</v>
      </c>
      <c r="L975" s="214">
        <f t="shared" si="10"/>
        <v>0</v>
      </c>
      <c r="M975" s="213"/>
    </row>
    <row r="976" spans="9:13" ht="14.25" customHeight="1">
      <c r="I976" s="213"/>
      <c r="K976" s="214">
        <f t="shared" si="9"/>
        <v>0</v>
      </c>
      <c r="L976" s="214">
        <f t="shared" si="10"/>
        <v>0</v>
      </c>
      <c r="M976" s="213"/>
    </row>
    <row r="977" spans="9:13" ht="14.25" customHeight="1">
      <c r="I977" s="213"/>
      <c r="K977" s="214">
        <f t="shared" si="9"/>
        <v>0</v>
      </c>
      <c r="L977" s="214">
        <f t="shared" si="10"/>
        <v>0</v>
      </c>
      <c r="M977" s="213"/>
    </row>
    <row r="978" spans="9:13" ht="14.25" customHeight="1">
      <c r="I978" s="213"/>
      <c r="K978" s="214">
        <f t="shared" si="9"/>
        <v>0</v>
      </c>
      <c r="L978" s="214">
        <f t="shared" si="10"/>
        <v>0</v>
      </c>
      <c r="M978" s="213"/>
    </row>
    <row r="979" spans="9:13" ht="14.25" customHeight="1">
      <c r="I979" s="213"/>
      <c r="K979" s="214">
        <f t="shared" si="9"/>
        <v>0</v>
      </c>
      <c r="L979" s="214">
        <f t="shared" si="10"/>
        <v>0</v>
      </c>
      <c r="M979" s="213"/>
    </row>
    <row r="980" spans="9:13" ht="14.25" customHeight="1">
      <c r="I980" s="213"/>
      <c r="K980" s="214">
        <f t="shared" si="9"/>
        <v>0</v>
      </c>
      <c r="L980" s="214">
        <f t="shared" si="10"/>
        <v>0</v>
      </c>
      <c r="M980" s="213"/>
    </row>
    <row r="981" spans="9:13" ht="14.25" customHeight="1">
      <c r="I981" s="213"/>
      <c r="K981" s="214">
        <f t="shared" si="9"/>
        <v>0</v>
      </c>
      <c r="L981" s="214">
        <f t="shared" si="10"/>
        <v>0</v>
      </c>
      <c r="M981" s="213"/>
    </row>
    <row r="982" spans="9:13" ht="14.25" customHeight="1">
      <c r="I982" s="213"/>
      <c r="K982" s="214">
        <f t="shared" si="9"/>
        <v>0</v>
      </c>
      <c r="L982" s="214">
        <f t="shared" si="10"/>
        <v>0</v>
      </c>
      <c r="M982" s="213"/>
    </row>
    <row r="983" spans="9:13" ht="14.25" customHeight="1">
      <c r="I983" s="213"/>
      <c r="K983" s="214">
        <f t="shared" si="9"/>
        <v>0</v>
      </c>
      <c r="L983" s="214">
        <f t="shared" si="10"/>
        <v>0</v>
      </c>
      <c r="M983" s="213"/>
    </row>
    <row r="984" spans="9:13" ht="14.25" customHeight="1">
      <c r="I984" s="213"/>
      <c r="K984" s="214">
        <f t="shared" si="9"/>
        <v>0</v>
      </c>
      <c r="L984" s="214">
        <f t="shared" si="10"/>
        <v>0</v>
      </c>
      <c r="M984" s="213"/>
    </row>
    <row r="985" spans="9:13" ht="14.25" customHeight="1">
      <c r="I985" s="213"/>
      <c r="K985" s="214">
        <f t="shared" si="9"/>
        <v>0</v>
      </c>
      <c r="L985" s="214">
        <f t="shared" si="10"/>
        <v>0</v>
      </c>
      <c r="M985" s="213"/>
    </row>
    <row r="986" spans="9:13" ht="14.25" customHeight="1">
      <c r="I986" s="213"/>
      <c r="K986" s="214">
        <f t="shared" si="9"/>
        <v>0</v>
      </c>
      <c r="L986" s="214">
        <f t="shared" si="10"/>
        <v>0</v>
      </c>
      <c r="M986" s="213"/>
    </row>
    <row r="987" spans="9:13" ht="14.25" customHeight="1">
      <c r="I987" s="213"/>
      <c r="K987" s="214">
        <f t="shared" si="9"/>
        <v>0</v>
      </c>
      <c r="L987" s="214">
        <f t="shared" si="10"/>
        <v>0</v>
      </c>
      <c r="M987" s="213"/>
    </row>
    <row r="988" spans="9:13" ht="14.25" customHeight="1">
      <c r="I988" s="213"/>
      <c r="K988" s="214">
        <f t="shared" si="9"/>
        <v>0</v>
      </c>
      <c r="L988" s="214">
        <f t="shared" si="10"/>
        <v>0</v>
      </c>
      <c r="M988" s="213"/>
    </row>
    <row r="989" spans="9:13" ht="14.25" customHeight="1">
      <c r="I989" s="213"/>
      <c r="K989" s="214">
        <f t="shared" si="9"/>
        <v>0</v>
      </c>
      <c r="L989" s="214">
        <f t="shared" si="10"/>
        <v>0</v>
      </c>
      <c r="M989" s="213"/>
    </row>
    <row r="990" spans="9:13" ht="14.25" customHeight="1">
      <c r="I990" s="213"/>
      <c r="K990" s="214">
        <f t="shared" si="9"/>
        <v>0</v>
      </c>
      <c r="L990" s="214">
        <f t="shared" si="10"/>
        <v>0</v>
      </c>
      <c r="M990" s="213"/>
    </row>
    <row r="991" spans="9:13" ht="14.25" customHeight="1">
      <c r="I991" s="213"/>
      <c r="K991" s="214">
        <f t="shared" si="9"/>
        <v>0</v>
      </c>
      <c r="L991" s="214">
        <f t="shared" si="10"/>
        <v>0</v>
      </c>
      <c r="M991" s="213"/>
    </row>
    <row r="992" spans="9:13" ht="14.25" customHeight="1">
      <c r="I992" s="213"/>
      <c r="K992" s="214">
        <f t="shared" si="9"/>
        <v>0</v>
      </c>
      <c r="L992" s="214">
        <f t="shared" si="10"/>
        <v>0</v>
      </c>
      <c r="M992" s="213"/>
    </row>
    <row r="993" spans="9:13" ht="14.25" customHeight="1">
      <c r="I993" s="213"/>
      <c r="K993" s="214">
        <f t="shared" si="9"/>
        <v>0</v>
      </c>
      <c r="L993" s="214">
        <f t="shared" si="10"/>
        <v>0</v>
      </c>
      <c r="M993" s="213"/>
    </row>
    <row r="994" spans="9:13" ht="14.25" customHeight="1">
      <c r="I994" s="213"/>
      <c r="K994" s="214">
        <f t="shared" si="9"/>
        <v>0</v>
      </c>
      <c r="L994" s="214">
        <f t="shared" si="10"/>
        <v>0</v>
      </c>
      <c r="M994" s="213"/>
    </row>
    <row r="995" spans="9:13" ht="14.25" customHeight="1">
      <c r="I995" s="213"/>
      <c r="K995" s="214">
        <f t="shared" si="9"/>
        <v>0</v>
      </c>
      <c r="L995" s="214">
        <f t="shared" si="10"/>
        <v>0</v>
      </c>
      <c r="M995" s="213"/>
    </row>
    <row r="996" spans="9:13" ht="14.25" customHeight="1">
      <c r="I996" s="213"/>
      <c r="K996" s="214">
        <f t="shared" si="9"/>
        <v>0</v>
      </c>
      <c r="L996" s="214">
        <f t="shared" si="10"/>
        <v>0</v>
      </c>
      <c r="M996" s="213"/>
    </row>
    <row r="997" spans="9:13" ht="14.25" customHeight="1">
      <c r="I997" s="213"/>
      <c r="K997" s="214">
        <f t="shared" si="9"/>
        <v>0</v>
      </c>
      <c r="L997" s="214">
        <f t="shared" si="10"/>
        <v>0</v>
      </c>
      <c r="M997" s="213"/>
    </row>
    <row r="998" spans="9:13" ht="14.25" customHeight="1">
      <c r="I998" s="213"/>
      <c r="K998" s="214">
        <f t="shared" si="9"/>
        <v>0</v>
      </c>
      <c r="L998" s="214">
        <f t="shared" si="10"/>
        <v>0</v>
      </c>
      <c r="M998" s="213"/>
    </row>
    <row r="999" spans="9:13" ht="14.25" customHeight="1">
      <c r="I999" s="213"/>
      <c r="K999" s="214">
        <f t="shared" si="9"/>
        <v>0</v>
      </c>
      <c r="L999" s="214">
        <f t="shared" si="10"/>
        <v>0</v>
      </c>
      <c r="M999" s="213"/>
    </row>
    <row r="1000" spans="9:13" ht="14.25" customHeight="1">
      <c r="I1000" s="213"/>
      <c r="K1000" s="214"/>
      <c r="L1000" s="214"/>
      <c r="M1000" s="213"/>
    </row>
    <row r="1001" spans="9:13" ht="14.25" customHeight="1">
      <c r="I1001" s="213"/>
      <c r="K1001" s="214"/>
      <c r="L1001" s="214"/>
      <c r="M1001" s="213"/>
    </row>
    <row r="1002" spans="9:13" ht="14.25" customHeight="1">
      <c r="I1002" s="213"/>
      <c r="K1002" s="214"/>
      <c r="L1002" s="214"/>
      <c r="M1002" s="213"/>
    </row>
    <row r="1003" spans="9:13" ht="14.25" customHeight="1">
      <c r="I1003" s="213"/>
      <c r="K1003" s="214"/>
      <c r="L1003" s="214"/>
      <c r="M1003" s="213"/>
    </row>
    <row r="1004" spans="9:13" ht="14.25" customHeight="1">
      <c r="I1004" s="213"/>
      <c r="K1004" s="214"/>
      <c r="L1004" s="214"/>
      <c r="M1004" s="213"/>
    </row>
    <row r="1005" spans="9:13" ht="14.25" customHeight="1">
      <c r="I1005" s="213"/>
      <c r="K1005" s="214"/>
      <c r="L1005" s="214"/>
      <c r="M1005" s="213"/>
    </row>
    <row r="1006" spans="9:13" ht="14.25" customHeight="1">
      <c r="I1006" s="213"/>
      <c r="K1006" s="214"/>
      <c r="L1006" s="214"/>
      <c r="M1006" s="213"/>
    </row>
    <row r="1007" spans="9:13" ht="14.25" customHeight="1">
      <c r="I1007" s="213"/>
      <c r="K1007" s="214"/>
      <c r="L1007" s="214"/>
      <c r="M1007" s="213"/>
    </row>
    <row r="1008" spans="9:13" ht="14.25" customHeight="1">
      <c r="I1008" s="213"/>
      <c r="K1008" s="214"/>
      <c r="L1008" s="214"/>
      <c r="M1008" s="213"/>
    </row>
    <row r="1009" spans="9:13" ht="14.25" customHeight="1">
      <c r="I1009" s="213"/>
      <c r="K1009" s="214"/>
      <c r="L1009" s="214"/>
      <c r="M1009" s="213"/>
    </row>
    <row r="1010" spans="9:13" ht="14.25" customHeight="1">
      <c r="I1010" s="213"/>
      <c r="K1010" s="214"/>
      <c r="L1010" s="214"/>
      <c r="M1010" s="213"/>
    </row>
    <row r="1011" spans="9:13" ht="14.25" customHeight="1">
      <c r="I1011" s="213"/>
      <c r="K1011" s="214"/>
      <c r="L1011" s="214"/>
      <c r="M1011" s="213"/>
    </row>
    <row r="1012" spans="9:13" ht="14.25" customHeight="1">
      <c r="I1012" s="213"/>
      <c r="K1012" s="214"/>
      <c r="L1012" s="214"/>
      <c r="M1012" s="213"/>
    </row>
    <row r="1013" spans="9:13" ht="14.25" customHeight="1">
      <c r="I1013" s="213"/>
      <c r="K1013" s="214"/>
      <c r="L1013" s="214"/>
      <c r="M1013" s="213"/>
    </row>
    <row r="1014" spans="9:13" ht="14.25" customHeight="1">
      <c r="I1014" s="213"/>
      <c r="K1014" s="214"/>
      <c r="L1014" s="214"/>
      <c r="M1014" s="213"/>
    </row>
    <row r="1015" spans="9:13" ht="14.25" customHeight="1">
      <c r="I1015" s="213"/>
      <c r="K1015" s="214"/>
      <c r="L1015" s="214"/>
      <c r="M1015" s="213"/>
    </row>
    <row r="1016" spans="9:13" ht="14.25" customHeight="1">
      <c r="I1016" s="213"/>
      <c r="K1016" s="214"/>
      <c r="L1016" s="214"/>
      <c r="M1016" s="213"/>
    </row>
    <row r="1017" spans="9:13" ht="14.25" customHeight="1">
      <c r="I1017" s="213"/>
      <c r="K1017" s="214"/>
      <c r="L1017" s="214"/>
      <c r="M1017" s="213"/>
    </row>
    <row r="1018" spans="9:13" ht="14.25" customHeight="1">
      <c r="I1018" s="213"/>
      <c r="K1018" s="214"/>
      <c r="L1018" s="214"/>
      <c r="M1018" s="213"/>
    </row>
    <row r="1019" spans="9:13" ht="14.25" customHeight="1">
      <c r="I1019" s="213"/>
      <c r="K1019" s="214"/>
      <c r="L1019" s="214"/>
      <c r="M1019" s="213"/>
    </row>
    <row r="1020" spans="9:13" ht="14.25" customHeight="1">
      <c r="I1020" s="213"/>
      <c r="K1020" s="214"/>
      <c r="L1020" s="214"/>
      <c r="M1020" s="213"/>
    </row>
    <row r="1021" spans="9:13" ht="14.25" customHeight="1">
      <c r="I1021" s="213"/>
      <c r="K1021" s="214"/>
      <c r="L1021" s="214"/>
      <c r="M1021" s="213"/>
    </row>
    <row r="1022" spans="9:13" ht="14.25" customHeight="1">
      <c r="I1022" s="213"/>
      <c r="K1022" s="214"/>
      <c r="L1022" s="214"/>
      <c r="M1022" s="213"/>
    </row>
    <row r="1023" spans="9:13" ht="14.25" customHeight="1">
      <c r="I1023" s="213"/>
      <c r="K1023" s="214"/>
      <c r="L1023" s="214"/>
      <c r="M1023" s="213"/>
    </row>
    <row r="1024" spans="9:13" ht="14.25" customHeight="1">
      <c r="I1024" s="213"/>
      <c r="K1024" s="214"/>
      <c r="L1024" s="214"/>
      <c r="M1024" s="213"/>
    </row>
    <row r="1025" spans="9:13" ht="14.25" customHeight="1">
      <c r="I1025" s="213"/>
      <c r="K1025" s="214"/>
      <c r="L1025" s="214"/>
      <c r="M1025" s="213"/>
    </row>
    <row r="1026" spans="9:13" ht="14.25" customHeight="1">
      <c r="I1026" s="213"/>
      <c r="K1026" s="214"/>
      <c r="L1026" s="214"/>
      <c r="M1026" s="213"/>
    </row>
    <row r="1027" spans="9:13" ht="14.25" customHeight="1">
      <c r="I1027" s="213"/>
      <c r="K1027" s="214"/>
      <c r="L1027" s="214"/>
      <c r="M1027" s="213"/>
    </row>
    <row r="1028" spans="9:13" ht="14.25" customHeight="1">
      <c r="I1028" s="213"/>
      <c r="K1028" s="214"/>
      <c r="L1028" s="214"/>
      <c r="M1028" s="213"/>
    </row>
    <row r="1029" spans="9:13" ht="14.25" customHeight="1">
      <c r="I1029" s="213"/>
      <c r="K1029" s="214"/>
      <c r="L1029" s="214"/>
      <c r="M1029" s="213"/>
    </row>
    <row r="1030" spans="9:13" ht="14.25" customHeight="1">
      <c r="I1030" s="213"/>
      <c r="K1030" s="214"/>
      <c r="L1030" s="214"/>
      <c r="M1030" s="213"/>
    </row>
    <row r="1031" spans="9:13" ht="14.25" customHeight="1">
      <c r="I1031" s="213"/>
      <c r="K1031" s="214"/>
      <c r="L1031" s="214"/>
      <c r="M1031" s="213"/>
    </row>
    <row r="1032" spans="9:13" ht="14.25" customHeight="1">
      <c r="I1032" s="213"/>
      <c r="K1032" s="214"/>
      <c r="L1032" s="214"/>
      <c r="M1032" s="213"/>
    </row>
    <row r="1033" spans="9:13" ht="14.25" customHeight="1">
      <c r="I1033" s="213"/>
      <c r="K1033" s="214"/>
      <c r="L1033" s="214"/>
      <c r="M1033" s="213"/>
    </row>
    <row r="1034" spans="9:13" ht="14.25" customHeight="1">
      <c r="I1034" s="213"/>
      <c r="K1034" s="214"/>
      <c r="L1034" s="214"/>
      <c r="M1034" s="213"/>
    </row>
    <row r="1035" spans="9:13" ht="14.25" customHeight="1">
      <c r="I1035" s="213"/>
      <c r="K1035" s="214"/>
      <c r="L1035" s="214"/>
      <c r="M1035" s="213"/>
    </row>
    <row r="1036" spans="9:13" ht="14.25" customHeight="1">
      <c r="I1036" s="213"/>
      <c r="K1036" s="214"/>
      <c r="L1036" s="214"/>
      <c r="M1036" s="213"/>
    </row>
    <row r="1037" spans="9:13" ht="14.25" customHeight="1">
      <c r="I1037" s="213"/>
      <c r="K1037" s="214"/>
      <c r="L1037" s="214"/>
      <c r="M1037" s="213"/>
    </row>
    <row r="1038" spans="9:13" ht="14.25" customHeight="1">
      <c r="I1038" s="213"/>
      <c r="K1038" s="214"/>
      <c r="L1038" s="214"/>
      <c r="M1038" s="213"/>
    </row>
    <row r="1039" spans="9:13" ht="14.25" customHeight="1">
      <c r="I1039" s="213"/>
      <c r="K1039" s="214"/>
      <c r="L1039" s="214"/>
      <c r="M1039" s="213"/>
    </row>
    <row r="1040" spans="9:13" ht="14.25" customHeight="1">
      <c r="I1040" s="213"/>
      <c r="K1040" s="214"/>
      <c r="L1040" s="214"/>
      <c r="M1040" s="213"/>
    </row>
    <row r="1041" spans="9:13" ht="14.25" customHeight="1">
      <c r="I1041" s="213"/>
      <c r="K1041" s="214"/>
      <c r="L1041" s="214"/>
      <c r="M1041" s="213"/>
    </row>
    <row r="1042" spans="9:13" ht="14.25" customHeight="1">
      <c r="I1042" s="213"/>
      <c r="K1042" s="214"/>
      <c r="L1042" s="214"/>
      <c r="M1042" s="213"/>
    </row>
    <row r="1043" spans="9:13" ht="14.25" customHeight="1">
      <c r="I1043" s="213"/>
      <c r="K1043" s="214"/>
      <c r="L1043" s="214"/>
      <c r="M1043" s="213"/>
    </row>
    <row r="1044" spans="9:13" ht="14.25" customHeight="1">
      <c r="I1044" s="213"/>
      <c r="K1044" s="214"/>
      <c r="L1044" s="214"/>
      <c r="M1044" s="213"/>
    </row>
    <row r="1045" spans="9:13" ht="14.25" customHeight="1">
      <c r="I1045" s="213"/>
      <c r="K1045" s="214"/>
      <c r="L1045" s="214"/>
      <c r="M1045" s="213"/>
    </row>
    <row r="1046" spans="9:13" ht="14.25" customHeight="1">
      <c r="I1046" s="213"/>
      <c r="K1046" s="214"/>
      <c r="L1046" s="214"/>
      <c r="M1046" s="213"/>
    </row>
    <row r="1047" spans="9:13" ht="14.25" customHeight="1">
      <c r="I1047" s="213"/>
      <c r="K1047" s="214"/>
      <c r="L1047" s="214"/>
      <c r="M1047" s="213"/>
    </row>
    <row r="1048" spans="9:13" ht="14.25" customHeight="1">
      <c r="I1048" s="213"/>
      <c r="K1048" s="214"/>
      <c r="L1048" s="214"/>
      <c r="M1048" s="213"/>
    </row>
    <row r="1049" spans="9:13" ht="14.25" customHeight="1">
      <c r="I1049" s="213"/>
      <c r="K1049" s="214"/>
      <c r="L1049" s="214"/>
      <c r="M1049" s="213"/>
    </row>
    <row r="1050" spans="9:13" ht="14.25" customHeight="1">
      <c r="I1050" s="213"/>
      <c r="K1050" s="214"/>
      <c r="L1050" s="214"/>
      <c r="M1050" s="213"/>
    </row>
    <row r="1051" spans="9:13" ht="14.25" customHeight="1">
      <c r="I1051" s="213"/>
      <c r="K1051" s="214"/>
      <c r="L1051" s="214"/>
      <c r="M1051" s="213"/>
    </row>
    <row r="1052" spans="9:13" ht="14.25" customHeight="1">
      <c r="I1052" s="213"/>
      <c r="K1052" s="214"/>
      <c r="L1052" s="214"/>
      <c r="M1052" s="213"/>
    </row>
    <row r="1053" spans="9:13" ht="14.25" customHeight="1">
      <c r="I1053" s="213"/>
      <c r="K1053" s="214"/>
      <c r="L1053" s="214"/>
      <c r="M1053" s="213"/>
    </row>
    <row r="1054" spans="9:13" ht="14.25" customHeight="1">
      <c r="I1054" s="213"/>
      <c r="K1054" s="214"/>
      <c r="L1054" s="214"/>
      <c r="M1054" s="213"/>
    </row>
    <row r="1055" spans="9:13" ht="14.25" customHeight="1">
      <c r="I1055" s="213"/>
      <c r="K1055" s="214"/>
      <c r="L1055" s="214"/>
      <c r="M1055" s="213"/>
    </row>
    <row r="1056" spans="9:13" ht="14.25" customHeight="1">
      <c r="I1056" s="213"/>
      <c r="K1056" s="214"/>
      <c r="L1056" s="214"/>
      <c r="M1056" s="213"/>
    </row>
    <row r="1057" spans="9:13" ht="14.25" customHeight="1">
      <c r="I1057" s="213"/>
      <c r="K1057" s="214"/>
      <c r="L1057" s="214"/>
      <c r="M1057" s="213"/>
    </row>
    <row r="1058" spans="9:13" ht="14.25" customHeight="1">
      <c r="I1058" s="213"/>
      <c r="K1058" s="214"/>
      <c r="L1058" s="214"/>
      <c r="M1058" s="213"/>
    </row>
    <row r="1059" spans="9:13" ht="14.25" customHeight="1">
      <c r="I1059" s="213"/>
      <c r="K1059" s="214"/>
      <c r="L1059" s="214"/>
      <c r="M1059" s="213"/>
    </row>
    <row r="1060" spans="9:13" ht="14.25" customHeight="1">
      <c r="I1060" s="213"/>
      <c r="K1060" s="214"/>
      <c r="L1060" s="214"/>
      <c r="M1060" s="213"/>
    </row>
    <row r="1061" spans="9:13" ht="14.25" customHeight="1">
      <c r="I1061" s="213"/>
      <c r="K1061" s="214"/>
      <c r="L1061" s="214"/>
      <c r="M1061" s="213"/>
    </row>
    <row r="1062" spans="9:13" ht="14.25" customHeight="1">
      <c r="I1062" s="213"/>
      <c r="K1062" s="214"/>
      <c r="L1062" s="214"/>
      <c r="M1062" s="213"/>
    </row>
    <row r="1063" spans="9:13" ht="14.25" customHeight="1">
      <c r="I1063" s="213"/>
      <c r="K1063" s="214"/>
      <c r="L1063" s="214"/>
      <c r="M1063" s="213"/>
    </row>
    <row r="1064" spans="9:13" ht="14.25" customHeight="1">
      <c r="I1064" s="213"/>
      <c r="K1064" s="214"/>
      <c r="L1064" s="214"/>
      <c r="M1064" s="213"/>
    </row>
    <row r="1065" spans="9:13" ht="14.25" customHeight="1">
      <c r="I1065" s="213"/>
      <c r="K1065" s="214"/>
      <c r="L1065" s="214"/>
      <c r="M1065" s="213"/>
    </row>
    <row r="1066" spans="9:13" ht="14.25" customHeight="1">
      <c r="I1066" s="213"/>
      <c r="K1066" s="214"/>
      <c r="L1066" s="214"/>
      <c r="M1066" s="213"/>
    </row>
    <row r="1067" spans="9:13" ht="14.25" customHeight="1">
      <c r="I1067" s="213"/>
      <c r="K1067" s="214"/>
      <c r="L1067" s="214"/>
      <c r="M1067" s="213"/>
    </row>
    <row r="1068" spans="9:13" ht="14.25" customHeight="1">
      <c r="I1068" s="213"/>
      <c r="K1068" s="214"/>
      <c r="L1068" s="214"/>
      <c r="M1068" s="213"/>
    </row>
    <row r="1069" spans="9:13" ht="14.25" customHeight="1">
      <c r="I1069" s="213"/>
      <c r="K1069" s="214"/>
      <c r="L1069" s="214"/>
      <c r="M1069" s="213"/>
    </row>
    <row r="1070" spans="9:13" ht="14.25" customHeight="1">
      <c r="I1070" s="213"/>
      <c r="K1070" s="214"/>
      <c r="L1070" s="214"/>
      <c r="M1070" s="213"/>
    </row>
    <row r="1071" spans="9:13" ht="14.25" customHeight="1">
      <c r="I1071" s="213"/>
      <c r="K1071" s="214"/>
      <c r="L1071" s="214"/>
      <c r="M1071" s="213"/>
    </row>
    <row r="1072" spans="9:13" ht="14.25" customHeight="1">
      <c r="I1072" s="213"/>
      <c r="K1072" s="214"/>
      <c r="L1072" s="214"/>
      <c r="M1072" s="213"/>
    </row>
    <row r="1073" spans="9:13" ht="14.25" customHeight="1">
      <c r="I1073" s="213"/>
      <c r="K1073" s="214"/>
      <c r="L1073" s="214"/>
      <c r="M1073" s="213"/>
    </row>
    <row r="1074" spans="9:13" ht="14.25" customHeight="1">
      <c r="I1074" s="213"/>
      <c r="K1074" s="214"/>
      <c r="L1074" s="214"/>
      <c r="M1074" s="213"/>
    </row>
    <row r="1075" spans="9:13" ht="14.25" customHeight="1">
      <c r="I1075" s="213"/>
      <c r="K1075" s="214"/>
      <c r="L1075" s="214"/>
      <c r="M1075" s="213"/>
    </row>
    <row r="1076" spans="9:13" ht="14.25" customHeight="1">
      <c r="I1076" s="213"/>
      <c r="K1076" s="214"/>
      <c r="L1076" s="214"/>
      <c r="M1076" s="213"/>
    </row>
    <row r="1077" spans="9:13" ht="14.25" customHeight="1">
      <c r="I1077" s="213"/>
      <c r="K1077" s="214"/>
      <c r="L1077" s="214"/>
      <c r="M1077" s="213"/>
    </row>
    <row r="1078" spans="9:13" ht="14.25" customHeight="1">
      <c r="I1078" s="213"/>
      <c r="K1078" s="214"/>
      <c r="L1078" s="214"/>
      <c r="M1078" s="213"/>
    </row>
    <row r="1079" spans="9:13" ht="14.25" customHeight="1">
      <c r="I1079" s="213"/>
      <c r="K1079" s="214"/>
      <c r="L1079" s="214"/>
      <c r="M1079" s="213"/>
    </row>
    <row r="1080" spans="9:13" ht="14.25" customHeight="1">
      <c r="I1080" s="213"/>
      <c r="K1080" s="214"/>
      <c r="L1080" s="214"/>
      <c r="M1080" s="213"/>
    </row>
    <row r="1081" spans="9:13" ht="14.25" customHeight="1">
      <c r="I1081" s="213"/>
      <c r="K1081" s="214"/>
      <c r="L1081" s="214"/>
      <c r="M1081" s="213"/>
    </row>
    <row r="1082" spans="9:13" ht="14.25" customHeight="1">
      <c r="I1082" s="213"/>
      <c r="K1082" s="214"/>
      <c r="L1082" s="214"/>
      <c r="M1082" s="213"/>
    </row>
    <row r="1083" spans="9:13" ht="14.25" customHeight="1">
      <c r="I1083" s="213"/>
      <c r="K1083" s="214"/>
      <c r="L1083" s="214"/>
      <c r="M1083" s="213"/>
    </row>
    <row r="1084" spans="9:13" ht="14.25" customHeight="1">
      <c r="I1084" s="213"/>
      <c r="K1084" s="214"/>
      <c r="L1084" s="214"/>
      <c r="M1084" s="213"/>
    </row>
    <row r="1085" spans="9:13" ht="14.25" customHeight="1">
      <c r="I1085" s="213"/>
      <c r="K1085" s="214"/>
      <c r="L1085" s="214"/>
      <c r="M1085" s="213"/>
    </row>
    <row r="1086" spans="9:13" ht="14.25" customHeight="1">
      <c r="I1086" s="213"/>
      <c r="K1086" s="214"/>
      <c r="L1086" s="214"/>
      <c r="M1086" s="213"/>
    </row>
    <row r="1087" spans="9:13" ht="14.25" customHeight="1">
      <c r="I1087" s="213"/>
      <c r="K1087" s="214"/>
      <c r="L1087" s="214"/>
      <c r="M1087" s="213"/>
    </row>
    <row r="1088" spans="9:13" ht="14.25" customHeight="1">
      <c r="I1088" s="213"/>
      <c r="K1088" s="214"/>
      <c r="L1088" s="214"/>
      <c r="M1088" s="213"/>
    </row>
    <row r="1089" spans="9:13" ht="14.25" customHeight="1">
      <c r="I1089" s="213"/>
      <c r="K1089" s="214"/>
      <c r="L1089" s="214"/>
      <c r="M1089" s="213"/>
    </row>
    <row r="1090" spans="9:13" ht="14.25" customHeight="1">
      <c r="I1090" s="213"/>
      <c r="K1090" s="214"/>
      <c r="L1090" s="214"/>
      <c r="M1090" s="213"/>
    </row>
    <row r="1091" spans="9:13" ht="14.25" customHeight="1">
      <c r="I1091" s="213"/>
      <c r="K1091" s="214"/>
      <c r="L1091" s="214"/>
      <c r="M1091" s="213"/>
    </row>
    <row r="1092" spans="9:13" ht="14.25" customHeight="1">
      <c r="I1092" s="213"/>
      <c r="K1092" s="214"/>
      <c r="L1092" s="214"/>
      <c r="M1092" s="213"/>
    </row>
    <row r="1093" spans="9:13" ht="14.25" customHeight="1">
      <c r="I1093" s="213"/>
      <c r="K1093" s="214"/>
      <c r="L1093" s="214"/>
      <c r="M1093" s="213"/>
    </row>
    <row r="1094" spans="9:13" ht="14.25" customHeight="1">
      <c r="I1094" s="213"/>
      <c r="K1094" s="214"/>
      <c r="L1094" s="214"/>
      <c r="M1094" s="213"/>
    </row>
    <row r="1095" spans="9:13" ht="14.25" customHeight="1">
      <c r="I1095" s="213"/>
      <c r="K1095" s="214"/>
      <c r="L1095" s="214"/>
      <c r="M1095" s="213"/>
    </row>
    <row r="1096" spans="9:13" ht="14.25" customHeight="1">
      <c r="I1096" s="213"/>
      <c r="K1096" s="214"/>
      <c r="L1096" s="214"/>
      <c r="M1096" s="213"/>
    </row>
    <row r="1097" spans="9:13" ht="14.25" customHeight="1">
      <c r="I1097" s="213"/>
      <c r="K1097" s="214"/>
      <c r="L1097" s="214"/>
      <c r="M1097" s="213"/>
    </row>
    <row r="1098" spans="9:13" ht="14.25" customHeight="1">
      <c r="I1098" s="213"/>
      <c r="K1098" s="214"/>
      <c r="L1098" s="214"/>
      <c r="M1098" s="213"/>
    </row>
    <row r="1099" spans="9:13" ht="14.25" customHeight="1">
      <c r="I1099" s="213"/>
      <c r="K1099" s="214"/>
      <c r="L1099" s="214"/>
      <c r="M1099" s="213"/>
    </row>
    <row r="1100" spans="9:13" ht="14.25" customHeight="1">
      <c r="I1100" s="213"/>
      <c r="K1100" s="214"/>
      <c r="L1100" s="214"/>
      <c r="M1100" s="213"/>
    </row>
    <row r="1101" spans="9:13" ht="14.25" customHeight="1">
      <c r="I1101" s="213"/>
      <c r="K1101" s="214"/>
      <c r="L1101" s="214"/>
      <c r="M1101" s="213"/>
    </row>
    <row r="1102" spans="9:13" ht="14.25" customHeight="1">
      <c r="I1102" s="213"/>
      <c r="K1102" s="214"/>
      <c r="L1102" s="214"/>
      <c r="M1102" s="213"/>
    </row>
    <row r="1103" spans="9:13" ht="14.25" customHeight="1">
      <c r="I1103" s="213"/>
      <c r="K1103" s="214"/>
      <c r="L1103" s="214"/>
      <c r="M1103" s="213"/>
    </row>
    <row r="1104" spans="9:13" ht="14.25" customHeight="1">
      <c r="I1104" s="213"/>
      <c r="K1104" s="214"/>
      <c r="L1104" s="214"/>
      <c r="M1104" s="213"/>
    </row>
    <row r="1105" spans="9:13" ht="14.25" customHeight="1">
      <c r="I1105" s="213"/>
      <c r="K1105" s="214"/>
      <c r="L1105" s="214"/>
      <c r="M1105" s="213"/>
    </row>
  </sheetData>
  <mergeCells count="107">
    <mergeCell ref="B412:E412"/>
    <mergeCell ref="B413:E413"/>
    <mergeCell ref="B369:E374"/>
    <mergeCell ref="B375:E380"/>
    <mergeCell ref="B381:E386"/>
    <mergeCell ref="B387:E392"/>
    <mergeCell ref="B394:E394"/>
    <mergeCell ref="B395:E395"/>
    <mergeCell ref="B396:E401"/>
    <mergeCell ref="B402:E407"/>
    <mergeCell ref="B410:E410"/>
    <mergeCell ref="B329:E329"/>
    <mergeCell ref="B330:E335"/>
    <mergeCell ref="B336:E341"/>
    <mergeCell ref="B342:E347"/>
    <mergeCell ref="B348:E353"/>
    <mergeCell ref="B354:E359"/>
    <mergeCell ref="B360:E365"/>
    <mergeCell ref="B367:E367"/>
    <mergeCell ref="B368:E368"/>
    <mergeCell ref="B286:E292"/>
    <mergeCell ref="B293:E299"/>
    <mergeCell ref="B301:E301"/>
    <mergeCell ref="B302:E302"/>
    <mergeCell ref="B303:E309"/>
    <mergeCell ref="B310:E316"/>
    <mergeCell ref="B317:E323"/>
    <mergeCell ref="B326:E326"/>
    <mergeCell ref="B328:E328"/>
    <mergeCell ref="B234:E240"/>
    <mergeCell ref="B241:E247"/>
    <mergeCell ref="B249:E249"/>
    <mergeCell ref="B250:E250"/>
    <mergeCell ref="B251:E257"/>
    <mergeCell ref="B258:E264"/>
    <mergeCell ref="B265:E271"/>
    <mergeCell ref="B272:E278"/>
    <mergeCell ref="B279:E285"/>
    <mergeCell ref="B140:E146"/>
    <mergeCell ref="B147:E153"/>
    <mergeCell ref="B154:E160"/>
    <mergeCell ref="B161:E167"/>
    <mergeCell ref="B429:E429"/>
    <mergeCell ref="B430:E430"/>
    <mergeCell ref="B414:E416"/>
    <mergeCell ref="B419:E419"/>
    <mergeCell ref="B421:E421"/>
    <mergeCell ref="B422:E422"/>
    <mergeCell ref="B423:E423"/>
    <mergeCell ref="B426:E426"/>
    <mergeCell ref="B428:E428"/>
    <mergeCell ref="B169:E169"/>
    <mergeCell ref="B170:E170"/>
    <mergeCell ref="B171:E177"/>
    <mergeCell ref="B178:E184"/>
    <mergeCell ref="B185:E191"/>
    <mergeCell ref="B192:E198"/>
    <mergeCell ref="B199:E205"/>
    <mergeCell ref="B206:E212"/>
    <mergeCell ref="B213:E219"/>
    <mergeCell ref="B220:E226"/>
    <mergeCell ref="B227:E233"/>
    <mergeCell ref="B77:E83"/>
    <mergeCell ref="B84:E90"/>
    <mergeCell ref="B91:E97"/>
    <mergeCell ref="B98:E104"/>
    <mergeCell ref="B105:E111"/>
    <mergeCell ref="B112:E118"/>
    <mergeCell ref="B119:E125"/>
    <mergeCell ref="B126:E132"/>
    <mergeCell ref="B133:E139"/>
    <mergeCell ref="B31:E31"/>
    <mergeCell ref="B38:E38"/>
    <mergeCell ref="B40:E40"/>
    <mergeCell ref="B41:E41"/>
    <mergeCell ref="B42:E48"/>
    <mergeCell ref="B49:E55"/>
    <mergeCell ref="B56:E62"/>
    <mergeCell ref="B63:E69"/>
    <mergeCell ref="B70:E76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  <mergeCell ref="B13:E13"/>
    <mergeCell ref="B14:E14"/>
    <mergeCell ref="B15:E15"/>
    <mergeCell ref="B16:E16"/>
    <mergeCell ref="B17:E17"/>
    <mergeCell ref="B18:E18"/>
    <mergeCell ref="B19:E19"/>
    <mergeCell ref="B20:E20"/>
    <mergeCell ref="B21:E21"/>
    <mergeCell ref="B4:E4"/>
    <mergeCell ref="B5:E5"/>
    <mergeCell ref="B6:E6"/>
    <mergeCell ref="B7:E7"/>
    <mergeCell ref="B8:E8"/>
    <mergeCell ref="B9:E9"/>
    <mergeCell ref="B10:E10"/>
    <mergeCell ref="B11:E11"/>
    <mergeCell ref="B12:E12"/>
  </mergeCells>
  <pageMargins left="0.511811024" right="0.511811024" top="0.78740157499999996" bottom="0.78740157499999996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Cuidador de alunos PcD - 40h/sem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CAXIAS DO SUL/RS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2</v>
      </c>
      <c r="D14" s="81">
        <f>VLOOKUP($C$14,resumo!$A$5:$T$50,4,0)</f>
        <v>1</v>
      </c>
      <c r="E14" s="280" t="str">
        <f>VLOOKUP($C$14,resumo!$A$5:$T$50,5,0)</f>
        <v>Cuidador de alunos PcD - 40h/sem</v>
      </c>
      <c r="F14" s="270"/>
      <c r="G14" s="281" t="str">
        <f>VLOOKUP($C$14,resumo!$A$5:$T$50,6,0)</f>
        <v>Caxias do Sul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Monitor/Cuidador de alunos PcD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5162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285</v>
      </c>
      <c r="D20" s="269"/>
      <c r="E20" s="269"/>
      <c r="F20" s="269"/>
      <c r="G20" s="269"/>
      <c r="H20" s="270"/>
      <c r="I20" s="290">
        <f>VLOOKUP($C$14,resumo!$A$5:$T$50,17,0)</f>
        <v>2023.64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Monitor/Cuidador de alunos PcD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286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287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288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289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ROUND(H31*5*(I20/220),2)</f>
        <v>1839.67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290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291</v>
      </c>
      <c r="D33" s="269"/>
      <c r="E33" s="269"/>
      <c r="F33" s="269"/>
      <c r="G33" s="270"/>
      <c r="H33" s="89">
        <f>VLOOKUP($C$14,resumo!$A$5:$T$50,20,0)</f>
        <v>40</v>
      </c>
      <c r="I33" s="96" t="s">
        <v>134</v>
      </c>
      <c r="J33" s="91">
        <f>ROUND(H33%*J31,2)</f>
        <v>735.87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292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293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2575.54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294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295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296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214.54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297</v>
      </c>
      <c r="D43" s="269"/>
      <c r="E43" s="269"/>
      <c r="F43" s="269"/>
      <c r="G43" s="269"/>
      <c r="H43" s="270"/>
      <c r="I43" s="105">
        <v>0.121</v>
      </c>
      <c r="J43" s="101">
        <f t="shared" si="1"/>
        <v>311.64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526.17999999999995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298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299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620.34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77.540000000000006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300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93.05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46.53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31.02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18.61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6.2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248.14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1141.4299999999998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301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188.82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302</v>
      </c>
      <c r="D61" s="269"/>
      <c r="E61" s="269"/>
      <c r="F61" s="269"/>
      <c r="G61" s="269"/>
      <c r="H61" s="269"/>
      <c r="I61" s="120">
        <f>VLOOKUP($C$14,resumo!$A$5:$T$50,12,0)</f>
        <v>6.8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303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304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305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306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307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308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309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310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665.9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311</v>
      </c>
      <c r="D77" s="269"/>
      <c r="E77" s="269"/>
      <c r="F77" s="269"/>
      <c r="G77" s="269"/>
      <c r="H77" s="269"/>
      <c r="I77" s="270"/>
      <c r="J77" s="112">
        <f>J44</f>
        <v>526.17999999999995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1141.4299999999998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665.9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2333.5099999999998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312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12.92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1.03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313</v>
      </c>
      <c r="D85" s="269"/>
      <c r="E85" s="269"/>
      <c r="F85" s="269"/>
      <c r="G85" s="269"/>
      <c r="H85" s="269"/>
      <c r="I85" s="270"/>
      <c r="J85" s="112">
        <f>ROUND(((($J$37/30)*7)/$G$12)*1,2)</f>
        <v>50.08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18.43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314</v>
      </c>
      <c r="D87" s="269"/>
      <c r="E87" s="269"/>
      <c r="F87" s="269"/>
      <c r="G87" s="269"/>
      <c r="H87" s="270"/>
      <c r="I87" s="130">
        <v>0.04</v>
      </c>
      <c r="J87" s="112">
        <f>ROUND($J$37*I87,2)</f>
        <v>103.02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185.48000000000002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315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2575.54</v>
      </c>
      <c r="D93" s="305" t="s">
        <v>316</v>
      </c>
      <c r="E93" s="269"/>
      <c r="F93" s="133">
        <f>J80-J60-J65</f>
        <v>1691.7099999999996</v>
      </c>
      <c r="G93" s="305" t="s">
        <v>203</v>
      </c>
      <c r="H93" s="269"/>
      <c r="I93" s="134">
        <f>J88</f>
        <v>185.48000000000002</v>
      </c>
      <c r="J93" s="135">
        <f>C93+F93+I93</f>
        <v>4452.7299999999996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317</v>
      </c>
      <c r="D96" s="269"/>
      <c r="E96" s="269"/>
      <c r="F96" s="269"/>
      <c r="G96" s="269"/>
      <c r="H96" s="269"/>
      <c r="I96" s="270"/>
      <c r="J96" s="112">
        <f>ROUND(J93/12,2)</f>
        <v>371.06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318</v>
      </c>
      <c r="D97" s="269"/>
      <c r="E97" s="269"/>
      <c r="F97" s="269"/>
      <c r="G97" s="269"/>
      <c r="H97" s="269"/>
      <c r="I97" s="270"/>
      <c r="J97" s="112">
        <f>ROUND((($J$93/30)*1)/12,2)</f>
        <v>12.37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319</v>
      </c>
      <c r="D98" s="269"/>
      <c r="E98" s="269"/>
      <c r="F98" s="269"/>
      <c r="G98" s="269"/>
      <c r="H98" s="269"/>
      <c r="I98" s="270"/>
      <c r="J98" s="112">
        <f>ROUND((($J$93/30)*5)/12*1.5%,2)</f>
        <v>0.93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320</v>
      </c>
      <c r="D99" s="269"/>
      <c r="E99" s="269"/>
      <c r="F99" s="269"/>
      <c r="G99" s="269"/>
      <c r="H99" s="269"/>
      <c r="I99" s="270"/>
      <c r="J99" s="112">
        <f>ROUND((((($J$93)/30)*0.69)/12),2)</f>
        <v>8.5299999999999994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321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6.14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322</v>
      </c>
      <c r="D101" s="269"/>
      <c r="E101" s="269"/>
      <c r="F101" s="269"/>
      <c r="G101" s="269"/>
      <c r="H101" s="269"/>
      <c r="I101" s="270"/>
      <c r="J101" s="112">
        <f>ROUND((((($J$93)/30)*3)/12),2)</f>
        <v>37.11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436.14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436.14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436.14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323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324</v>
      </c>
      <c r="D115" s="269"/>
      <c r="E115" s="269"/>
      <c r="F115" s="269"/>
      <c r="G115" s="269"/>
      <c r="H115" s="269"/>
      <c r="I115" s="270"/>
      <c r="J115" s="141">
        <f>J162</f>
        <v>4.9800000000000004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325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63.239999999999995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326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5593.9099999999989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279.7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327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5873.6099999999988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587.36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328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6460.9699999999984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329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566.03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330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122.89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331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332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333</v>
      </c>
      <c r="D135" s="269"/>
      <c r="E135" s="269"/>
      <c r="F135" s="269"/>
      <c r="G135" s="269"/>
      <c r="H135" s="270"/>
      <c r="I135" s="155">
        <f>VLOOKUP($C$14,resumo!$A$5:$T$50,14,0)</f>
        <v>0.04</v>
      </c>
      <c r="J135" s="112">
        <f>ROUND(($J$126/(1-$I$137))*I135,2)</f>
        <v>297.91000000000003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1853.89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0.13250000000000001</v>
      </c>
      <c r="J137" s="118">
        <f t="shared" si="5"/>
        <v>986.82999999999993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2575.54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2333.5099999999998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185.48000000000002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436.14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63.239999999999995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5593.9099999999989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1853.89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7447.8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7447.8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334</v>
      </c>
      <c r="C152" s="269"/>
      <c r="D152" s="269"/>
      <c r="E152" s="269"/>
      <c r="F152" s="269"/>
      <c r="G152" s="270"/>
      <c r="H152" s="322">
        <f>ROUND(H150*H151,2)</f>
        <v>89373.6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Monitor/Cuidador de alunos PcD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resumo!G8</f>
        <v>5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4.9800000000000004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Cuidador de alunos PcD - 20h/sem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CAXIAS DO SUL/RS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3</v>
      </c>
      <c r="D14" s="81">
        <f>VLOOKUP($C$14,resumo!$A$5:$T$50,4,0)</f>
        <v>1</v>
      </c>
      <c r="E14" s="280" t="str">
        <f>VLOOKUP($C$14,resumo!$A$5:$T$50,5,0)</f>
        <v>Cuidador de alunos PcD - 20h/sem</v>
      </c>
      <c r="F14" s="270"/>
      <c r="G14" s="281" t="str">
        <f>VLOOKUP($C$14,resumo!$A$5:$T$50,6,0)</f>
        <v>Caxias do Sul</v>
      </c>
      <c r="H14" s="270"/>
      <c r="I14" s="82">
        <f>VLOOKUP($C$14,resumo!$A$5:$T$50,7,0)</f>
        <v>2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Monitor/Cuidador de alunos PcD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5162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335</v>
      </c>
      <c r="D20" s="269"/>
      <c r="E20" s="269"/>
      <c r="F20" s="269"/>
      <c r="G20" s="269"/>
      <c r="H20" s="270"/>
      <c r="I20" s="290">
        <f>VLOOKUP($C$14,resumo!$A$5:$T$50,17,0)</f>
        <v>2023.64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Monitor/Cuidador de alunos PcD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336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337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338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339</v>
      </c>
      <c r="D31" s="269"/>
      <c r="E31" s="269"/>
      <c r="F31" s="269"/>
      <c r="G31" s="270"/>
      <c r="H31" s="89">
        <f>VLOOKUP($C$14,resumo!$A$5:$T$50,19,0)</f>
        <v>20</v>
      </c>
      <c r="I31" s="90" t="s">
        <v>131</v>
      </c>
      <c r="J31" s="91">
        <f>ROUND(H31*5*(I20/220),2)</f>
        <v>919.84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340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341</v>
      </c>
      <c r="D33" s="269"/>
      <c r="E33" s="269"/>
      <c r="F33" s="269"/>
      <c r="G33" s="270"/>
      <c r="H33" s="89">
        <f>VLOOKUP($C$14,resumo!$A$5:$T$50,20,0)</f>
        <v>40</v>
      </c>
      <c r="I33" s="96" t="s">
        <v>134</v>
      </c>
      <c r="J33" s="91">
        <f>ROUND(H33%*J31,2)</f>
        <v>367.94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342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343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1287.78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344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345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346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107.27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347</v>
      </c>
      <c r="D43" s="269"/>
      <c r="E43" s="269"/>
      <c r="F43" s="269"/>
      <c r="G43" s="269"/>
      <c r="H43" s="270"/>
      <c r="I43" s="105">
        <v>0.121</v>
      </c>
      <c r="J43" s="101">
        <f t="shared" si="1"/>
        <v>155.82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263.08999999999997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348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349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310.17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38.770000000000003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350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46.53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23.26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15.51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9.31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3.1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124.07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570.72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351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244.01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352</v>
      </c>
      <c r="D61" s="269"/>
      <c r="E61" s="269"/>
      <c r="F61" s="269"/>
      <c r="G61" s="269"/>
      <c r="H61" s="269"/>
      <c r="I61" s="120">
        <f>VLOOKUP($C$14,resumo!$A$5:$T$50,12,0)</f>
        <v>6.8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353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354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355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356</v>
      </c>
      <c r="D65" s="269"/>
      <c r="E65" s="269"/>
      <c r="F65" s="269"/>
      <c r="G65" s="269"/>
      <c r="H65" s="269"/>
      <c r="I65" s="269"/>
      <c r="J65" s="112">
        <f>ROUND(I67*I66*(1-I68),2)</f>
        <v>226.49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357</v>
      </c>
      <c r="D66" s="269"/>
      <c r="E66" s="269"/>
      <c r="F66" s="269"/>
      <c r="G66" s="269"/>
      <c r="H66" s="269"/>
      <c r="I66" s="120">
        <f>VLOOKUP($C$14,resumo!$A$5:$T$50,18,0)</f>
        <v>12.71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358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359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360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494.6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361</v>
      </c>
      <c r="D77" s="269"/>
      <c r="E77" s="269"/>
      <c r="F77" s="269"/>
      <c r="G77" s="269"/>
      <c r="H77" s="269"/>
      <c r="I77" s="270"/>
      <c r="J77" s="112">
        <f>J44</f>
        <v>263.08999999999997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570.72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494.6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1328.4099999999999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362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6.46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0.52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363</v>
      </c>
      <c r="D85" s="269"/>
      <c r="E85" s="269"/>
      <c r="F85" s="269"/>
      <c r="G85" s="269"/>
      <c r="H85" s="269"/>
      <c r="I85" s="270"/>
      <c r="J85" s="112">
        <f>ROUND(((($J$37/30)*7)/$G$12)*1,2)</f>
        <v>25.04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9.2100000000000009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364</v>
      </c>
      <c r="D87" s="269"/>
      <c r="E87" s="269"/>
      <c r="F87" s="269"/>
      <c r="G87" s="269"/>
      <c r="H87" s="270"/>
      <c r="I87" s="130">
        <v>0.04</v>
      </c>
      <c r="J87" s="112">
        <f>ROUND($J$37*I87,2)</f>
        <v>51.51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92.74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365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1287.78</v>
      </c>
      <c r="D93" s="305" t="s">
        <v>366</v>
      </c>
      <c r="E93" s="269"/>
      <c r="F93" s="133">
        <f>J80-J60-J65</f>
        <v>857.90999999999985</v>
      </c>
      <c r="G93" s="305" t="s">
        <v>203</v>
      </c>
      <c r="H93" s="269"/>
      <c r="I93" s="134">
        <f>J88</f>
        <v>92.74</v>
      </c>
      <c r="J93" s="135">
        <f>C93+F93+I93</f>
        <v>2238.4299999999994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367</v>
      </c>
      <c r="D96" s="269"/>
      <c r="E96" s="269"/>
      <c r="F96" s="269"/>
      <c r="G96" s="269"/>
      <c r="H96" s="269"/>
      <c r="I96" s="270"/>
      <c r="J96" s="112">
        <f>ROUND(J93/12,2)</f>
        <v>186.54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368</v>
      </c>
      <c r="D97" s="269"/>
      <c r="E97" s="269"/>
      <c r="F97" s="269"/>
      <c r="G97" s="269"/>
      <c r="H97" s="269"/>
      <c r="I97" s="270"/>
      <c r="J97" s="112">
        <f>ROUND((($J$93/30)*1)/12,2)</f>
        <v>6.22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369</v>
      </c>
      <c r="D98" s="269"/>
      <c r="E98" s="269"/>
      <c r="F98" s="269"/>
      <c r="G98" s="269"/>
      <c r="H98" s="269"/>
      <c r="I98" s="270"/>
      <c r="J98" s="112">
        <f>ROUND((($J$93/30)*5)/12*1.5%,2)</f>
        <v>0.47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370</v>
      </c>
      <c r="D99" s="269"/>
      <c r="E99" s="269"/>
      <c r="F99" s="269"/>
      <c r="G99" s="269"/>
      <c r="H99" s="269"/>
      <c r="I99" s="270"/>
      <c r="J99" s="112">
        <f>ROUND((((($J$93)/30)*0.69)/12),2)</f>
        <v>4.29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371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3.15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372</v>
      </c>
      <c r="D101" s="269"/>
      <c r="E101" s="269"/>
      <c r="F101" s="269"/>
      <c r="G101" s="269"/>
      <c r="H101" s="269"/>
      <c r="I101" s="270"/>
      <c r="J101" s="112">
        <f>ROUND((((($J$93)/30)*3)/12),2)</f>
        <v>18.649999999999999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219.32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219.32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219.32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373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374</v>
      </c>
      <c r="D115" s="269"/>
      <c r="E115" s="269"/>
      <c r="F115" s="269"/>
      <c r="G115" s="269"/>
      <c r="H115" s="269"/>
      <c r="I115" s="270"/>
      <c r="J115" s="141">
        <f>J162</f>
        <v>4.9800000000000004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375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63.239999999999995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376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2991.4899999999993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149.57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377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3141.0599999999995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314.11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378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3455.1699999999996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379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302.7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380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65.72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381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382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383</v>
      </c>
      <c r="D135" s="269"/>
      <c r="E135" s="269"/>
      <c r="F135" s="269"/>
      <c r="G135" s="269"/>
      <c r="H135" s="270"/>
      <c r="I135" s="155">
        <f>VLOOKUP($C$14,resumo!$A$5:$T$50,14,0)</f>
        <v>0.04</v>
      </c>
      <c r="J135" s="112">
        <f>ROUND(($J$126/(1-$I$137))*I135,2)</f>
        <v>159.32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991.42000000000007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0.13250000000000001</v>
      </c>
      <c r="J137" s="118">
        <f t="shared" si="5"/>
        <v>527.74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1287.78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1328.4099999999999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92.74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219.32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63.239999999999995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2991.4899999999993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991.42000000000007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3982.91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7965.82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384</v>
      </c>
      <c r="C152" s="269"/>
      <c r="D152" s="269"/>
      <c r="E152" s="269"/>
      <c r="F152" s="269"/>
      <c r="G152" s="270"/>
      <c r="H152" s="322">
        <f>ROUND(H150*H151,2)</f>
        <v>95589.84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Monitor/Cuidador de alunos PcD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resumo!G8</f>
        <v>5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4.9800000000000004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Recepcionista - 40h/sem (das 07h as 15h)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ERECHIM/RS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4</v>
      </c>
      <c r="D14" s="81">
        <f>VLOOKUP($C$14,resumo!$A$5:$T$50,4,0)</f>
        <v>2</v>
      </c>
      <c r="E14" s="280" t="str">
        <f>VLOOKUP($C$14,resumo!$A$5:$T$50,5,0)</f>
        <v>Recepcionista - 40h/sem (das 07h as 15h)</v>
      </c>
      <c r="F14" s="270"/>
      <c r="G14" s="281" t="str">
        <f>VLOOKUP($C$14,resumo!$A$5:$T$50,6,0)</f>
        <v>Erechim</v>
      </c>
      <c r="H14" s="270"/>
      <c r="I14" s="82">
        <f>VLOOKUP($C$14,resumo!$A$5:$T$50,7,0)</f>
        <v>2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Recepcionista em geral, recepcionista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4221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385</v>
      </c>
      <c r="D20" s="269"/>
      <c r="E20" s="269"/>
      <c r="F20" s="269"/>
      <c r="G20" s="269"/>
      <c r="H20" s="270"/>
      <c r="I20" s="290">
        <f>VLOOKUP($C$14,resumo!$A$5:$T$50,17,0)</f>
        <v>1869.5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Recepcionista em geral, recepcionista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 hidden="1">
      <c r="A23" s="64"/>
      <c r="B23" s="85">
        <v>6</v>
      </c>
      <c r="C23" s="293" t="s">
        <v>386</v>
      </c>
      <c r="D23" s="269"/>
      <c r="E23" s="269"/>
      <c r="F23" s="269"/>
      <c r="G23" s="269"/>
      <c r="H23" s="270"/>
      <c r="I23" s="294"/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 hidden="1">
      <c r="A24" s="64"/>
      <c r="B24" s="86">
        <v>7</v>
      </c>
      <c r="C24" s="293" t="s">
        <v>387</v>
      </c>
      <c r="D24" s="269"/>
      <c r="E24" s="269"/>
      <c r="F24" s="269"/>
      <c r="G24" s="269"/>
      <c r="H24" s="270"/>
      <c r="I24" s="294"/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 hidden="1">
      <c r="A25" s="64"/>
      <c r="B25" s="86">
        <v>8</v>
      </c>
      <c r="C25" s="293" t="s">
        <v>388</v>
      </c>
      <c r="D25" s="269"/>
      <c r="E25" s="269"/>
      <c r="F25" s="269"/>
      <c r="G25" s="269"/>
      <c r="H25" s="270"/>
      <c r="I25" s="294"/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389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ROUND(H31*5*(I20/200),2)</f>
        <v>1869.5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390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391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 hidden="1">
      <c r="A34" s="92"/>
      <c r="B34" s="93" t="s">
        <v>111</v>
      </c>
      <c r="C34" s="335" t="s">
        <v>392</v>
      </c>
      <c r="D34" s="269"/>
      <c r="E34" s="269"/>
      <c r="F34" s="269"/>
      <c r="G34" s="270"/>
      <c r="H34" s="97"/>
      <c r="I34" s="97"/>
      <c r="J34" s="91">
        <f t="shared" ref="J34:J35" si="0">ROUND(H34%*J31,2)</f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 hidden="1">
      <c r="A35" s="92"/>
      <c r="B35" s="93" t="s">
        <v>136</v>
      </c>
      <c r="C35" s="335" t="s">
        <v>393</v>
      </c>
      <c r="D35" s="269"/>
      <c r="E35" s="269"/>
      <c r="F35" s="269"/>
      <c r="G35" s="270"/>
      <c r="H35" s="97"/>
      <c r="I35" s="98"/>
      <c r="J35" s="91">
        <f t="shared" si="0"/>
        <v>0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1869.5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394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395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396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1">ROUND($J$37*I42,2)</f>
        <v>155.72999999999999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397</v>
      </c>
      <c r="D43" s="269"/>
      <c r="E43" s="269"/>
      <c r="F43" s="269"/>
      <c r="G43" s="269"/>
      <c r="H43" s="270"/>
      <c r="I43" s="105">
        <v>0.121</v>
      </c>
      <c r="J43" s="101">
        <f t="shared" si="1"/>
        <v>226.21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381.94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398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399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2">ROUND(($J$37+$J$44)*I48,2)</f>
        <v>450.29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2"/>
        <v>56.29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400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2"/>
        <v>67.540000000000006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2"/>
        <v>33.770000000000003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2"/>
        <v>22.51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2"/>
        <v>13.51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2"/>
        <v>4.5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180.12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3">SUM(I48:I55)</f>
        <v>0.36800000000000005</v>
      </c>
      <c r="J56" s="118">
        <f t="shared" si="3"/>
        <v>828.53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401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151.83000000000001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402</v>
      </c>
      <c r="D61" s="269"/>
      <c r="E61" s="269"/>
      <c r="F61" s="269"/>
      <c r="G61" s="269"/>
      <c r="H61" s="269"/>
      <c r="I61" s="120">
        <f>VLOOKUP($C$14,resumo!$A$5:$T$50,12,0)</f>
        <v>6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403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404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405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406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407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408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409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410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628.91000000000008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411</v>
      </c>
      <c r="D77" s="269"/>
      <c r="E77" s="269"/>
      <c r="F77" s="269"/>
      <c r="G77" s="269"/>
      <c r="H77" s="269"/>
      <c r="I77" s="270"/>
      <c r="J77" s="112">
        <f>J44</f>
        <v>381.94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828.53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628.91000000000008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1839.38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412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9.3800000000000008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0.75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413</v>
      </c>
      <c r="D85" s="269"/>
      <c r="E85" s="269"/>
      <c r="F85" s="269"/>
      <c r="G85" s="269"/>
      <c r="H85" s="269"/>
      <c r="I85" s="270"/>
      <c r="J85" s="112">
        <f>ROUND(((($J$37/30)*7)/$G$12)*1,2)</f>
        <v>36.35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13.38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414</v>
      </c>
      <c r="D87" s="269"/>
      <c r="E87" s="269"/>
      <c r="F87" s="269"/>
      <c r="G87" s="269"/>
      <c r="H87" s="270"/>
      <c r="I87" s="130">
        <v>0.04</v>
      </c>
      <c r="J87" s="112">
        <f>ROUND($J$37*I87,2)</f>
        <v>74.78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134.64000000000001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415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1869.5</v>
      </c>
      <c r="D93" s="305" t="s">
        <v>416</v>
      </c>
      <c r="E93" s="269"/>
      <c r="F93" s="133">
        <f>J80-J60-J65</f>
        <v>1234.5700000000002</v>
      </c>
      <c r="G93" s="305" t="s">
        <v>203</v>
      </c>
      <c r="H93" s="269"/>
      <c r="I93" s="134">
        <f>J88</f>
        <v>134.64000000000001</v>
      </c>
      <c r="J93" s="135">
        <f>C93+F93+I93</f>
        <v>3238.71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417</v>
      </c>
      <c r="D96" s="269"/>
      <c r="E96" s="269"/>
      <c r="F96" s="269"/>
      <c r="G96" s="269"/>
      <c r="H96" s="269"/>
      <c r="I96" s="270"/>
      <c r="J96" s="112">
        <f>ROUND(J93/12,2)</f>
        <v>269.89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418</v>
      </c>
      <c r="D97" s="269"/>
      <c r="E97" s="269"/>
      <c r="F97" s="269"/>
      <c r="G97" s="269"/>
      <c r="H97" s="269"/>
      <c r="I97" s="270"/>
      <c r="J97" s="112">
        <f>ROUND((($J$93/30)*1)/12,2)</f>
        <v>9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419</v>
      </c>
      <c r="D98" s="269"/>
      <c r="E98" s="269"/>
      <c r="F98" s="269"/>
      <c r="G98" s="269"/>
      <c r="H98" s="269"/>
      <c r="I98" s="270"/>
      <c r="J98" s="112">
        <f>ROUND((($J$93/30)*5)/12*1.5%,2)</f>
        <v>0.67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420</v>
      </c>
      <c r="D99" s="269"/>
      <c r="E99" s="269"/>
      <c r="F99" s="269"/>
      <c r="G99" s="269"/>
      <c r="H99" s="269"/>
      <c r="I99" s="270"/>
      <c r="J99" s="112">
        <f>ROUND((((($J$93)/30)*0.69)/12),2)</f>
        <v>6.21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421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4.5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422</v>
      </c>
      <c r="D101" s="269"/>
      <c r="E101" s="269"/>
      <c r="F101" s="269"/>
      <c r="G101" s="269"/>
      <c r="H101" s="269"/>
      <c r="I101" s="270"/>
      <c r="J101" s="112">
        <f>ROUND((((($J$93)/30)*3)/12),2)</f>
        <v>26.99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317.26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317.26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317.26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423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424</v>
      </c>
      <c r="D115" s="269"/>
      <c r="E115" s="269"/>
      <c r="F115" s="269"/>
      <c r="G115" s="269"/>
      <c r="H115" s="269"/>
      <c r="I115" s="270"/>
      <c r="J115" s="141">
        <f>J162</f>
        <v>4.1500000000000004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425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62.41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426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4223.1899999999996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211.16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427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4434.3499999999995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443.44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428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4877.7899999999991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429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4">ROUND(($J$126/(1-$I$137))*I129,2)</f>
        <v>422.46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430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4"/>
        <v>91.72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431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432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433</v>
      </c>
      <c r="D135" s="269"/>
      <c r="E135" s="269"/>
      <c r="F135" s="269"/>
      <c r="G135" s="269"/>
      <c r="H135" s="270"/>
      <c r="I135" s="155">
        <f>VLOOKUP($C$14,resumo!$A$5:$T$50,14,0)</f>
        <v>0.03</v>
      </c>
      <c r="J135" s="112">
        <f>ROUND(($J$126/(1-$I$137))*I135,2)</f>
        <v>166.76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1335.54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5">SUM(I129:I135)</f>
        <v>0.1225</v>
      </c>
      <c r="J137" s="118">
        <f t="shared" si="5"/>
        <v>680.93999999999994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1869.5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1839.38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134.64000000000001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317.26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62.41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4223.1899999999996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1335.54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5558.73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11117.46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434</v>
      </c>
      <c r="C152" s="269"/>
      <c r="D152" s="269"/>
      <c r="E152" s="269"/>
      <c r="F152" s="269"/>
      <c r="G152" s="270"/>
      <c r="H152" s="322">
        <f>ROUND(H150*H151,2)</f>
        <v>133409.51999999999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Recepcionista em geral, recepcionista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resumo!G13</f>
        <v>6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4.1500000000000004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6">F167*$I$27</f>
        <v>2</v>
      </c>
      <c r="I167" s="187">
        <v>59.45</v>
      </c>
      <c r="J167" s="178">
        <f t="shared" ref="J167:J173" si="7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6"/>
        <v>2</v>
      </c>
      <c r="I168" s="187">
        <v>26.89</v>
      </c>
      <c r="J168" s="178">
        <f t="shared" si="7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6"/>
        <v>2</v>
      </c>
      <c r="I169" s="187">
        <v>29.45</v>
      </c>
      <c r="J169" s="178">
        <f t="shared" si="7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6"/>
        <v>1</v>
      </c>
      <c r="I170" s="187">
        <v>6.5</v>
      </c>
      <c r="J170" s="178">
        <f t="shared" si="7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6"/>
        <v>1</v>
      </c>
      <c r="I171" s="187">
        <v>105.5</v>
      </c>
      <c r="J171" s="178">
        <f t="shared" si="7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6"/>
        <v>1</v>
      </c>
      <c r="I172" s="187">
        <v>288.5</v>
      </c>
      <c r="J172" s="178">
        <f t="shared" si="7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6"/>
        <v>2</v>
      </c>
      <c r="I173" s="188">
        <v>33.49</v>
      </c>
      <c r="J173" s="178">
        <f t="shared" si="7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G34"/>
    <mergeCell ref="C35:G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76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Recepcionista - 40h/sem (das 15h as 23h)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ERECHIM/RS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5</v>
      </c>
      <c r="D14" s="81">
        <f>VLOOKUP($C$14,resumo!$A$5:$T$50,4,0)</f>
        <v>2</v>
      </c>
      <c r="E14" s="280" t="str">
        <f>VLOOKUP($C$14,resumo!$A$5:$T$50,5,0)</f>
        <v>Recepcionista - 40h/sem (das 15h as 23h)</v>
      </c>
      <c r="F14" s="270"/>
      <c r="G14" s="281" t="str">
        <f>VLOOKUP($C$14,resumo!$A$5:$T$50,6,0)</f>
        <v>Erechim</v>
      </c>
      <c r="H14" s="270"/>
      <c r="I14" s="82">
        <f>VLOOKUP($C$14,resumo!$A$5:$T$50,7,0)</f>
        <v>2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Recepcionista em geral, recepcionista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>
        <f>VLOOKUP($C$14,resumo!$A$5:$T$50,15,0)</f>
        <v>4221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435</v>
      </c>
      <c r="D20" s="269"/>
      <c r="E20" s="269"/>
      <c r="F20" s="269"/>
      <c r="G20" s="269"/>
      <c r="H20" s="270"/>
      <c r="I20" s="290">
        <f>VLOOKUP($C$14,resumo!$A$5:$T$50,17,0)</f>
        <v>1869.5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44.2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Recepcionista em geral, recepcionista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>
      <c r="A23" s="64"/>
      <c r="B23" s="85">
        <v>6</v>
      </c>
      <c r="C23" s="293" t="s">
        <v>436</v>
      </c>
      <c r="D23" s="269"/>
      <c r="E23" s="269"/>
      <c r="F23" s="269"/>
      <c r="G23" s="269"/>
      <c r="H23" s="270"/>
      <c r="I23" s="294">
        <f>ROUND(I20/220,2)</f>
        <v>8.5</v>
      </c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>
      <c r="A24" s="64"/>
      <c r="B24" s="86">
        <v>7</v>
      </c>
      <c r="C24" s="293" t="s">
        <v>437</v>
      </c>
      <c r="D24" s="269"/>
      <c r="E24" s="269"/>
      <c r="F24" s="269"/>
      <c r="G24" s="269"/>
      <c r="H24" s="270"/>
      <c r="I24" s="294">
        <f>TRUNC((I23*1.5),2)</f>
        <v>12.75</v>
      </c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>
      <c r="A25" s="64"/>
      <c r="B25" s="86">
        <v>8</v>
      </c>
      <c r="C25" s="293" t="s">
        <v>438</v>
      </c>
      <c r="D25" s="269"/>
      <c r="E25" s="269"/>
      <c r="F25" s="269"/>
      <c r="G25" s="269"/>
      <c r="H25" s="270"/>
      <c r="I25" s="294">
        <f>ROUND(I23*20%,2)</f>
        <v>1.7</v>
      </c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124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1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>
      <c r="A31" s="64"/>
      <c r="B31" s="71" t="s">
        <v>103</v>
      </c>
      <c r="C31" s="335" t="s">
        <v>439</v>
      </c>
      <c r="D31" s="269"/>
      <c r="E31" s="269"/>
      <c r="F31" s="269"/>
      <c r="G31" s="270"/>
      <c r="H31" s="89">
        <f>VLOOKUP($C$14,resumo!$A$5:$T$50,19,0)</f>
        <v>40</v>
      </c>
      <c r="I31" s="90" t="s">
        <v>131</v>
      </c>
      <c r="J31" s="91">
        <f>ROUND(H31*5*(I20/200),2)</f>
        <v>1869.5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440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>
      <c r="A33" s="92"/>
      <c r="B33" s="93" t="s">
        <v>108</v>
      </c>
      <c r="C33" s="335" t="s">
        <v>441</v>
      </c>
      <c r="D33" s="269"/>
      <c r="E33" s="269"/>
      <c r="F33" s="269"/>
      <c r="G33" s="270"/>
      <c r="H33" s="89">
        <f>VLOOKUP($C$14,resumo!$A$5:$T$50,20,0)</f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>
      <c r="A34" s="92"/>
      <c r="B34" s="93" t="s">
        <v>111</v>
      </c>
      <c r="C34" s="343" t="s">
        <v>442</v>
      </c>
      <c r="D34" s="283"/>
      <c r="E34" s="283"/>
      <c r="F34" s="283"/>
      <c r="G34" s="283"/>
      <c r="H34" s="283"/>
      <c r="I34" s="284"/>
      <c r="J34" s="190">
        <f>ROUND(I25*1*25,2)</f>
        <v>42.5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>
      <c r="A35" s="92"/>
      <c r="B35" s="93" t="s">
        <v>136</v>
      </c>
      <c r="C35" s="335" t="s">
        <v>443</v>
      </c>
      <c r="D35" s="269"/>
      <c r="E35" s="269"/>
      <c r="F35" s="269"/>
      <c r="G35" s="269"/>
      <c r="H35" s="269"/>
      <c r="I35" s="270"/>
      <c r="J35" s="190">
        <f>ROUND((I23*1*60/52.5*25)-(I23*1*25),2)</f>
        <v>30.36</v>
      </c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70"/>
      <c r="I36" s="100"/>
      <c r="J36" s="101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1942.36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444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445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446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0">ROUND($J$37*I42,2)</f>
        <v>161.80000000000001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447</v>
      </c>
      <c r="D43" s="269"/>
      <c r="E43" s="269"/>
      <c r="F43" s="269"/>
      <c r="G43" s="269"/>
      <c r="H43" s="270"/>
      <c r="I43" s="105">
        <v>0.121</v>
      </c>
      <c r="J43" s="101">
        <f t="shared" si="0"/>
        <v>235.03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396.83000000000004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448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32.25" customHeight="1">
      <c r="A46" s="64"/>
      <c r="B46" s="287" t="s">
        <v>449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1">ROUND(($J$37+$J$44)*I48,2)</f>
        <v>467.84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1"/>
        <v>58.48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450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1"/>
        <v>70.180000000000007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1"/>
        <v>35.090000000000003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1"/>
        <v>23.39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1"/>
        <v>14.04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1"/>
        <v>4.68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187.14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2">SUM(I48:I55)</f>
        <v>0.36800000000000005</v>
      </c>
      <c r="J56" s="118">
        <f t="shared" si="2"/>
        <v>860.83999999999992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451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151.83000000000001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452</v>
      </c>
      <c r="D61" s="269"/>
      <c r="E61" s="269"/>
      <c r="F61" s="269"/>
      <c r="G61" s="269"/>
      <c r="H61" s="269"/>
      <c r="I61" s="120">
        <f>VLOOKUP($C$14,resumo!$A$5:$T$50,12,0)</f>
        <v>6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453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454</v>
      </c>
      <c r="D63" s="269"/>
      <c r="E63" s="269"/>
      <c r="F63" s="269"/>
      <c r="G63" s="269"/>
      <c r="H63" s="270"/>
      <c r="I63" s="122">
        <v>22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455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456</v>
      </c>
      <c r="D65" s="269"/>
      <c r="E65" s="269"/>
      <c r="F65" s="269"/>
      <c r="G65" s="269"/>
      <c r="H65" s="269"/>
      <c r="I65" s="269"/>
      <c r="J65" s="112">
        <f>ROUND(I67*I66*(1-I68),2)</f>
        <v>452.98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457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458</v>
      </c>
      <c r="D67" s="269"/>
      <c r="E67" s="269"/>
      <c r="F67" s="269"/>
      <c r="G67" s="269"/>
      <c r="H67" s="269"/>
      <c r="I67" s="122">
        <v>22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181</v>
      </c>
      <c r="D69" s="269"/>
      <c r="E69" s="269"/>
      <c r="F69" s="269"/>
      <c r="G69" s="269"/>
      <c r="H69" s="269"/>
      <c r="I69" s="269"/>
      <c r="J69" s="126">
        <f>24.1*I27</f>
        <v>24.1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12.75" hidden="1">
      <c r="A70" s="64"/>
      <c r="B70" s="103" t="s">
        <v>111</v>
      </c>
      <c r="C70" s="275" t="s">
        <v>459</v>
      </c>
      <c r="D70" s="269"/>
      <c r="E70" s="269"/>
      <c r="F70" s="269"/>
      <c r="G70" s="269"/>
      <c r="H70" s="269"/>
      <c r="I70" s="270"/>
      <c r="J70" s="112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 hidden="1">
      <c r="A71" s="64"/>
      <c r="B71" s="103" t="s">
        <v>136</v>
      </c>
      <c r="C71" s="275" t="s">
        <v>460</v>
      </c>
      <c r="D71" s="269"/>
      <c r="E71" s="269"/>
      <c r="F71" s="269"/>
      <c r="G71" s="269"/>
      <c r="H71" s="269"/>
      <c r="I71" s="270"/>
      <c r="J71" s="112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 t="s">
        <v>41</v>
      </c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628.91000000000008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461</v>
      </c>
      <c r="D77" s="269"/>
      <c r="E77" s="269"/>
      <c r="F77" s="269"/>
      <c r="G77" s="269"/>
      <c r="H77" s="269"/>
      <c r="I77" s="270"/>
      <c r="J77" s="112">
        <f>J44</f>
        <v>396.83000000000004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860.83999999999992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628.91000000000008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1886.5800000000002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462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9.75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0.78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463</v>
      </c>
      <c r="D85" s="269"/>
      <c r="E85" s="269"/>
      <c r="F85" s="269"/>
      <c r="G85" s="269"/>
      <c r="H85" s="269"/>
      <c r="I85" s="270"/>
      <c r="J85" s="112">
        <f>ROUND(((($J$37/30)*7)/$G$12)*1,2)</f>
        <v>37.770000000000003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13.9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464</v>
      </c>
      <c r="D87" s="269"/>
      <c r="E87" s="269"/>
      <c r="F87" s="269"/>
      <c r="G87" s="269"/>
      <c r="H87" s="270"/>
      <c r="I87" s="130">
        <v>0.04</v>
      </c>
      <c r="J87" s="112">
        <f>ROUND($J$37*I87,2)</f>
        <v>77.69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139.88999999999999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465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1942.36</v>
      </c>
      <c r="D93" s="305" t="s">
        <v>466</v>
      </c>
      <c r="E93" s="269"/>
      <c r="F93" s="133">
        <f>J80-J60-J65</f>
        <v>1281.7700000000002</v>
      </c>
      <c r="G93" s="305" t="s">
        <v>203</v>
      </c>
      <c r="H93" s="269"/>
      <c r="I93" s="134">
        <f>J88</f>
        <v>139.88999999999999</v>
      </c>
      <c r="J93" s="135">
        <f>C93+F93+I93</f>
        <v>3364.02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467</v>
      </c>
      <c r="D96" s="269"/>
      <c r="E96" s="269"/>
      <c r="F96" s="269"/>
      <c r="G96" s="269"/>
      <c r="H96" s="269"/>
      <c r="I96" s="270"/>
      <c r="J96" s="112">
        <f>ROUND(J93/12,2)</f>
        <v>280.33999999999997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468</v>
      </c>
      <c r="D97" s="269"/>
      <c r="E97" s="269"/>
      <c r="F97" s="269"/>
      <c r="G97" s="269"/>
      <c r="H97" s="269"/>
      <c r="I97" s="270"/>
      <c r="J97" s="112">
        <f>ROUND((($J$93/30)*1)/12,2)</f>
        <v>9.34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469</v>
      </c>
      <c r="D98" s="269"/>
      <c r="E98" s="269"/>
      <c r="F98" s="269"/>
      <c r="G98" s="269"/>
      <c r="H98" s="269"/>
      <c r="I98" s="270"/>
      <c r="J98" s="112">
        <f>ROUND((($J$93/30)*5)/12*1.5%,2)</f>
        <v>0.7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470</v>
      </c>
      <c r="D99" s="269"/>
      <c r="E99" s="269"/>
      <c r="F99" s="269"/>
      <c r="G99" s="269"/>
      <c r="H99" s="269"/>
      <c r="I99" s="270"/>
      <c r="J99" s="112">
        <f>ROUND((((($J$93)/30)*0.69)/12),2)</f>
        <v>6.45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471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4.67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472</v>
      </c>
      <c r="D101" s="269"/>
      <c r="E101" s="269"/>
      <c r="F101" s="269"/>
      <c r="G101" s="269"/>
      <c r="H101" s="269"/>
      <c r="I101" s="270"/>
      <c r="J101" s="112">
        <f>ROUND((((($J$93)/30)*3)/12),2)</f>
        <v>28.03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329.53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329.53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329.53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473</v>
      </c>
      <c r="D114" s="269"/>
      <c r="E114" s="269"/>
      <c r="F114" s="269"/>
      <c r="G114" s="269"/>
      <c r="H114" s="269"/>
      <c r="I114" s="270"/>
      <c r="J114" s="112">
        <f>J175</f>
        <v>58.26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474</v>
      </c>
      <c r="D115" s="269"/>
      <c r="E115" s="269"/>
      <c r="F115" s="269"/>
      <c r="G115" s="269"/>
      <c r="H115" s="269"/>
      <c r="I115" s="270"/>
      <c r="J115" s="141">
        <f>J162</f>
        <v>4.1500000000000004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hidden="1" customHeight="1">
      <c r="A116" s="64"/>
      <c r="B116" s="103" t="s">
        <v>108</v>
      </c>
      <c r="C116" s="297" t="s">
        <v>475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62.41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476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4360.7699999999995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218.04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477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4578.8099999999995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457.88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478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5036.6899999999996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479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3">ROUND(($J$126/(1-$I$137))*I129,2)</f>
        <v>436.23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480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3"/>
        <v>94.71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481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482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483</v>
      </c>
      <c r="D135" s="269"/>
      <c r="E135" s="269"/>
      <c r="F135" s="269"/>
      <c r="G135" s="269"/>
      <c r="H135" s="270"/>
      <c r="I135" s="155">
        <f>VLOOKUP($C$14,resumo!$A$5:$T$50,14,0)</f>
        <v>0.03</v>
      </c>
      <c r="J135" s="112">
        <f>ROUND(($J$126/(1-$I$137))*I135,2)</f>
        <v>172.19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1379.0500000000002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4">SUM(I129:I135)</f>
        <v>0.1225</v>
      </c>
      <c r="J137" s="118">
        <f t="shared" si="4"/>
        <v>703.13000000000011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1942.36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1886.5800000000002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139.88999999999999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329.53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62.41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4360.7699999999995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1379.0500000000002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5739.82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11479.64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484</v>
      </c>
      <c r="C152" s="269"/>
      <c r="D152" s="269"/>
      <c r="E152" s="269"/>
      <c r="F152" s="269"/>
      <c r="G152" s="270"/>
      <c r="H152" s="322">
        <f>ROUND(H150*H151,2)</f>
        <v>137755.68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Recepcionista em geral, recepcionista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70" t="s">
        <v>262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267</v>
      </c>
      <c r="D160" s="284"/>
      <c r="E160" s="175" t="s">
        <v>268</v>
      </c>
      <c r="F160" s="175">
        <v>1</v>
      </c>
      <c r="G160" s="175">
        <v>60</v>
      </c>
      <c r="H160" s="176">
        <f>1/(G160/12)</f>
        <v>0.2</v>
      </c>
      <c r="I160" s="177">
        <v>1495</v>
      </c>
      <c r="J160" s="178">
        <f>ROUND(I160*H160,2)</f>
        <v>299</v>
      </c>
      <c r="K160" s="173"/>
      <c r="L160" s="173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329" t="s">
        <v>269</v>
      </c>
      <c r="C161" s="269"/>
      <c r="D161" s="269"/>
      <c r="E161" s="269"/>
      <c r="F161" s="269"/>
      <c r="G161" s="269"/>
      <c r="H161" s="269"/>
      <c r="I161" s="270"/>
      <c r="J161" s="179">
        <f>resumo!G13</f>
        <v>6</v>
      </c>
      <c r="K161" s="173"/>
      <c r="L161" s="173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329" t="s">
        <v>270</v>
      </c>
      <c r="C162" s="269"/>
      <c r="D162" s="269"/>
      <c r="E162" s="269"/>
      <c r="F162" s="269"/>
      <c r="G162" s="269"/>
      <c r="H162" s="269"/>
      <c r="I162" s="270"/>
      <c r="J162" s="180">
        <f>ROUND(J160/J161/12,2)</f>
        <v>4.1500000000000004</v>
      </c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331" t="s">
        <v>271</v>
      </c>
      <c r="C163" s="267"/>
      <c r="D163" s="267"/>
      <c r="E163" s="267"/>
      <c r="F163" s="267"/>
      <c r="G163" s="267"/>
      <c r="H163" s="267"/>
      <c r="I163" s="267"/>
      <c r="J163" s="332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181"/>
      <c r="C164" s="182"/>
      <c r="D164" s="182"/>
      <c r="E164" s="182"/>
      <c r="F164" s="182"/>
      <c r="G164" s="182"/>
      <c r="H164" s="182"/>
      <c r="I164" s="182"/>
      <c r="J164" s="18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5.75">
      <c r="A165" s="173"/>
      <c r="B165" s="326" t="s">
        <v>272</v>
      </c>
      <c r="C165" s="269"/>
      <c r="D165" s="269"/>
      <c r="E165" s="269"/>
      <c r="F165" s="269"/>
      <c r="G165" s="269"/>
      <c r="H165" s="269"/>
      <c r="I165" s="269"/>
      <c r="J165" s="270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38.25">
      <c r="A166" s="173"/>
      <c r="B166" s="168" t="s">
        <v>259</v>
      </c>
      <c r="C166" s="327" t="s">
        <v>260</v>
      </c>
      <c r="D166" s="284"/>
      <c r="E166" s="169" t="s">
        <v>261</v>
      </c>
      <c r="F166" s="333" t="s">
        <v>273</v>
      </c>
      <c r="G166" s="270"/>
      <c r="H166" s="184" t="s">
        <v>274</v>
      </c>
      <c r="I166" s="185" t="s">
        <v>265</v>
      </c>
      <c r="J166" s="169" t="s">
        <v>275</v>
      </c>
      <c r="K166" s="173"/>
      <c r="L166" s="173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1</v>
      </c>
      <c r="C167" s="328" t="s">
        <v>276</v>
      </c>
      <c r="D167" s="284"/>
      <c r="E167" s="175" t="s">
        <v>277</v>
      </c>
      <c r="F167" s="330">
        <v>2</v>
      </c>
      <c r="G167" s="270"/>
      <c r="H167" s="186">
        <f t="shared" ref="H167:H173" si="5">F167*$I$27</f>
        <v>2</v>
      </c>
      <c r="I167" s="187">
        <v>59.45</v>
      </c>
      <c r="J167" s="178">
        <f t="shared" ref="J167:J173" si="6">ROUND(I167*H167,2)</f>
        <v>118.9</v>
      </c>
      <c r="K167" s="173"/>
      <c r="L167" s="173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174">
        <v>2</v>
      </c>
      <c r="C168" s="328" t="s">
        <v>278</v>
      </c>
      <c r="D168" s="284"/>
      <c r="E168" s="175" t="s">
        <v>277</v>
      </c>
      <c r="F168" s="330">
        <v>2</v>
      </c>
      <c r="G168" s="270"/>
      <c r="H168" s="186">
        <f t="shared" si="5"/>
        <v>2</v>
      </c>
      <c r="I168" s="187">
        <v>26.89</v>
      </c>
      <c r="J168" s="178">
        <f t="shared" si="6"/>
        <v>53.78</v>
      </c>
      <c r="K168" s="173"/>
      <c r="L168" s="173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174">
        <v>3</v>
      </c>
      <c r="C169" s="328" t="s">
        <v>279</v>
      </c>
      <c r="D169" s="284"/>
      <c r="E169" s="175" t="s">
        <v>277</v>
      </c>
      <c r="F169" s="330">
        <v>2</v>
      </c>
      <c r="G169" s="270"/>
      <c r="H169" s="186">
        <f t="shared" si="5"/>
        <v>2</v>
      </c>
      <c r="I169" s="187">
        <v>29.45</v>
      </c>
      <c r="J169" s="178">
        <f t="shared" si="6"/>
        <v>58.9</v>
      </c>
      <c r="K169" s="173"/>
      <c r="L169" s="173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174">
        <v>4</v>
      </c>
      <c r="C170" s="328" t="s">
        <v>280</v>
      </c>
      <c r="D170" s="284"/>
      <c r="E170" s="175" t="s">
        <v>268</v>
      </c>
      <c r="F170" s="330">
        <v>1</v>
      </c>
      <c r="G170" s="270"/>
      <c r="H170" s="186">
        <f t="shared" si="5"/>
        <v>1</v>
      </c>
      <c r="I170" s="187">
        <v>6.5</v>
      </c>
      <c r="J170" s="178">
        <f t="shared" si="6"/>
        <v>6.5</v>
      </c>
      <c r="K170" s="173"/>
      <c r="L170" s="173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74">
        <v>5</v>
      </c>
      <c r="C171" s="328" t="s">
        <v>281</v>
      </c>
      <c r="D171" s="284"/>
      <c r="E171" s="175" t="s">
        <v>277</v>
      </c>
      <c r="F171" s="330">
        <v>1</v>
      </c>
      <c r="G171" s="270"/>
      <c r="H171" s="186">
        <f t="shared" si="5"/>
        <v>1</v>
      </c>
      <c r="I171" s="187">
        <v>105.5</v>
      </c>
      <c r="J171" s="178">
        <f t="shared" si="6"/>
        <v>105.5</v>
      </c>
      <c r="K171" s="173"/>
      <c r="L171" s="173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 ht="12.75">
      <c r="A172" s="173"/>
      <c r="B172" s="174">
        <v>6</v>
      </c>
      <c r="C172" s="328" t="s">
        <v>282</v>
      </c>
      <c r="D172" s="284"/>
      <c r="E172" s="175" t="s">
        <v>268</v>
      </c>
      <c r="F172" s="330">
        <v>1</v>
      </c>
      <c r="G172" s="270"/>
      <c r="H172" s="186">
        <f t="shared" si="5"/>
        <v>1</v>
      </c>
      <c r="I172" s="187">
        <v>288.5</v>
      </c>
      <c r="J172" s="178">
        <f t="shared" si="6"/>
        <v>288.5</v>
      </c>
      <c r="K172" s="173"/>
      <c r="L172" s="173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74">
        <v>7</v>
      </c>
      <c r="C173" s="328" t="s">
        <v>283</v>
      </c>
      <c r="D173" s="284"/>
      <c r="E173" s="175" t="s">
        <v>284</v>
      </c>
      <c r="F173" s="330">
        <v>2</v>
      </c>
      <c r="G173" s="270"/>
      <c r="H173" s="186">
        <f t="shared" si="5"/>
        <v>2</v>
      </c>
      <c r="I173" s="188">
        <v>33.49</v>
      </c>
      <c r="J173" s="178">
        <f t="shared" si="6"/>
        <v>66.98</v>
      </c>
      <c r="K173" s="173"/>
      <c r="L173" s="173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2.75">
      <c r="A174" s="173"/>
      <c r="B174" s="329" t="s">
        <v>96</v>
      </c>
      <c r="C174" s="269"/>
      <c r="D174" s="269"/>
      <c r="E174" s="269"/>
      <c r="F174" s="269"/>
      <c r="G174" s="269"/>
      <c r="H174" s="269"/>
      <c r="I174" s="270"/>
      <c r="J174" s="180">
        <f>SUM(J167:J173)</f>
        <v>699.06000000000006</v>
      </c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>
      <c r="A175" s="173"/>
      <c r="B175" s="334" t="s">
        <v>270</v>
      </c>
      <c r="C175" s="269"/>
      <c r="D175" s="269"/>
      <c r="E175" s="269"/>
      <c r="F175" s="269"/>
      <c r="G175" s="269"/>
      <c r="H175" s="269"/>
      <c r="I175" s="270"/>
      <c r="J175" s="189">
        <f>ROUND(J174/12,2)</f>
        <v>58.26</v>
      </c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4.25" customHeight="1">
      <c r="A176" s="173"/>
      <c r="B176" s="92"/>
      <c r="C176" s="92"/>
      <c r="D176" s="92"/>
      <c r="E176" s="92"/>
      <c r="F176" s="92"/>
      <c r="G176" s="92"/>
      <c r="H176" s="182"/>
      <c r="I176" s="92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</sheetData>
  <mergeCells count="198">
    <mergeCell ref="C63:H63"/>
    <mergeCell ref="C64:H64"/>
    <mergeCell ref="C65:I65"/>
    <mergeCell ref="C66:H66"/>
    <mergeCell ref="C67:H67"/>
    <mergeCell ref="C68:H68"/>
    <mergeCell ref="C69:I69"/>
    <mergeCell ref="C70:I70"/>
    <mergeCell ref="C71:I71"/>
    <mergeCell ref="C54:H54"/>
    <mergeCell ref="C55:H55"/>
    <mergeCell ref="B56:H56"/>
    <mergeCell ref="B57:J57"/>
    <mergeCell ref="B58:J58"/>
    <mergeCell ref="C59:I59"/>
    <mergeCell ref="C60:I60"/>
    <mergeCell ref="C61:H61"/>
    <mergeCell ref="C62:H62"/>
    <mergeCell ref="B45:J45"/>
    <mergeCell ref="B46:J46"/>
    <mergeCell ref="C47:H47"/>
    <mergeCell ref="C48:H48"/>
    <mergeCell ref="C49:H49"/>
    <mergeCell ref="C50:D50"/>
    <mergeCell ref="C51:H51"/>
    <mergeCell ref="C52:H52"/>
    <mergeCell ref="C53:H53"/>
    <mergeCell ref="C172:D172"/>
    <mergeCell ref="C173:D173"/>
    <mergeCell ref="B174:I174"/>
    <mergeCell ref="B175:I175"/>
    <mergeCell ref="C169:D169"/>
    <mergeCell ref="F169:G169"/>
    <mergeCell ref="C170:D170"/>
    <mergeCell ref="F170:G170"/>
    <mergeCell ref="C171:D171"/>
    <mergeCell ref="F171:G171"/>
    <mergeCell ref="F172:G172"/>
    <mergeCell ref="F173:G173"/>
    <mergeCell ref="F167:G167"/>
    <mergeCell ref="F168:G168"/>
    <mergeCell ref="B162:I162"/>
    <mergeCell ref="B163:J163"/>
    <mergeCell ref="B165:J165"/>
    <mergeCell ref="C166:D166"/>
    <mergeCell ref="F166:G166"/>
    <mergeCell ref="C167:D167"/>
    <mergeCell ref="C168:D168"/>
    <mergeCell ref="B152:G152"/>
    <mergeCell ref="H152:J152"/>
    <mergeCell ref="B156:H156"/>
    <mergeCell ref="I156:J156"/>
    <mergeCell ref="B157:G157"/>
    <mergeCell ref="B158:J158"/>
    <mergeCell ref="C159:D159"/>
    <mergeCell ref="C160:D160"/>
    <mergeCell ref="B161:I161"/>
    <mergeCell ref="C144:I144"/>
    <mergeCell ref="C145:I145"/>
    <mergeCell ref="B146:I146"/>
    <mergeCell ref="C147:I147"/>
    <mergeCell ref="B148:I148"/>
    <mergeCell ref="B150:G150"/>
    <mergeCell ref="H150:J150"/>
    <mergeCell ref="B151:G151"/>
    <mergeCell ref="H151:J151"/>
    <mergeCell ref="C135:H135"/>
    <mergeCell ref="B136:I136"/>
    <mergeCell ref="B137:H137"/>
    <mergeCell ref="B138:J138"/>
    <mergeCell ref="B139:J139"/>
    <mergeCell ref="B140:I140"/>
    <mergeCell ref="C141:I141"/>
    <mergeCell ref="C142:I142"/>
    <mergeCell ref="C143:I143"/>
    <mergeCell ref="B119:J119"/>
    <mergeCell ref="B120:J120"/>
    <mergeCell ref="C121:H121"/>
    <mergeCell ref="B122:H122"/>
    <mergeCell ref="C123:H123"/>
    <mergeCell ref="B124:H124"/>
    <mergeCell ref="C125:H125"/>
    <mergeCell ref="B126:H126"/>
    <mergeCell ref="C134:H134"/>
    <mergeCell ref="C127:H127"/>
    <mergeCell ref="C128:H128"/>
    <mergeCell ref="C129:H129"/>
    <mergeCell ref="C130:H130"/>
    <mergeCell ref="C131:H131"/>
    <mergeCell ref="C132:H132"/>
    <mergeCell ref="C133:H133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C101:I101"/>
    <mergeCell ref="B102:I102"/>
    <mergeCell ref="B103:J103"/>
    <mergeCell ref="C104:I104"/>
    <mergeCell ref="C105:I105"/>
    <mergeCell ref="B106:I106"/>
    <mergeCell ref="B107:J107"/>
    <mergeCell ref="C108:I108"/>
    <mergeCell ref="C109:I109"/>
    <mergeCell ref="D93:E93"/>
    <mergeCell ref="G93:H93"/>
    <mergeCell ref="B94:J94"/>
    <mergeCell ref="C95:I95"/>
    <mergeCell ref="C96:I96"/>
    <mergeCell ref="C97:I97"/>
    <mergeCell ref="C98:I98"/>
    <mergeCell ref="C99:I99"/>
    <mergeCell ref="C100:I100"/>
    <mergeCell ref="C84:I84"/>
    <mergeCell ref="C85:I85"/>
    <mergeCell ref="C86:I86"/>
    <mergeCell ref="C87:H87"/>
    <mergeCell ref="B88:I88"/>
    <mergeCell ref="B89:J89"/>
    <mergeCell ref="B90:J90"/>
    <mergeCell ref="B91:J91"/>
    <mergeCell ref="B92:J92"/>
    <mergeCell ref="B75:J75"/>
    <mergeCell ref="C76:I76"/>
    <mergeCell ref="C77:I77"/>
    <mergeCell ref="C78:I78"/>
    <mergeCell ref="C79:I79"/>
    <mergeCell ref="B80:I80"/>
    <mergeCell ref="B81:J81"/>
    <mergeCell ref="C82:I82"/>
    <mergeCell ref="C83:I83"/>
    <mergeCell ref="C26:H26"/>
    <mergeCell ref="I26:J26"/>
    <mergeCell ref="C27:H27"/>
    <mergeCell ref="I27:J27"/>
    <mergeCell ref="C42:H42"/>
    <mergeCell ref="C43:H43"/>
    <mergeCell ref="C72:I72"/>
    <mergeCell ref="C73:I73"/>
    <mergeCell ref="B74:J74"/>
    <mergeCell ref="B28:J28"/>
    <mergeCell ref="B29:J29"/>
    <mergeCell ref="C30:I30"/>
    <mergeCell ref="C31:G31"/>
    <mergeCell ref="C32:H32"/>
    <mergeCell ref="C33:G33"/>
    <mergeCell ref="C34:I34"/>
    <mergeCell ref="C35:I35"/>
    <mergeCell ref="C36:H36"/>
    <mergeCell ref="B37:I37"/>
    <mergeCell ref="B38:J38"/>
    <mergeCell ref="B39:J39"/>
    <mergeCell ref="B40:J40"/>
    <mergeCell ref="C41:I41"/>
    <mergeCell ref="B44:I44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87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Vigia - 12x36h - Dia (das 07h as 19h)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ERECHIM/RS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6</v>
      </c>
      <c r="D14" s="81">
        <f>VLOOKUP($C$14,resumo!$A$5:$T$50,4,0)</f>
        <v>2</v>
      </c>
      <c r="E14" s="280" t="str">
        <f>VLOOKUP($C$14,resumo!$A$5:$T$50,5,0)</f>
        <v>Vigia - 12x36h - Dia (das 07h as 19h)</v>
      </c>
      <c r="F14" s="270"/>
      <c r="G14" s="281" t="str">
        <f>VLOOKUP($C$14,resumo!$A$5:$T$50,6,0)</f>
        <v>Erechim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Vigia, Guarda Patrimonial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 t="str">
        <f>VLOOKUP($C$14,resumo!$A$5:$T$50,15,0)</f>
        <v>5174-20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485</v>
      </c>
      <c r="D20" s="269"/>
      <c r="E20" s="269"/>
      <c r="F20" s="269"/>
      <c r="G20" s="269"/>
      <c r="H20" s="270"/>
      <c r="I20" s="290">
        <f>VLOOKUP($C$14,resumo!$A$5:$T$50,17,0)</f>
        <v>1991.06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31.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Vigia, Guarda Patrimonial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>
      <c r="A23" s="64"/>
      <c r="B23" s="85">
        <v>6</v>
      </c>
      <c r="C23" s="293" t="s">
        <v>486</v>
      </c>
      <c r="D23" s="269"/>
      <c r="E23" s="269"/>
      <c r="F23" s="269"/>
      <c r="G23" s="269"/>
      <c r="H23" s="270"/>
      <c r="I23" s="294">
        <f>ROUND(I20/220,2)</f>
        <v>9.0500000000000007</v>
      </c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>
      <c r="A24" s="64"/>
      <c r="B24" s="86">
        <v>7</v>
      </c>
      <c r="C24" s="293" t="s">
        <v>487</v>
      </c>
      <c r="D24" s="269"/>
      <c r="E24" s="269"/>
      <c r="F24" s="269"/>
      <c r="G24" s="269"/>
      <c r="H24" s="270"/>
      <c r="I24" s="294">
        <f>TRUNC((I23*1.5),2)</f>
        <v>13.57</v>
      </c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>
      <c r="A25" s="64"/>
      <c r="B25" s="86">
        <v>8</v>
      </c>
      <c r="C25" s="293" t="s">
        <v>488</v>
      </c>
      <c r="D25" s="269"/>
      <c r="E25" s="269"/>
      <c r="F25" s="269"/>
      <c r="G25" s="269"/>
      <c r="H25" s="270"/>
      <c r="I25" s="294">
        <f>ROUND(I23*20%,2)</f>
        <v>1.81</v>
      </c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489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2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 ht="12.75">
      <c r="A31" s="64"/>
      <c r="B31" s="71" t="s">
        <v>103</v>
      </c>
      <c r="C31" s="335" t="s">
        <v>490</v>
      </c>
      <c r="D31" s="269"/>
      <c r="E31" s="269"/>
      <c r="F31" s="269"/>
      <c r="G31" s="270"/>
      <c r="H31" s="344" t="s">
        <v>491</v>
      </c>
      <c r="I31" s="270"/>
      <c r="J31" s="91">
        <f>ROUND(I20*I27,2)</f>
        <v>3982.12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492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 ht="12.75" hidden="1">
      <c r="A33" s="92"/>
      <c r="B33" s="93" t="s">
        <v>108</v>
      </c>
      <c r="C33" s="335" t="s">
        <v>493</v>
      </c>
      <c r="D33" s="269"/>
      <c r="E33" s="269"/>
      <c r="F33" s="269"/>
      <c r="G33" s="270"/>
      <c r="H33" s="191"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>
      <c r="A34" s="92"/>
      <c r="B34" s="93" t="s">
        <v>111</v>
      </c>
      <c r="C34" s="343" t="s">
        <v>494</v>
      </c>
      <c r="D34" s="283"/>
      <c r="E34" s="283"/>
      <c r="F34" s="283"/>
      <c r="G34" s="283"/>
      <c r="H34" s="283"/>
      <c r="I34" s="284"/>
      <c r="J34" s="190">
        <v>0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>
      <c r="A35" s="92"/>
      <c r="B35" s="93" t="s">
        <v>136</v>
      </c>
      <c r="C35" s="335" t="s">
        <v>495</v>
      </c>
      <c r="D35" s="269"/>
      <c r="E35" s="269"/>
      <c r="F35" s="269"/>
      <c r="G35" s="269"/>
      <c r="H35" s="269"/>
      <c r="I35" s="270"/>
      <c r="J35" s="190">
        <v>0</v>
      </c>
      <c r="K35" s="92"/>
      <c r="L35" s="92"/>
      <c r="M35" s="1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69"/>
      <c r="I36" s="270"/>
      <c r="J36" s="101"/>
      <c r="K36" s="64"/>
      <c r="L36" s="193"/>
      <c r="M36" s="64"/>
      <c r="N36" s="64"/>
      <c r="O36" s="64"/>
      <c r="P36" s="193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3982.12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496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497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498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0">ROUND($J$37*I42,2)</f>
        <v>331.71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499</v>
      </c>
      <c r="D43" s="269"/>
      <c r="E43" s="269"/>
      <c r="F43" s="269"/>
      <c r="G43" s="269"/>
      <c r="H43" s="270"/>
      <c r="I43" s="105">
        <v>0.121</v>
      </c>
      <c r="J43" s="101">
        <f t="shared" si="0"/>
        <v>481.84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813.55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500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12.75">
      <c r="A46" s="64"/>
      <c r="B46" s="287" t="s">
        <v>501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1">ROUND(($J$37+$J$44)*I48,2)</f>
        <v>959.13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1"/>
        <v>119.89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502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1"/>
        <v>143.87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1"/>
        <v>71.94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1"/>
        <v>47.96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1"/>
        <v>28.77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1"/>
        <v>9.59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383.65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2">SUM(I48:I55)</f>
        <v>0.36800000000000005</v>
      </c>
      <c r="J56" s="118">
        <f t="shared" si="2"/>
        <v>1764.7999999999997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503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121.07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504</v>
      </c>
      <c r="D61" s="269"/>
      <c r="E61" s="269"/>
      <c r="F61" s="269"/>
      <c r="G61" s="269"/>
      <c r="H61" s="269"/>
      <c r="I61" s="120">
        <f>VLOOKUP($C$14,resumo!$A$5:$T$50,12,0)</f>
        <v>6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505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506</v>
      </c>
      <c r="D63" s="269"/>
      <c r="E63" s="269"/>
      <c r="F63" s="269"/>
      <c r="G63" s="269"/>
      <c r="H63" s="270"/>
      <c r="I63" s="122">
        <v>30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507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508</v>
      </c>
      <c r="D65" s="269"/>
      <c r="E65" s="269"/>
      <c r="F65" s="269"/>
      <c r="G65" s="269"/>
      <c r="H65" s="269"/>
      <c r="I65" s="269"/>
      <c r="J65" s="112">
        <f>ROUND(I67*I66*(1-I68),2)</f>
        <v>617.71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509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510</v>
      </c>
      <c r="D67" s="269"/>
      <c r="E67" s="269"/>
      <c r="F67" s="269"/>
      <c r="G67" s="269"/>
      <c r="H67" s="269"/>
      <c r="I67" s="122">
        <v>30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511</v>
      </c>
      <c r="D69" s="269"/>
      <c r="E69" s="269"/>
      <c r="F69" s="269"/>
      <c r="G69" s="269"/>
      <c r="H69" s="269"/>
      <c r="I69" s="269"/>
      <c r="J69" s="126">
        <f>24.1*I27</f>
        <v>48.2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24.75" customHeight="1">
      <c r="A70" s="64"/>
      <c r="B70" s="103" t="s">
        <v>111</v>
      </c>
      <c r="C70" s="275" t="s">
        <v>512</v>
      </c>
      <c r="D70" s="269"/>
      <c r="E70" s="269"/>
      <c r="F70" s="269"/>
      <c r="G70" s="269"/>
      <c r="H70" s="269"/>
      <c r="I70" s="270"/>
      <c r="J70" s="112">
        <f>ROUND(I24*0.5*15*2,2)</f>
        <v>203.55</v>
      </c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>
      <c r="A71" s="64"/>
      <c r="B71" s="103" t="s">
        <v>136</v>
      </c>
      <c r="C71" s="297" t="s">
        <v>184</v>
      </c>
      <c r="D71" s="269"/>
      <c r="E71" s="269"/>
      <c r="F71" s="269"/>
      <c r="G71" s="269"/>
      <c r="H71" s="269"/>
      <c r="I71" s="269"/>
      <c r="J71" s="126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 hidden="1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990.53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513</v>
      </c>
      <c r="D77" s="269"/>
      <c r="E77" s="269"/>
      <c r="F77" s="269"/>
      <c r="G77" s="269"/>
      <c r="H77" s="269"/>
      <c r="I77" s="270"/>
      <c r="J77" s="112">
        <f>J44</f>
        <v>813.55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1764.7999999999997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990.53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3568.8799999999992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514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19.98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1.6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515</v>
      </c>
      <c r="D85" s="269"/>
      <c r="E85" s="269"/>
      <c r="F85" s="269"/>
      <c r="G85" s="269"/>
      <c r="H85" s="269"/>
      <c r="I85" s="270"/>
      <c r="J85" s="112">
        <f>ROUND(((($J$37/30)*7)/$G$12)*1,2)</f>
        <v>77.430000000000007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28.49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516</v>
      </c>
      <c r="D87" s="269"/>
      <c r="E87" s="269"/>
      <c r="F87" s="269"/>
      <c r="G87" s="269"/>
      <c r="H87" s="270"/>
      <c r="I87" s="130">
        <v>0.04</v>
      </c>
      <c r="J87" s="112">
        <f>ROUND($J$37*I87,2)</f>
        <v>159.28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286.77999999999997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517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3982.12</v>
      </c>
      <c r="D93" s="305" t="s">
        <v>518</v>
      </c>
      <c r="E93" s="269"/>
      <c r="F93" s="133">
        <f>J80-J60-J65</f>
        <v>2830.099999999999</v>
      </c>
      <c r="G93" s="305" t="s">
        <v>203</v>
      </c>
      <c r="H93" s="269"/>
      <c r="I93" s="134">
        <f>J88</f>
        <v>286.77999999999997</v>
      </c>
      <c r="J93" s="135">
        <f>C93+F93+I93</f>
        <v>7098.9999999999991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519</v>
      </c>
      <c r="D96" s="269"/>
      <c r="E96" s="269"/>
      <c r="F96" s="269"/>
      <c r="G96" s="269"/>
      <c r="H96" s="269"/>
      <c r="I96" s="270"/>
      <c r="J96" s="112">
        <f>ROUND(J93/12,2)</f>
        <v>591.58000000000004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520</v>
      </c>
      <c r="D97" s="269"/>
      <c r="E97" s="269"/>
      <c r="F97" s="269"/>
      <c r="G97" s="269"/>
      <c r="H97" s="269"/>
      <c r="I97" s="270"/>
      <c r="J97" s="112">
        <f>ROUND((($J$93/30)*1)/12,2)</f>
        <v>19.72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521</v>
      </c>
      <c r="D98" s="269"/>
      <c r="E98" s="269"/>
      <c r="F98" s="269"/>
      <c r="G98" s="269"/>
      <c r="H98" s="269"/>
      <c r="I98" s="270"/>
      <c r="J98" s="112">
        <f>ROUND((($J$93/30)*5)/12*1.5%,2)</f>
        <v>1.48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522</v>
      </c>
      <c r="D99" s="269"/>
      <c r="E99" s="269"/>
      <c r="F99" s="269"/>
      <c r="G99" s="269"/>
      <c r="H99" s="269"/>
      <c r="I99" s="270"/>
      <c r="J99" s="112">
        <f>ROUND((((($J$93)/30)*0.69)/12),2)</f>
        <v>13.61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523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10.92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524</v>
      </c>
      <c r="D101" s="269"/>
      <c r="E101" s="269"/>
      <c r="F101" s="269"/>
      <c r="G101" s="269"/>
      <c r="H101" s="269"/>
      <c r="I101" s="270"/>
      <c r="J101" s="112">
        <f>ROUND((((($J$93)/30)*3)/12),2)</f>
        <v>59.16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696.47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696.47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696.47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525</v>
      </c>
      <c r="D114" s="269"/>
      <c r="E114" s="269"/>
      <c r="F114" s="269"/>
      <c r="G114" s="269"/>
      <c r="H114" s="269"/>
      <c r="I114" s="270"/>
      <c r="J114" s="112">
        <f>J186</f>
        <v>120.76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526</v>
      </c>
      <c r="D115" s="269"/>
      <c r="E115" s="269"/>
      <c r="F115" s="269"/>
      <c r="G115" s="269"/>
      <c r="H115" s="269"/>
      <c r="I115" s="270"/>
      <c r="J115" s="141">
        <f>J172</f>
        <v>10.67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customHeight="1">
      <c r="A116" s="64"/>
      <c r="B116" s="103" t="s">
        <v>108</v>
      </c>
      <c r="C116" s="275" t="s">
        <v>225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hidden="1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131.43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527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8665.6799999999985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433.28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528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9098.9599999999991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909.9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529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10008.859999999999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530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3">ROUND(($J$126/(1-$I$137))*I129,2)</f>
        <v>866.86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531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3"/>
        <v>188.2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532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533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534</v>
      </c>
      <c r="D135" s="269"/>
      <c r="E135" s="269"/>
      <c r="F135" s="269"/>
      <c r="G135" s="269"/>
      <c r="H135" s="270"/>
      <c r="I135" s="155">
        <f>VLOOKUP($C$14,resumo!$A$5:$T$50,14,0)</f>
        <v>0.03</v>
      </c>
      <c r="J135" s="112">
        <f>ROUND(($J$126/(1-$I$137))*I135,2)</f>
        <v>342.18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2740.4199999999996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4">SUM(I129:I135)</f>
        <v>0.1225</v>
      </c>
      <c r="J137" s="118">
        <f t="shared" si="4"/>
        <v>1397.24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3982.12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3568.8799999999992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286.77999999999997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696.47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131.43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8665.6799999999985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2740.4199999999996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11406.1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11406.1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535</v>
      </c>
      <c r="C152" s="269"/>
      <c r="D152" s="269"/>
      <c r="E152" s="269"/>
      <c r="F152" s="269"/>
      <c r="G152" s="270"/>
      <c r="H152" s="322">
        <f>ROUND(H150*H151,2)</f>
        <v>136873.20000000001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Vigia, Guarda Patrimonial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69" t="s">
        <v>536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537</v>
      </c>
      <c r="D160" s="284"/>
      <c r="E160" s="175" t="s">
        <v>268</v>
      </c>
      <c r="F160" s="194">
        <v>1</v>
      </c>
      <c r="G160" s="194">
        <v>24</v>
      </c>
      <c r="H160" s="176">
        <f t="shared" ref="H160:H163" si="5">1/(G160/12)</f>
        <v>0.5</v>
      </c>
      <c r="I160" s="177">
        <v>15.9</v>
      </c>
      <c r="J160" s="178">
        <f t="shared" ref="J160:J163" si="6">ROUND(I160*H160,2)</f>
        <v>7.95</v>
      </c>
      <c r="K160" s="173"/>
      <c r="L160" s="64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174">
        <v>2</v>
      </c>
      <c r="C161" s="328" t="s">
        <v>538</v>
      </c>
      <c r="D161" s="284"/>
      <c r="E161" s="175" t="s">
        <v>268</v>
      </c>
      <c r="F161" s="194">
        <v>1</v>
      </c>
      <c r="G161" s="175">
        <v>24</v>
      </c>
      <c r="H161" s="195">
        <f t="shared" si="5"/>
        <v>0.5</v>
      </c>
      <c r="I161" s="177">
        <v>33</v>
      </c>
      <c r="J161" s="178">
        <f t="shared" si="6"/>
        <v>16.5</v>
      </c>
      <c r="K161" s="173"/>
      <c r="L161" s="64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174">
        <v>3</v>
      </c>
      <c r="C162" s="328" t="s">
        <v>539</v>
      </c>
      <c r="D162" s="284"/>
      <c r="E162" s="175" t="s">
        <v>268</v>
      </c>
      <c r="F162" s="175">
        <v>1</v>
      </c>
      <c r="G162" s="175">
        <v>12</v>
      </c>
      <c r="H162" s="195">
        <f t="shared" si="5"/>
        <v>1</v>
      </c>
      <c r="I162" s="177">
        <v>11.99</v>
      </c>
      <c r="J162" s="178">
        <f t="shared" si="6"/>
        <v>11.99</v>
      </c>
      <c r="K162" s="173"/>
      <c r="L162" s="64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174">
        <v>4</v>
      </c>
      <c r="C163" s="328" t="s">
        <v>540</v>
      </c>
      <c r="D163" s="284"/>
      <c r="E163" s="175" t="s">
        <v>268</v>
      </c>
      <c r="F163" s="194">
        <v>1</v>
      </c>
      <c r="G163" s="175">
        <v>24</v>
      </c>
      <c r="H163" s="195">
        <f t="shared" si="5"/>
        <v>0.5</v>
      </c>
      <c r="I163" s="177">
        <v>240</v>
      </c>
      <c r="J163" s="178">
        <f t="shared" si="6"/>
        <v>120</v>
      </c>
      <c r="K163" s="173"/>
      <c r="L163" s="64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345" t="s">
        <v>541</v>
      </c>
      <c r="C164" s="269"/>
      <c r="D164" s="269"/>
      <c r="E164" s="269"/>
      <c r="F164" s="269"/>
      <c r="G164" s="269"/>
      <c r="H164" s="269"/>
      <c r="I164" s="270"/>
      <c r="J164" s="196">
        <f>SUM(J160:J163)</f>
        <v>156.44</v>
      </c>
      <c r="K164" s="173"/>
      <c r="L164" s="64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2.75">
      <c r="A165" s="173"/>
      <c r="B165" s="346" t="s">
        <v>542</v>
      </c>
      <c r="C165" s="283"/>
      <c r="D165" s="283"/>
      <c r="E165" s="283"/>
      <c r="F165" s="283"/>
      <c r="G165" s="283"/>
      <c r="H165" s="283"/>
      <c r="I165" s="284"/>
      <c r="J165" s="196">
        <f>ROUND(J164/12,2)</f>
        <v>13.04</v>
      </c>
      <c r="K165" s="173"/>
      <c r="L165" s="64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12.75">
      <c r="A166" s="173"/>
      <c r="B166" s="329" t="s">
        <v>543</v>
      </c>
      <c r="C166" s="269"/>
      <c r="D166" s="269"/>
      <c r="E166" s="269"/>
      <c r="F166" s="269"/>
      <c r="G166" s="269"/>
      <c r="H166" s="269"/>
      <c r="I166" s="270"/>
      <c r="J166" s="180">
        <f>J165/2</f>
        <v>6.52</v>
      </c>
      <c r="K166" s="173"/>
      <c r="L166" s="64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5</v>
      </c>
      <c r="C167" s="328" t="s">
        <v>267</v>
      </c>
      <c r="D167" s="284"/>
      <c r="E167" s="175" t="s">
        <v>268</v>
      </c>
      <c r="F167" s="175">
        <v>1</v>
      </c>
      <c r="G167" s="175">
        <v>60</v>
      </c>
      <c r="H167" s="176">
        <f>1/(G167/12)</f>
        <v>0.2</v>
      </c>
      <c r="I167" s="177">
        <v>1495</v>
      </c>
      <c r="J167" s="178">
        <f>ROUND(I167*H167,2)</f>
        <v>299</v>
      </c>
      <c r="K167" s="173"/>
      <c r="L167" s="64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329" t="s">
        <v>269</v>
      </c>
      <c r="C168" s="269"/>
      <c r="D168" s="269"/>
      <c r="E168" s="269"/>
      <c r="F168" s="269"/>
      <c r="G168" s="269"/>
      <c r="H168" s="269"/>
      <c r="I168" s="270"/>
      <c r="J168" s="179">
        <f>resumo!G13</f>
        <v>6</v>
      </c>
      <c r="K168" s="173"/>
      <c r="L168" s="64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329" t="s">
        <v>270</v>
      </c>
      <c r="C169" s="269"/>
      <c r="D169" s="269"/>
      <c r="E169" s="269"/>
      <c r="F169" s="269"/>
      <c r="G169" s="269"/>
      <c r="H169" s="269"/>
      <c r="I169" s="270"/>
      <c r="J169" s="180">
        <f>ROUND(J167/J168/12,2)</f>
        <v>4.1500000000000004</v>
      </c>
      <c r="K169" s="173"/>
      <c r="L169" s="64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331" t="s">
        <v>271</v>
      </c>
      <c r="C170" s="267"/>
      <c r="D170" s="267"/>
      <c r="E170" s="267"/>
      <c r="F170" s="267"/>
      <c r="G170" s="267"/>
      <c r="H170" s="267"/>
      <c r="I170" s="267"/>
      <c r="J170" s="332"/>
      <c r="K170" s="173"/>
      <c r="L170" s="64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66"/>
      <c r="C171" s="92"/>
      <c r="D171" s="92"/>
      <c r="E171" s="92"/>
      <c r="F171" s="92"/>
      <c r="G171" s="92"/>
      <c r="H171" s="182"/>
      <c r="I171" s="92"/>
      <c r="J171" s="167"/>
      <c r="K171" s="173"/>
      <c r="L171" s="64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>
      <c r="A172" s="173"/>
      <c r="B172" s="334" t="s">
        <v>544</v>
      </c>
      <c r="C172" s="269"/>
      <c r="D172" s="269"/>
      <c r="E172" s="269"/>
      <c r="F172" s="269"/>
      <c r="G172" s="269"/>
      <c r="H172" s="269"/>
      <c r="I172" s="270"/>
      <c r="J172" s="197">
        <f>J166+J169</f>
        <v>10.67</v>
      </c>
      <c r="K172" s="173"/>
      <c r="L172" s="64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81"/>
      <c r="C173" s="182"/>
      <c r="D173" s="182"/>
      <c r="E173" s="182"/>
      <c r="F173" s="182"/>
      <c r="G173" s="182"/>
      <c r="H173" s="182"/>
      <c r="I173" s="182"/>
      <c r="J173" s="183"/>
      <c r="K173" s="173"/>
      <c r="L173" s="64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5.75">
      <c r="A174" s="173"/>
      <c r="B174" s="326" t="s">
        <v>272</v>
      </c>
      <c r="C174" s="269"/>
      <c r="D174" s="269"/>
      <c r="E174" s="269"/>
      <c r="F174" s="269"/>
      <c r="G174" s="269"/>
      <c r="H174" s="269"/>
      <c r="I174" s="269"/>
      <c r="J174" s="270"/>
      <c r="K174" s="173"/>
      <c r="L174" s="64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 ht="38.25">
      <c r="A175" s="173"/>
      <c r="B175" s="168" t="s">
        <v>259</v>
      </c>
      <c r="C175" s="327" t="s">
        <v>260</v>
      </c>
      <c r="D175" s="284"/>
      <c r="E175" s="169" t="s">
        <v>261</v>
      </c>
      <c r="F175" s="333" t="s">
        <v>273</v>
      </c>
      <c r="G175" s="270"/>
      <c r="H175" s="184" t="s">
        <v>274</v>
      </c>
      <c r="I175" s="185" t="s">
        <v>265</v>
      </c>
      <c r="J175" s="169" t="s">
        <v>275</v>
      </c>
      <c r="K175" s="173"/>
      <c r="L175" s="64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2.75">
      <c r="A176" s="173"/>
      <c r="B176" s="198">
        <v>1</v>
      </c>
      <c r="C176" s="328" t="s">
        <v>545</v>
      </c>
      <c r="D176" s="284"/>
      <c r="E176" s="175" t="s">
        <v>268</v>
      </c>
      <c r="F176" s="330">
        <v>1</v>
      </c>
      <c r="G176" s="270"/>
      <c r="H176" s="186">
        <f t="shared" ref="H176:H181" si="7">F176*2</f>
        <v>2</v>
      </c>
      <c r="I176" s="187">
        <v>14</v>
      </c>
      <c r="J176" s="178">
        <f t="shared" ref="J176:J184" si="8">ROUND(I176*H176,2)</f>
        <v>28</v>
      </c>
      <c r="K176" s="173"/>
      <c r="L176" s="64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  <row r="177" spans="1:30" ht="12.75">
      <c r="A177" s="173"/>
      <c r="B177" s="198">
        <v>2</v>
      </c>
      <c r="C177" s="328" t="s">
        <v>276</v>
      </c>
      <c r="D177" s="284"/>
      <c r="E177" s="175" t="s">
        <v>277</v>
      </c>
      <c r="F177" s="330">
        <v>2</v>
      </c>
      <c r="G177" s="270"/>
      <c r="H177" s="186">
        <f t="shared" si="7"/>
        <v>4</v>
      </c>
      <c r="I177" s="187">
        <v>59.45</v>
      </c>
      <c r="J177" s="178">
        <f t="shared" si="8"/>
        <v>237.8</v>
      </c>
      <c r="K177" s="173"/>
      <c r="L177" s="64"/>
      <c r="M177" s="173"/>
      <c r="N177" s="173"/>
      <c r="O177" s="173"/>
      <c r="P177" s="173"/>
      <c r="Q177" s="173"/>
      <c r="R177" s="173"/>
      <c r="S177" s="173"/>
      <c r="T177" s="173"/>
      <c r="U177" s="173"/>
      <c r="V177" s="173"/>
      <c r="W177" s="173"/>
      <c r="X177" s="173"/>
      <c r="Y177" s="173"/>
      <c r="Z177" s="173"/>
      <c r="AA177" s="173"/>
      <c r="AB177" s="173"/>
      <c r="AC177" s="173"/>
      <c r="AD177" s="173"/>
    </row>
    <row r="178" spans="1:30" ht="12.75">
      <c r="A178" s="173"/>
      <c r="B178" s="198">
        <v>3</v>
      </c>
      <c r="C178" s="328" t="s">
        <v>278</v>
      </c>
      <c r="D178" s="284"/>
      <c r="E178" s="175" t="s">
        <v>277</v>
      </c>
      <c r="F178" s="330">
        <v>2</v>
      </c>
      <c r="G178" s="270"/>
      <c r="H178" s="186">
        <f t="shared" si="7"/>
        <v>4</v>
      </c>
      <c r="I178" s="187">
        <v>26.89</v>
      </c>
      <c r="J178" s="178">
        <f t="shared" si="8"/>
        <v>107.56</v>
      </c>
      <c r="K178" s="173"/>
      <c r="L178" s="64"/>
      <c r="M178" s="173"/>
      <c r="N178" s="173"/>
      <c r="O178" s="173"/>
      <c r="P178" s="173"/>
      <c r="Q178" s="173"/>
      <c r="R178" s="173"/>
      <c r="S178" s="173"/>
      <c r="T178" s="173"/>
      <c r="U178" s="173"/>
      <c r="V178" s="173"/>
      <c r="W178" s="173"/>
      <c r="X178" s="173"/>
      <c r="Y178" s="173"/>
      <c r="Z178" s="173"/>
      <c r="AA178" s="173"/>
      <c r="AB178" s="173"/>
      <c r="AC178" s="173"/>
      <c r="AD178" s="173"/>
    </row>
    <row r="179" spans="1:30" ht="12.75">
      <c r="A179" s="173"/>
      <c r="B179" s="198">
        <v>4</v>
      </c>
      <c r="C179" s="328" t="s">
        <v>279</v>
      </c>
      <c r="D179" s="284"/>
      <c r="E179" s="175" t="s">
        <v>277</v>
      </c>
      <c r="F179" s="330">
        <v>2</v>
      </c>
      <c r="G179" s="270"/>
      <c r="H179" s="186">
        <f t="shared" si="7"/>
        <v>4</v>
      </c>
      <c r="I179" s="187">
        <v>29.45</v>
      </c>
      <c r="J179" s="178">
        <f t="shared" si="8"/>
        <v>117.8</v>
      </c>
      <c r="K179" s="173"/>
      <c r="L179" s="64"/>
      <c r="M179" s="173"/>
      <c r="N179" s="173"/>
      <c r="O179" s="173"/>
      <c r="P179" s="173"/>
      <c r="Q179" s="173"/>
      <c r="R179" s="173"/>
      <c r="S179" s="173"/>
      <c r="T179" s="173"/>
      <c r="U179" s="173"/>
      <c r="V179" s="173"/>
      <c r="W179" s="173"/>
      <c r="X179" s="173"/>
      <c r="Y179" s="173"/>
      <c r="Z179" s="173"/>
      <c r="AA179" s="173"/>
      <c r="AB179" s="173"/>
      <c r="AC179" s="173"/>
      <c r="AD179" s="173"/>
    </row>
    <row r="180" spans="1:30" ht="12.75">
      <c r="A180" s="173"/>
      <c r="B180" s="174">
        <v>5</v>
      </c>
      <c r="C180" s="328" t="s">
        <v>280</v>
      </c>
      <c r="D180" s="284"/>
      <c r="E180" s="175" t="s">
        <v>268</v>
      </c>
      <c r="F180" s="330">
        <v>1</v>
      </c>
      <c r="G180" s="270"/>
      <c r="H180" s="186">
        <f t="shared" si="7"/>
        <v>2</v>
      </c>
      <c r="I180" s="187">
        <v>6.5</v>
      </c>
      <c r="J180" s="178">
        <f t="shared" si="8"/>
        <v>13</v>
      </c>
      <c r="K180" s="173"/>
      <c r="L180" s="64"/>
      <c r="M180" s="173"/>
      <c r="N180" s="173"/>
      <c r="O180" s="173"/>
      <c r="P180" s="173"/>
      <c r="Q180" s="173"/>
      <c r="R180" s="173"/>
      <c r="S180" s="173"/>
      <c r="T180" s="173"/>
      <c r="U180" s="173"/>
      <c r="V180" s="173"/>
      <c r="W180" s="173"/>
      <c r="X180" s="173"/>
      <c r="Y180" s="173"/>
      <c r="Z180" s="173"/>
      <c r="AA180" s="173"/>
      <c r="AB180" s="173"/>
      <c r="AC180" s="173"/>
      <c r="AD180" s="173"/>
    </row>
    <row r="181" spans="1:30" ht="12.75">
      <c r="A181" s="173"/>
      <c r="B181" s="174">
        <v>6</v>
      </c>
      <c r="C181" s="328" t="s">
        <v>281</v>
      </c>
      <c r="D181" s="284"/>
      <c r="E181" s="175" t="s">
        <v>277</v>
      </c>
      <c r="F181" s="330">
        <v>1</v>
      </c>
      <c r="G181" s="270"/>
      <c r="H181" s="186">
        <f t="shared" si="7"/>
        <v>2</v>
      </c>
      <c r="I181" s="187">
        <v>105.5</v>
      </c>
      <c r="J181" s="178">
        <f t="shared" si="8"/>
        <v>211</v>
      </c>
      <c r="K181" s="173"/>
      <c r="L181" s="64"/>
      <c r="M181" s="173"/>
      <c r="N181" s="173"/>
      <c r="O181" s="173"/>
      <c r="P181" s="173"/>
      <c r="Q181" s="173"/>
      <c r="R181" s="173"/>
      <c r="S181" s="173"/>
      <c r="T181" s="173"/>
      <c r="U181" s="173"/>
      <c r="V181" s="173"/>
      <c r="W181" s="173"/>
      <c r="X181" s="173"/>
      <c r="Y181" s="173"/>
      <c r="Z181" s="173"/>
      <c r="AA181" s="173"/>
      <c r="AB181" s="173"/>
      <c r="AC181" s="173"/>
      <c r="AD181" s="173"/>
    </row>
    <row r="182" spans="1:30" ht="12.75">
      <c r="A182" s="173"/>
      <c r="B182" s="174">
        <v>7</v>
      </c>
      <c r="C182" s="328" t="s">
        <v>546</v>
      </c>
      <c r="D182" s="284"/>
      <c r="E182" s="175" t="s">
        <v>268</v>
      </c>
      <c r="F182" s="330">
        <v>1</v>
      </c>
      <c r="G182" s="270"/>
      <c r="H182" s="186">
        <v>2</v>
      </c>
      <c r="I182" s="187">
        <v>11.5</v>
      </c>
      <c r="J182" s="178">
        <f t="shared" si="8"/>
        <v>23</v>
      </c>
      <c r="K182" s="173"/>
      <c r="L182" s="64"/>
      <c r="M182" s="173"/>
      <c r="N182" s="173"/>
      <c r="O182" s="173"/>
      <c r="P182" s="173"/>
      <c r="Q182" s="173"/>
      <c r="R182" s="173"/>
      <c r="S182" s="173"/>
      <c r="T182" s="173"/>
      <c r="U182" s="173"/>
      <c r="V182" s="173"/>
      <c r="W182" s="173"/>
      <c r="X182" s="173"/>
      <c r="Y182" s="173"/>
      <c r="Z182" s="173"/>
      <c r="AA182" s="173"/>
      <c r="AB182" s="173"/>
      <c r="AC182" s="173"/>
      <c r="AD182" s="173"/>
    </row>
    <row r="183" spans="1:30" ht="12.75">
      <c r="A183" s="173"/>
      <c r="B183" s="174">
        <v>8</v>
      </c>
      <c r="C183" s="328" t="s">
        <v>282</v>
      </c>
      <c r="D183" s="284"/>
      <c r="E183" s="175" t="s">
        <v>268</v>
      </c>
      <c r="F183" s="330">
        <v>1</v>
      </c>
      <c r="G183" s="270"/>
      <c r="H183" s="186">
        <v>2</v>
      </c>
      <c r="I183" s="187">
        <v>288.5</v>
      </c>
      <c r="J183" s="178">
        <f t="shared" si="8"/>
        <v>577</v>
      </c>
      <c r="K183" s="173"/>
      <c r="L183" s="64"/>
      <c r="M183" s="173"/>
      <c r="N183" s="173"/>
      <c r="O183" s="173"/>
      <c r="P183" s="173"/>
      <c r="Q183" s="173"/>
      <c r="R183" s="173"/>
      <c r="S183" s="173"/>
      <c r="T183" s="173"/>
      <c r="U183" s="173"/>
      <c r="V183" s="173"/>
      <c r="W183" s="173"/>
      <c r="X183" s="173"/>
      <c r="Y183" s="173"/>
      <c r="Z183" s="173"/>
      <c r="AA183" s="173"/>
      <c r="AB183" s="173"/>
      <c r="AC183" s="173"/>
      <c r="AD183" s="173"/>
    </row>
    <row r="184" spans="1:30" ht="12.75">
      <c r="A184" s="173"/>
      <c r="B184" s="174">
        <v>9</v>
      </c>
      <c r="C184" s="328" t="s">
        <v>283</v>
      </c>
      <c r="D184" s="284"/>
      <c r="E184" s="175" t="s">
        <v>284</v>
      </c>
      <c r="F184" s="330">
        <v>2</v>
      </c>
      <c r="G184" s="270"/>
      <c r="H184" s="186">
        <f>F184*2</f>
        <v>4</v>
      </c>
      <c r="I184" s="188">
        <v>33.49</v>
      </c>
      <c r="J184" s="178">
        <f t="shared" si="8"/>
        <v>133.96</v>
      </c>
      <c r="K184" s="173"/>
      <c r="L184" s="64"/>
      <c r="M184" s="173"/>
      <c r="N184" s="173"/>
      <c r="O184" s="173"/>
      <c r="P184" s="173"/>
      <c r="Q184" s="173"/>
      <c r="R184" s="173"/>
      <c r="S184" s="173"/>
      <c r="T184" s="173"/>
      <c r="U184" s="173"/>
      <c r="V184" s="173"/>
      <c r="W184" s="173"/>
      <c r="X184" s="173"/>
      <c r="Y184" s="173"/>
      <c r="Z184" s="173"/>
      <c r="AA184" s="173"/>
      <c r="AB184" s="173"/>
      <c r="AC184" s="173"/>
      <c r="AD184" s="173"/>
    </row>
    <row r="185" spans="1:30" ht="12.75">
      <c r="A185" s="173"/>
      <c r="B185" s="329" t="s">
        <v>96</v>
      </c>
      <c r="C185" s="269"/>
      <c r="D185" s="269"/>
      <c r="E185" s="269"/>
      <c r="F185" s="269"/>
      <c r="G185" s="269"/>
      <c r="H185" s="269"/>
      <c r="I185" s="270"/>
      <c r="J185" s="180">
        <f>SUM(J176:J184)</f>
        <v>1449.1200000000001</v>
      </c>
      <c r="K185" s="173"/>
      <c r="L185" s="64"/>
      <c r="M185" s="173"/>
      <c r="N185" s="173"/>
      <c r="O185" s="173"/>
      <c r="P185" s="173"/>
      <c r="Q185" s="173"/>
      <c r="R185" s="173"/>
      <c r="S185" s="173"/>
      <c r="T185" s="173"/>
      <c r="U185" s="173"/>
      <c r="V185" s="173"/>
      <c r="W185" s="173"/>
      <c r="X185" s="173"/>
      <c r="Y185" s="173"/>
      <c r="Z185" s="173"/>
      <c r="AA185" s="173"/>
      <c r="AB185" s="173"/>
      <c r="AC185" s="173"/>
      <c r="AD185" s="173"/>
    </row>
    <row r="186" spans="1:30">
      <c r="A186" s="173"/>
      <c r="B186" s="334" t="s">
        <v>270</v>
      </c>
      <c r="C186" s="269"/>
      <c r="D186" s="269"/>
      <c r="E186" s="269"/>
      <c r="F186" s="269"/>
      <c r="G186" s="269"/>
      <c r="H186" s="269"/>
      <c r="I186" s="270"/>
      <c r="J186" s="189">
        <f>ROUND(J185/12,2)</f>
        <v>120.76</v>
      </c>
      <c r="K186" s="173"/>
      <c r="L186" s="173"/>
      <c r="M186" s="173"/>
      <c r="N186" s="173"/>
      <c r="O186" s="173"/>
      <c r="P186" s="173"/>
      <c r="Q186" s="173"/>
      <c r="R186" s="173"/>
      <c r="S186" s="173"/>
      <c r="T186" s="173"/>
      <c r="U186" s="173"/>
      <c r="V186" s="173"/>
      <c r="W186" s="173"/>
      <c r="X186" s="173"/>
      <c r="Y186" s="173"/>
      <c r="Z186" s="173"/>
      <c r="AA186" s="173"/>
      <c r="AB186" s="173"/>
      <c r="AC186" s="173"/>
      <c r="AD186" s="173"/>
    </row>
    <row r="187" spans="1:30" ht="14.25" customHeight="1">
      <c r="A187" s="173"/>
      <c r="B187" s="199"/>
      <c r="C187" s="200"/>
      <c r="D187" s="200"/>
      <c r="E187" s="200"/>
      <c r="F187" s="200"/>
      <c r="G187" s="200"/>
      <c r="H187" s="201"/>
      <c r="I187" s="200"/>
      <c r="J187" s="202"/>
      <c r="K187" s="173"/>
      <c r="L187" s="173"/>
      <c r="M187" s="173"/>
      <c r="N187" s="173"/>
      <c r="O187" s="173"/>
      <c r="P187" s="173"/>
      <c r="Q187" s="173"/>
      <c r="R187" s="173"/>
      <c r="S187" s="173"/>
      <c r="T187" s="173"/>
      <c r="U187" s="173"/>
      <c r="V187" s="173"/>
      <c r="W187" s="173"/>
      <c r="X187" s="173"/>
      <c r="Y187" s="173"/>
      <c r="Z187" s="173"/>
      <c r="AA187" s="173"/>
      <c r="AB187" s="173"/>
      <c r="AC187" s="173"/>
      <c r="AD187" s="173"/>
    </row>
  </sheetData>
  <mergeCells count="211">
    <mergeCell ref="B138:J138"/>
    <mergeCell ref="B139:J139"/>
    <mergeCell ref="B140:I140"/>
    <mergeCell ref="C141:I141"/>
    <mergeCell ref="C142:I142"/>
    <mergeCell ref="C143:I143"/>
    <mergeCell ref="C144:I144"/>
    <mergeCell ref="C145:I145"/>
    <mergeCell ref="B146:I146"/>
    <mergeCell ref="C129:H129"/>
    <mergeCell ref="C130:H130"/>
    <mergeCell ref="C131:H131"/>
    <mergeCell ref="C132:H132"/>
    <mergeCell ref="C133:H133"/>
    <mergeCell ref="C134:H134"/>
    <mergeCell ref="C135:H135"/>
    <mergeCell ref="B136:I136"/>
    <mergeCell ref="B137:H137"/>
    <mergeCell ref="B120:J120"/>
    <mergeCell ref="C121:H121"/>
    <mergeCell ref="B122:H122"/>
    <mergeCell ref="C123:H123"/>
    <mergeCell ref="B124:H124"/>
    <mergeCell ref="C125:H125"/>
    <mergeCell ref="B126:H126"/>
    <mergeCell ref="C127:H127"/>
    <mergeCell ref="C128:H128"/>
    <mergeCell ref="B185:I185"/>
    <mergeCell ref="B186:I186"/>
    <mergeCell ref="C177:D177"/>
    <mergeCell ref="F177:G177"/>
    <mergeCell ref="C178:D178"/>
    <mergeCell ref="F178:G178"/>
    <mergeCell ref="C179:D179"/>
    <mergeCell ref="F179:G179"/>
    <mergeCell ref="F180:G180"/>
    <mergeCell ref="C180:D180"/>
    <mergeCell ref="C181:D181"/>
    <mergeCell ref="C182:D182"/>
    <mergeCell ref="C183:D183"/>
    <mergeCell ref="C184:D184"/>
    <mergeCell ref="F181:G181"/>
    <mergeCell ref="F182:G182"/>
    <mergeCell ref="F183:G183"/>
    <mergeCell ref="F184:G184"/>
    <mergeCell ref="B157:G157"/>
    <mergeCell ref="B158:J158"/>
    <mergeCell ref="C159:D159"/>
    <mergeCell ref="C160:D160"/>
    <mergeCell ref="F175:G175"/>
    <mergeCell ref="F176:G176"/>
    <mergeCell ref="B168:I168"/>
    <mergeCell ref="B169:I169"/>
    <mergeCell ref="B170:J170"/>
    <mergeCell ref="B172:I172"/>
    <mergeCell ref="B174:J174"/>
    <mergeCell ref="C175:D175"/>
    <mergeCell ref="C176:D176"/>
    <mergeCell ref="C161:D161"/>
    <mergeCell ref="C162:D162"/>
    <mergeCell ref="C163:D163"/>
    <mergeCell ref="B164:I164"/>
    <mergeCell ref="B165:I165"/>
    <mergeCell ref="B166:I166"/>
    <mergeCell ref="C167:D167"/>
    <mergeCell ref="B148:I148"/>
    <mergeCell ref="B150:G150"/>
    <mergeCell ref="H150:J150"/>
    <mergeCell ref="B151:G151"/>
    <mergeCell ref="H151:J151"/>
    <mergeCell ref="H152:J152"/>
    <mergeCell ref="B152:G152"/>
    <mergeCell ref="B156:H156"/>
    <mergeCell ref="I156:J156"/>
    <mergeCell ref="C70:I70"/>
    <mergeCell ref="C98:I98"/>
    <mergeCell ref="C99:I99"/>
    <mergeCell ref="C100:I100"/>
    <mergeCell ref="C101:I101"/>
    <mergeCell ref="B102:I102"/>
    <mergeCell ref="B103:J103"/>
    <mergeCell ref="C104:I104"/>
    <mergeCell ref="C147:I147"/>
    <mergeCell ref="C105:I105"/>
    <mergeCell ref="B106:I106"/>
    <mergeCell ref="B107:J107"/>
    <mergeCell ref="C108:I108"/>
    <mergeCell ref="C109:I109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B119:J119"/>
    <mergeCell ref="C61:H61"/>
    <mergeCell ref="C62:H62"/>
    <mergeCell ref="C63:H63"/>
    <mergeCell ref="C64:H64"/>
    <mergeCell ref="C65:I65"/>
    <mergeCell ref="C66:H66"/>
    <mergeCell ref="C67:H67"/>
    <mergeCell ref="C68:H68"/>
    <mergeCell ref="C69:I69"/>
    <mergeCell ref="B92:J92"/>
    <mergeCell ref="D93:E93"/>
    <mergeCell ref="G93:H93"/>
    <mergeCell ref="B94:J94"/>
    <mergeCell ref="C95:I95"/>
    <mergeCell ref="C96:I96"/>
    <mergeCell ref="C97:I97"/>
    <mergeCell ref="B28:J28"/>
    <mergeCell ref="B29:J29"/>
    <mergeCell ref="C30:I30"/>
    <mergeCell ref="C31:G31"/>
    <mergeCell ref="H31:I31"/>
    <mergeCell ref="C32:H32"/>
    <mergeCell ref="C33:G33"/>
    <mergeCell ref="C34:I34"/>
    <mergeCell ref="C35:I35"/>
    <mergeCell ref="C36:I36"/>
    <mergeCell ref="B37:I37"/>
    <mergeCell ref="B38:J38"/>
    <mergeCell ref="B39:J39"/>
    <mergeCell ref="B40:J40"/>
    <mergeCell ref="C43:H43"/>
    <mergeCell ref="B44:I44"/>
    <mergeCell ref="B45:J45"/>
    <mergeCell ref="C83:I83"/>
    <mergeCell ref="C84:I84"/>
    <mergeCell ref="C85:I85"/>
    <mergeCell ref="C86:I86"/>
    <mergeCell ref="C87:H87"/>
    <mergeCell ref="B88:I88"/>
    <mergeCell ref="B89:J89"/>
    <mergeCell ref="B90:J90"/>
    <mergeCell ref="B91:J91"/>
    <mergeCell ref="B74:J74"/>
    <mergeCell ref="B75:J75"/>
    <mergeCell ref="C76:I76"/>
    <mergeCell ref="C77:I77"/>
    <mergeCell ref="C78:I78"/>
    <mergeCell ref="C79:I79"/>
    <mergeCell ref="B80:I80"/>
    <mergeCell ref="B81:J81"/>
    <mergeCell ref="C82:I82"/>
    <mergeCell ref="C26:H26"/>
    <mergeCell ref="I26:J26"/>
    <mergeCell ref="C27:H27"/>
    <mergeCell ref="I27:J27"/>
    <mergeCell ref="C41:I41"/>
    <mergeCell ref="C42:H42"/>
    <mergeCell ref="C71:I71"/>
    <mergeCell ref="C72:I72"/>
    <mergeCell ref="C73:I73"/>
    <mergeCell ref="B46:J46"/>
    <mergeCell ref="C47:H47"/>
    <mergeCell ref="C48:H48"/>
    <mergeCell ref="C49:H49"/>
    <mergeCell ref="C50:D50"/>
    <mergeCell ref="C51:H51"/>
    <mergeCell ref="C52:H52"/>
    <mergeCell ref="C53:H53"/>
    <mergeCell ref="C54:H54"/>
    <mergeCell ref="C55:H55"/>
    <mergeCell ref="B56:H56"/>
    <mergeCell ref="B57:J57"/>
    <mergeCell ref="B58:J58"/>
    <mergeCell ref="C59:I59"/>
    <mergeCell ref="C60:I60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87"/>
  <sheetViews>
    <sheetView showGridLines="0" workbookViewId="0"/>
  </sheetViews>
  <sheetFormatPr defaultColWidth="12.5703125" defaultRowHeight="15" customHeight="1"/>
  <cols>
    <col min="1" max="1" width="1.42578125" customWidth="1"/>
    <col min="2" max="2" width="15.28515625" customWidth="1"/>
    <col min="3" max="3" width="11.140625" customWidth="1"/>
    <col min="4" max="4" width="10.42578125" customWidth="1"/>
    <col min="5" max="5" width="15.5703125" customWidth="1"/>
    <col min="6" max="6" width="13" customWidth="1"/>
    <col min="7" max="7" width="14" customWidth="1"/>
    <col min="8" max="8" width="14.7109375" customWidth="1"/>
    <col min="9" max="9" width="16" customWidth="1"/>
    <col min="10" max="10" width="16.42578125" customWidth="1"/>
    <col min="11" max="11" width="1.5703125" customWidth="1"/>
    <col min="12" max="30" width="9.140625" customWidth="1"/>
  </cols>
  <sheetData>
    <row r="1" spans="1:30" ht="10.5" customHeight="1">
      <c r="A1" s="64"/>
      <c r="B1" s="64"/>
      <c r="C1" s="64"/>
      <c r="D1" s="64"/>
      <c r="E1" s="64"/>
      <c r="F1" s="64"/>
      <c r="G1" s="64"/>
      <c r="H1" s="64"/>
      <c r="I1" s="64"/>
      <c r="J1" s="65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</row>
    <row r="2" spans="1:30" ht="18" customHeight="1">
      <c r="A2" s="64"/>
      <c r="B2" s="266" t="s">
        <v>97</v>
      </c>
      <c r="C2" s="267"/>
      <c r="D2" s="267"/>
      <c r="E2" s="267"/>
      <c r="F2" s="267"/>
      <c r="G2" s="267"/>
      <c r="H2" s="267"/>
      <c r="I2" s="267"/>
      <c r="J2" s="267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</row>
    <row r="3" spans="1:30" ht="18" customHeight="1">
      <c r="A3" s="64"/>
      <c r="B3" s="266" t="s">
        <v>98</v>
      </c>
      <c r="C3" s="267"/>
      <c r="D3" s="267"/>
      <c r="E3" s="267"/>
      <c r="F3" s="267"/>
      <c r="G3" s="267"/>
      <c r="H3" s="267"/>
      <c r="I3" s="267"/>
      <c r="J3" s="267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30" ht="9" customHeight="1">
      <c r="A4" s="64"/>
      <c r="B4" s="66"/>
      <c r="C4" s="66"/>
      <c r="D4" s="66"/>
      <c r="E4" s="66"/>
      <c r="F4" s="66"/>
      <c r="G4" s="66"/>
      <c r="H4" s="66"/>
      <c r="I4" s="66"/>
      <c r="J4" s="66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</row>
    <row r="5" spans="1:30" ht="21" customHeight="1">
      <c r="A5" s="64"/>
      <c r="B5" s="268" t="s">
        <v>99</v>
      </c>
      <c r="C5" s="269"/>
      <c r="D5" s="269"/>
      <c r="E5" s="269"/>
      <c r="F5" s="270"/>
      <c r="G5" s="271" t="str">
        <f>VLOOKUP($C$14,resumo!$A$5:$T$50,5,0)</f>
        <v>Vigia - 12x36h - Noite (das 19h as 07h)</v>
      </c>
      <c r="H5" s="269"/>
      <c r="I5" s="269"/>
      <c r="J5" s="270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30" ht="15.75" customHeight="1">
      <c r="A6" s="64"/>
      <c r="B6" s="67" t="s">
        <v>100</v>
      </c>
      <c r="C6" s="68"/>
      <c r="D6" s="68"/>
      <c r="E6" s="68"/>
      <c r="F6" s="68"/>
      <c r="G6" s="68"/>
      <c r="H6" s="69"/>
      <c r="I6" s="69"/>
      <c r="J6" s="70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30" ht="15.75" customHeight="1">
      <c r="A7" s="64"/>
      <c r="B7" s="67" t="s">
        <v>101</v>
      </c>
      <c r="C7" s="68"/>
      <c r="D7" s="68"/>
      <c r="E7" s="68"/>
      <c r="F7" s="68"/>
      <c r="G7" s="68"/>
      <c r="H7" s="69"/>
      <c r="I7" s="69"/>
      <c r="J7" s="70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</row>
    <row r="8" spans="1:30" ht="20.25" customHeight="1">
      <c r="A8" s="64"/>
      <c r="B8" s="272" t="s">
        <v>102</v>
      </c>
      <c r="C8" s="273"/>
      <c r="D8" s="273"/>
      <c r="E8" s="273"/>
      <c r="F8" s="273"/>
      <c r="G8" s="273"/>
      <c r="H8" s="273"/>
      <c r="I8" s="273"/>
      <c r="J8" s="27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</row>
    <row r="9" spans="1:30" ht="20.25" customHeight="1">
      <c r="A9" s="64"/>
      <c r="B9" s="71" t="s">
        <v>103</v>
      </c>
      <c r="C9" s="275" t="s">
        <v>104</v>
      </c>
      <c r="D9" s="269"/>
      <c r="E9" s="269"/>
      <c r="F9" s="269"/>
      <c r="G9" s="276" t="s">
        <v>105</v>
      </c>
      <c r="H9" s="269"/>
      <c r="I9" s="269"/>
      <c r="J9" s="270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</row>
    <row r="10" spans="1:30" ht="20.25" customHeight="1">
      <c r="A10" s="64"/>
      <c r="B10" s="71" t="s">
        <v>106</v>
      </c>
      <c r="C10" s="275" t="s">
        <v>107</v>
      </c>
      <c r="D10" s="269"/>
      <c r="E10" s="269"/>
      <c r="F10" s="269"/>
      <c r="G10" s="277" t="str">
        <f>VLOOKUP($C$14,resumo!$A$5:$T$50,13,0)</f>
        <v>ERECHIM/RS</v>
      </c>
      <c r="H10" s="269"/>
      <c r="I10" s="269"/>
      <c r="J10" s="270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</row>
    <row r="11" spans="1:30" ht="27" customHeight="1">
      <c r="A11" s="64"/>
      <c r="B11" s="71" t="s">
        <v>108</v>
      </c>
      <c r="C11" s="275" t="s">
        <v>109</v>
      </c>
      <c r="D11" s="269"/>
      <c r="E11" s="269"/>
      <c r="F11" s="269"/>
      <c r="G11" s="276" t="s">
        <v>110</v>
      </c>
      <c r="H11" s="269"/>
      <c r="I11" s="269"/>
      <c r="J11" s="270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ht="20.25" customHeight="1">
      <c r="A12" s="64"/>
      <c r="B12" s="72" t="s">
        <v>111</v>
      </c>
      <c r="C12" s="275" t="s">
        <v>112</v>
      </c>
      <c r="D12" s="269"/>
      <c r="E12" s="269"/>
      <c r="F12" s="269"/>
      <c r="G12" s="278">
        <v>12</v>
      </c>
      <c r="H12" s="264"/>
      <c r="I12" s="264"/>
      <c r="J12" s="265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</row>
    <row r="13" spans="1:30" ht="25.5" customHeight="1">
      <c r="A13" s="73"/>
      <c r="B13" s="74"/>
      <c r="C13" s="75" t="s">
        <v>20</v>
      </c>
      <c r="D13" s="76" t="s">
        <v>21</v>
      </c>
      <c r="E13" s="279" t="s">
        <v>1</v>
      </c>
      <c r="F13" s="270"/>
      <c r="G13" s="279" t="s">
        <v>23</v>
      </c>
      <c r="H13" s="270"/>
      <c r="I13" s="77" t="s">
        <v>24</v>
      </c>
      <c r="J13" s="78"/>
      <c r="K13" s="64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</row>
    <row r="14" spans="1:30" ht="29.25" customHeight="1">
      <c r="A14" s="73"/>
      <c r="B14" s="79"/>
      <c r="C14" s="80">
        <v>7</v>
      </c>
      <c r="D14" s="81">
        <f>VLOOKUP($C$14,resumo!$A$5:$T$50,4,0)</f>
        <v>2</v>
      </c>
      <c r="E14" s="280" t="str">
        <f>VLOOKUP($C$14,resumo!$A$5:$T$50,5,0)</f>
        <v>Vigia - 12x36h - Noite (das 19h as 07h)</v>
      </c>
      <c r="F14" s="270"/>
      <c r="G14" s="281" t="str">
        <f>VLOOKUP($C$14,resumo!$A$5:$T$50,6,0)</f>
        <v>Erechim</v>
      </c>
      <c r="H14" s="270"/>
      <c r="I14" s="82">
        <f>VLOOKUP($C$14,resumo!$A$5:$T$50,7,0)</f>
        <v>1</v>
      </c>
      <c r="J14" s="83"/>
      <c r="K14" s="64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</row>
    <row r="15" spans="1:30" ht="7.5" customHeight="1">
      <c r="A15" s="73"/>
      <c r="B15" s="282"/>
      <c r="C15" s="283"/>
      <c r="D15" s="283"/>
      <c r="E15" s="283"/>
      <c r="F15" s="283"/>
      <c r="G15" s="283"/>
      <c r="H15" s="283"/>
      <c r="I15" s="283"/>
      <c r="J15" s="284"/>
      <c r="K15" s="64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</row>
    <row r="16" spans="1:30" ht="14.25" customHeight="1">
      <c r="A16" s="64"/>
      <c r="B16" s="285" t="s">
        <v>113</v>
      </c>
      <c r="C16" s="269"/>
      <c r="D16" s="269"/>
      <c r="E16" s="269"/>
      <c r="F16" s="269"/>
      <c r="G16" s="269"/>
      <c r="H16" s="269"/>
      <c r="I16" s="269"/>
      <c r="J16" s="270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</row>
    <row r="17" spans="1:30" ht="21.75" customHeight="1">
      <c r="A17" s="84"/>
      <c r="B17" s="287" t="s">
        <v>114</v>
      </c>
      <c r="C17" s="269"/>
      <c r="D17" s="269"/>
      <c r="E17" s="269"/>
      <c r="F17" s="269"/>
      <c r="G17" s="269"/>
      <c r="H17" s="269"/>
      <c r="I17" s="269"/>
      <c r="J17" s="270"/>
      <c r="K17" s="84"/>
      <c r="L17" s="84"/>
      <c r="M17" s="84"/>
      <c r="N17" s="84"/>
      <c r="O17" s="84"/>
      <c r="P17" s="286"/>
      <c r="Q17" s="267"/>
      <c r="R17" s="267"/>
      <c r="S17" s="267"/>
      <c r="T17" s="267"/>
      <c r="U17" s="267"/>
      <c r="V17" s="267"/>
      <c r="W17" s="267"/>
      <c r="X17" s="286"/>
      <c r="Y17" s="267"/>
      <c r="Z17" s="267"/>
      <c r="AA17" s="267"/>
      <c r="AB17" s="267"/>
      <c r="AC17" s="267"/>
      <c r="AD17" s="267"/>
    </row>
    <row r="18" spans="1:30" ht="15.75" customHeight="1">
      <c r="A18" s="64"/>
      <c r="B18" s="71">
        <v>1</v>
      </c>
      <c r="C18" s="275" t="s">
        <v>115</v>
      </c>
      <c r="D18" s="269"/>
      <c r="E18" s="269"/>
      <c r="F18" s="269"/>
      <c r="G18" s="269"/>
      <c r="H18" s="270"/>
      <c r="I18" s="288" t="str">
        <f>I21</f>
        <v>Vigia, Guarda Patrimonial</v>
      </c>
      <c r="J18" s="270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</row>
    <row r="19" spans="1:30" ht="13.5">
      <c r="A19" s="64"/>
      <c r="B19" s="71">
        <v>2</v>
      </c>
      <c r="C19" s="275" t="s">
        <v>116</v>
      </c>
      <c r="D19" s="269"/>
      <c r="E19" s="269"/>
      <c r="F19" s="269"/>
      <c r="G19" s="269"/>
      <c r="H19" s="270"/>
      <c r="I19" s="289" t="str">
        <f>VLOOKUP($C$14,resumo!$A$5:$T$50,15,0)</f>
        <v>5174-20</v>
      </c>
      <c r="J19" s="270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</row>
    <row r="20" spans="1:30" ht="15.75" customHeight="1">
      <c r="A20" s="64"/>
      <c r="B20" s="71">
        <v>3</v>
      </c>
      <c r="C20" s="275" t="s">
        <v>547</v>
      </c>
      <c r="D20" s="269"/>
      <c r="E20" s="269"/>
      <c r="F20" s="269"/>
      <c r="G20" s="269"/>
      <c r="H20" s="270"/>
      <c r="I20" s="290">
        <f>VLOOKUP($C$14,resumo!$A$5:$T$50,17,0)</f>
        <v>1991.06</v>
      </c>
      <c r="J20" s="270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</row>
    <row r="21" spans="1:30" ht="31.5" customHeight="1">
      <c r="A21" s="64"/>
      <c r="B21" s="71">
        <v>4</v>
      </c>
      <c r="C21" s="275" t="s">
        <v>118</v>
      </c>
      <c r="D21" s="269"/>
      <c r="E21" s="269"/>
      <c r="F21" s="269"/>
      <c r="G21" s="269"/>
      <c r="H21" s="270"/>
      <c r="I21" s="291" t="str">
        <f>VLOOKUP($C$14,resumo!$A$5:$T$50,16,0)</f>
        <v>Vigia, Guarda Patrimonial</v>
      </c>
      <c r="J21" s="2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</row>
    <row r="22" spans="1:30" ht="15.75" customHeight="1">
      <c r="A22" s="64"/>
      <c r="B22" s="71">
        <v>5</v>
      </c>
      <c r="C22" s="275" t="s">
        <v>119</v>
      </c>
      <c r="D22" s="269"/>
      <c r="E22" s="269"/>
      <c r="F22" s="269"/>
      <c r="G22" s="269"/>
      <c r="H22" s="270"/>
      <c r="I22" s="292" t="s">
        <v>120</v>
      </c>
      <c r="J22" s="270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</row>
    <row r="23" spans="1:30">
      <c r="A23" s="64"/>
      <c r="B23" s="85">
        <v>6</v>
      </c>
      <c r="C23" s="293" t="s">
        <v>548</v>
      </c>
      <c r="D23" s="269"/>
      <c r="E23" s="269"/>
      <c r="F23" s="269"/>
      <c r="G23" s="269"/>
      <c r="H23" s="270"/>
      <c r="I23" s="294">
        <f>ROUND(I20/220,2)</f>
        <v>9.0500000000000007</v>
      </c>
      <c r="J23" s="270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</row>
    <row r="24" spans="1:30">
      <c r="A24" s="64"/>
      <c r="B24" s="86">
        <v>7</v>
      </c>
      <c r="C24" s="293" t="s">
        <v>549</v>
      </c>
      <c r="D24" s="269"/>
      <c r="E24" s="269"/>
      <c r="F24" s="269"/>
      <c r="G24" s="269"/>
      <c r="H24" s="270"/>
      <c r="I24" s="294">
        <f>TRUNC((I23*1.5),2)</f>
        <v>13.57</v>
      </c>
      <c r="J24" s="270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</row>
    <row r="25" spans="1:30">
      <c r="A25" s="64"/>
      <c r="B25" s="86">
        <v>8</v>
      </c>
      <c r="C25" s="293" t="s">
        <v>550</v>
      </c>
      <c r="D25" s="269"/>
      <c r="E25" s="269"/>
      <c r="F25" s="269"/>
      <c r="G25" s="269"/>
      <c r="H25" s="270"/>
      <c r="I25" s="294">
        <f>ROUND(I23*20%,2)</f>
        <v>1.81</v>
      </c>
      <c r="J25" s="270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</row>
    <row r="26" spans="1:30" hidden="1">
      <c r="A26" s="64"/>
      <c r="B26" s="86">
        <v>9</v>
      </c>
      <c r="C26" s="295" t="s">
        <v>489</v>
      </c>
      <c r="D26" s="269"/>
      <c r="E26" s="269"/>
      <c r="F26" s="269"/>
      <c r="G26" s="269"/>
      <c r="H26" s="270"/>
      <c r="I26" s="294"/>
      <c r="J26" s="270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</row>
    <row r="27" spans="1:30" ht="12.75">
      <c r="A27" s="64"/>
      <c r="B27" s="86">
        <v>10</v>
      </c>
      <c r="C27" s="295" t="s">
        <v>125</v>
      </c>
      <c r="D27" s="269"/>
      <c r="E27" s="269"/>
      <c r="F27" s="269"/>
      <c r="G27" s="269"/>
      <c r="H27" s="270"/>
      <c r="I27" s="293">
        <v>2</v>
      </c>
      <c r="J27" s="270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</row>
    <row r="28" spans="1:30" ht="22.5" customHeight="1">
      <c r="A28" s="64"/>
      <c r="B28" s="299" t="s">
        <v>126</v>
      </c>
      <c r="C28" s="269"/>
      <c r="D28" s="269"/>
      <c r="E28" s="269"/>
      <c r="F28" s="269"/>
      <c r="G28" s="269"/>
      <c r="H28" s="269"/>
      <c r="I28" s="269"/>
      <c r="J28" s="270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</row>
    <row r="29" spans="1:30" ht="22.5" customHeight="1">
      <c r="A29" s="64"/>
      <c r="B29" s="285" t="s">
        <v>127</v>
      </c>
      <c r="C29" s="269"/>
      <c r="D29" s="269"/>
      <c r="E29" s="269"/>
      <c r="F29" s="269"/>
      <c r="G29" s="269"/>
      <c r="H29" s="269"/>
      <c r="I29" s="269"/>
      <c r="J29" s="270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</row>
    <row r="30" spans="1:30" ht="30" customHeight="1">
      <c r="A30" s="87"/>
      <c r="B30" s="88">
        <v>1</v>
      </c>
      <c r="C30" s="300" t="s">
        <v>128</v>
      </c>
      <c r="D30" s="269"/>
      <c r="E30" s="269"/>
      <c r="F30" s="269"/>
      <c r="G30" s="269"/>
      <c r="H30" s="269"/>
      <c r="I30" s="270"/>
      <c r="J30" s="88" t="s">
        <v>129</v>
      </c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</row>
    <row r="31" spans="1:30" ht="12.75">
      <c r="A31" s="64"/>
      <c r="B31" s="71" t="s">
        <v>103</v>
      </c>
      <c r="C31" s="335" t="s">
        <v>551</v>
      </c>
      <c r="D31" s="269"/>
      <c r="E31" s="269"/>
      <c r="F31" s="269"/>
      <c r="G31" s="270"/>
      <c r="H31" s="344" t="s">
        <v>491</v>
      </c>
      <c r="I31" s="270"/>
      <c r="J31" s="91">
        <f>ROUND(I20*I27,2)</f>
        <v>3982.12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</row>
    <row r="32" spans="1:30" ht="12.75" hidden="1">
      <c r="A32" s="92"/>
      <c r="B32" s="93" t="s">
        <v>106</v>
      </c>
      <c r="C32" s="335" t="s">
        <v>552</v>
      </c>
      <c r="D32" s="269"/>
      <c r="E32" s="269"/>
      <c r="F32" s="269"/>
      <c r="G32" s="269"/>
      <c r="H32" s="270"/>
      <c r="I32" s="94"/>
      <c r="J32" s="95"/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</row>
    <row r="33" spans="1:30" ht="12.75" hidden="1">
      <c r="A33" s="92"/>
      <c r="B33" s="93" t="s">
        <v>108</v>
      </c>
      <c r="C33" s="335" t="s">
        <v>553</v>
      </c>
      <c r="D33" s="269"/>
      <c r="E33" s="269"/>
      <c r="F33" s="269"/>
      <c r="G33" s="270"/>
      <c r="H33" s="191">
        <v>0</v>
      </c>
      <c r="I33" s="96" t="s">
        <v>134</v>
      </c>
      <c r="J33" s="91">
        <f>ROUND(H33%*J31,2)</f>
        <v>0</v>
      </c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</row>
    <row r="34" spans="1:30" ht="12.75">
      <c r="A34" s="92"/>
      <c r="B34" s="93" t="s">
        <v>111</v>
      </c>
      <c r="C34" s="343" t="s">
        <v>554</v>
      </c>
      <c r="D34" s="283"/>
      <c r="E34" s="283"/>
      <c r="F34" s="283"/>
      <c r="G34" s="283"/>
      <c r="H34" s="283"/>
      <c r="I34" s="284"/>
      <c r="J34" s="190">
        <f>ROUND(I25*7*30,2)</f>
        <v>380.1</v>
      </c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</row>
    <row r="35" spans="1:30" ht="12.75">
      <c r="A35" s="92"/>
      <c r="B35" s="93" t="s">
        <v>136</v>
      </c>
      <c r="C35" s="335" t="s">
        <v>555</v>
      </c>
      <c r="D35" s="269"/>
      <c r="E35" s="269"/>
      <c r="F35" s="269"/>
      <c r="G35" s="269"/>
      <c r="H35" s="269"/>
      <c r="I35" s="270"/>
      <c r="J35" s="190">
        <f>ROUND((I23*7*60/52.5*30)-(I23*7*30),2)</f>
        <v>271.5</v>
      </c>
      <c r="K35" s="92"/>
      <c r="L35" s="92"/>
      <c r="M35" s="1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</row>
    <row r="36" spans="1:30" ht="15.75" customHeight="1">
      <c r="A36" s="64"/>
      <c r="B36" s="99" t="s">
        <v>138</v>
      </c>
      <c r="C36" s="275" t="s">
        <v>139</v>
      </c>
      <c r="D36" s="269"/>
      <c r="E36" s="269"/>
      <c r="F36" s="269"/>
      <c r="G36" s="269"/>
      <c r="H36" s="269"/>
      <c r="I36" s="270"/>
      <c r="J36" s="101"/>
      <c r="K36" s="64"/>
      <c r="L36" s="193"/>
      <c r="M36" s="64"/>
      <c r="N36" s="64"/>
      <c r="O36" s="64"/>
      <c r="P36" s="193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</row>
    <row r="37" spans="1:30" ht="15.75" customHeight="1">
      <c r="A37" s="92"/>
      <c r="B37" s="336" t="s">
        <v>140</v>
      </c>
      <c r="C37" s="269"/>
      <c r="D37" s="269"/>
      <c r="E37" s="269"/>
      <c r="F37" s="269"/>
      <c r="G37" s="269"/>
      <c r="H37" s="269"/>
      <c r="I37" s="270"/>
      <c r="J37" s="102">
        <f>SUM(J31:J36)</f>
        <v>4633.72</v>
      </c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</row>
    <row r="38" spans="1:30" ht="12.75">
      <c r="A38" s="92"/>
      <c r="B38" s="337" t="s">
        <v>141</v>
      </c>
      <c r="C38" s="269"/>
      <c r="D38" s="269"/>
      <c r="E38" s="269"/>
      <c r="F38" s="269"/>
      <c r="G38" s="269"/>
      <c r="H38" s="269"/>
      <c r="I38" s="269"/>
      <c r="J38" s="270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</row>
    <row r="39" spans="1:30" ht="21.75" customHeight="1">
      <c r="A39" s="64"/>
      <c r="B39" s="302" t="s">
        <v>142</v>
      </c>
      <c r="C39" s="269"/>
      <c r="D39" s="269"/>
      <c r="E39" s="269"/>
      <c r="F39" s="269"/>
      <c r="G39" s="269"/>
      <c r="H39" s="269"/>
      <c r="I39" s="269"/>
      <c r="J39" s="270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</row>
    <row r="40" spans="1:30" ht="25.5" customHeight="1">
      <c r="A40" s="64"/>
      <c r="B40" s="338" t="s">
        <v>556</v>
      </c>
      <c r="C40" s="269"/>
      <c r="D40" s="269"/>
      <c r="E40" s="269"/>
      <c r="F40" s="269"/>
      <c r="G40" s="269"/>
      <c r="H40" s="269"/>
      <c r="I40" s="269"/>
      <c r="J40" s="270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</row>
    <row r="41" spans="1:30" ht="25.5" customHeight="1">
      <c r="A41" s="64"/>
      <c r="B41" s="103" t="s">
        <v>144</v>
      </c>
      <c r="C41" s="297" t="s">
        <v>557</v>
      </c>
      <c r="D41" s="269"/>
      <c r="E41" s="269"/>
      <c r="F41" s="269"/>
      <c r="G41" s="269"/>
      <c r="H41" s="269"/>
      <c r="I41" s="270"/>
      <c r="J41" s="104" t="s">
        <v>146</v>
      </c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</row>
    <row r="42" spans="1:30" ht="25.5" customHeight="1">
      <c r="A42" s="64"/>
      <c r="B42" s="103" t="s">
        <v>103</v>
      </c>
      <c r="C42" s="296" t="s">
        <v>558</v>
      </c>
      <c r="D42" s="269"/>
      <c r="E42" s="269"/>
      <c r="F42" s="269"/>
      <c r="G42" s="269"/>
      <c r="H42" s="270"/>
      <c r="I42" s="105">
        <v>8.3299999999999999E-2</v>
      </c>
      <c r="J42" s="101">
        <f t="shared" ref="J42:J43" si="0">ROUND($J$37*I42,2)</f>
        <v>385.99</v>
      </c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</row>
    <row r="43" spans="1:30" ht="39.75" customHeight="1">
      <c r="A43" s="64"/>
      <c r="B43" s="103" t="s">
        <v>106</v>
      </c>
      <c r="C43" s="296" t="s">
        <v>559</v>
      </c>
      <c r="D43" s="269"/>
      <c r="E43" s="269"/>
      <c r="F43" s="269"/>
      <c r="G43" s="269"/>
      <c r="H43" s="270"/>
      <c r="I43" s="105">
        <v>0.121</v>
      </c>
      <c r="J43" s="101">
        <f t="shared" si="0"/>
        <v>560.67999999999995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</row>
    <row r="44" spans="1:30" ht="12.75">
      <c r="A44" s="106"/>
      <c r="B44" s="298" t="s">
        <v>149</v>
      </c>
      <c r="C44" s="269"/>
      <c r="D44" s="269"/>
      <c r="E44" s="269"/>
      <c r="F44" s="269"/>
      <c r="G44" s="269"/>
      <c r="H44" s="269"/>
      <c r="I44" s="270"/>
      <c r="J44" s="107">
        <f>SUM(J42+J43)</f>
        <v>946.67</v>
      </c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</row>
    <row r="45" spans="1:30" ht="74.25" customHeight="1">
      <c r="A45" s="64"/>
      <c r="B45" s="299" t="s">
        <v>560</v>
      </c>
      <c r="C45" s="269"/>
      <c r="D45" s="269"/>
      <c r="E45" s="269"/>
      <c r="F45" s="269"/>
      <c r="G45" s="269"/>
      <c r="H45" s="269"/>
      <c r="I45" s="269"/>
      <c r="J45" s="270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</row>
    <row r="46" spans="1:30" ht="12.75">
      <c r="A46" s="64"/>
      <c r="B46" s="287" t="s">
        <v>561</v>
      </c>
      <c r="C46" s="269"/>
      <c r="D46" s="269"/>
      <c r="E46" s="269"/>
      <c r="F46" s="269"/>
      <c r="G46" s="269"/>
      <c r="H46" s="269"/>
      <c r="I46" s="269"/>
      <c r="J46" s="270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</row>
    <row r="47" spans="1:30" ht="30" customHeight="1">
      <c r="A47" s="64"/>
      <c r="B47" s="108" t="s">
        <v>152</v>
      </c>
      <c r="C47" s="300" t="s">
        <v>153</v>
      </c>
      <c r="D47" s="269"/>
      <c r="E47" s="269"/>
      <c r="F47" s="269"/>
      <c r="G47" s="269"/>
      <c r="H47" s="270"/>
      <c r="I47" s="109" t="s">
        <v>154</v>
      </c>
      <c r="J47" s="109" t="s">
        <v>155</v>
      </c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</row>
    <row r="48" spans="1:30" ht="15.75" customHeight="1">
      <c r="A48" s="64"/>
      <c r="B48" s="110" t="s">
        <v>103</v>
      </c>
      <c r="C48" s="275" t="s">
        <v>156</v>
      </c>
      <c r="D48" s="269"/>
      <c r="E48" s="269"/>
      <c r="F48" s="269"/>
      <c r="G48" s="269"/>
      <c r="H48" s="270"/>
      <c r="I48" s="111">
        <v>0.2</v>
      </c>
      <c r="J48" s="112">
        <f t="shared" ref="J48:J54" si="1">ROUND(($J$37+$J$44)*I48,2)</f>
        <v>1116.08</v>
      </c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</row>
    <row r="49" spans="1:30" ht="15.75" customHeight="1">
      <c r="A49" s="64"/>
      <c r="B49" s="110" t="s">
        <v>106</v>
      </c>
      <c r="C49" s="275" t="s">
        <v>157</v>
      </c>
      <c r="D49" s="269"/>
      <c r="E49" s="269"/>
      <c r="F49" s="269"/>
      <c r="G49" s="269"/>
      <c r="H49" s="270"/>
      <c r="I49" s="111">
        <v>2.5000000000000001E-2</v>
      </c>
      <c r="J49" s="112">
        <f t="shared" si="1"/>
        <v>139.51</v>
      </c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</row>
    <row r="50" spans="1:30" ht="48.75" customHeight="1">
      <c r="A50" s="64"/>
      <c r="B50" s="110" t="s">
        <v>108</v>
      </c>
      <c r="C50" s="275" t="s">
        <v>562</v>
      </c>
      <c r="D50" s="270"/>
      <c r="E50" s="113" t="s">
        <v>159</v>
      </c>
      <c r="F50" s="114">
        <v>0.03</v>
      </c>
      <c r="G50" s="113" t="s">
        <v>160</v>
      </c>
      <c r="H50" s="115">
        <v>1</v>
      </c>
      <c r="I50" s="116">
        <f>ROUND((F50*H50),6)</f>
        <v>0.03</v>
      </c>
      <c r="J50" s="112">
        <f t="shared" si="1"/>
        <v>167.41</v>
      </c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</row>
    <row r="51" spans="1:30" ht="15.75" customHeight="1">
      <c r="A51" s="64"/>
      <c r="B51" s="110" t="s">
        <v>111</v>
      </c>
      <c r="C51" s="275" t="s">
        <v>161</v>
      </c>
      <c r="D51" s="269"/>
      <c r="E51" s="269"/>
      <c r="F51" s="269"/>
      <c r="G51" s="269"/>
      <c r="H51" s="270"/>
      <c r="I51" s="111">
        <v>1.4999999999999999E-2</v>
      </c>
      <c r="J51" s="112">
        <f t="shared" si="1"/>
        <v>83.71</v>
      </c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</row>
    <row r="52" spans="1:30" ht="15.75" customHeight="1">
      <c r="A52" s="64"/>
      <c r="B52" s="110" t="s">
        <v>136</v>
      </c>
      <c r="C52" s="275" t="s">
        <v>162</v>
      </c>
      <c r="D52" s="269"/>
      <c r="E52" s="269"/>
      <c r="F52" s="269"/>
      <c r="G52" s="269"/>
      <c r="H52" s="270"/>
      <c r="I52" s="111">
        <v>0.01</v>
      </c>
      <c r="J52" s="112">
        <f t="shared" si="1"/>
        <v>55.8</v>
      </c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</row>
    <row r="53" spans="1:30" ht="15.75" customHeight="1">
      <c r="A53" s="64"/>
      <c r="B53" s="110" t="s">
        <v>138</v>
      </c>
      <c r="C53" s="275" t="s">
        <v>163</v>
      </c>
      <c r="D53" s="269"/>
      <c r="E53" s="269"/>
      <c r="F53" s="269"/>
      <c r="G53" s="269"/>
      <c r="H53" s="270"/>
      <c r="I53" s="111">
        <v>6.0000000000000001E-3</v>
      </c>
      <c r="J53" s="112">
        <f t="shared" si="1"/>
        <v>33.479999999999997</v>
      </c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</row>
    <row r="54" spans="1:30" ht="20.25" customHeight="1">
      <c r="A54" s="64"/>
      <c r="B54" s="110" t="s">
        <v>164</v>
      </c>
      <c r="C54" s="275" t="s">
        <v>165</v>
      </c>
      <c r="D54" s="269"/>
      <c r="E54" s="269"/>
      <c r="F54" s="269"/>
      <c r="G54" s="269"/>
      <c r="H54" s="270"/>
      <c r="I54" s="111">
        <v>2E-3</v>
      </c>
      <c r="J54" s="112">
        <f t="shared" si="1"/>
        <v>11.16</v>
      </c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</row>
    <row r="55" spans="1:30" ht="15.75" customHeight="1">
      <c r="A55" s="64"/>
      <c r="B55" s="110" t="s">
        <v>166</v>
      </c>
      <c r="C55" s="275" t="s">
        <v>167</v>
      </c>
      <c r="D55" s="269"/>
      <c r="E55" s="269"/>
      <c r="F55" s="269"/>
      <c r="G55" s="269"/>
      <c r="H55" s="270"/>
      <c r="I55" s="111">
        <v>0.08</v>
      </c>
      <c r="J55" s="112">
        <f>ROUND(($J$37+$J$44)*I55,2)</f>
        <v>446.43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</row>
    <row r="56" spans="1:30" ht="15.75" customHeight="1">
      <c r="A56" s="64"/>
      <c r="B56" s="298" t="s">
        <v>149</v>
      </c>
      <c r="C56" s="269"/>
      <c r="D56" s="269"/>
      <c r="E56" s="269"/>
      <c r="F56" s="269"/>
      <c r="G56" s="269"/>
      <c r="H56" s="270"/>
      <c r="I56" s="117">
        <f t="shared" ref="I56:J56" si="2">SUM(I48:I55)</f>
        <v>0.36800000000000005</v>
      </c>
      <c r="J56" s="118">
        <f t="shared" si="2"/>
        <v>2053.58</v>
      </c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</row>
    <row r="57" spans="1:30" ht="35.25" customHeight="1">
      <c r="A57" s="64"/>
      <c r="B57" s="299" t="s">
        <v>168</v>
      </c>
      <c r="C57" s="269"/>
      <c r="D57" s="269"/>
      <c r="E57" s="269"/>
      <c r="F57" s="269"/>
      <c r="G57" s="269"/>
      <c r="H57" s="269"/>
      <c r="I57" s="269"/>
      <c r="J57" s="270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</row>
    <row r="58" spans="1:30" ht="18" customHeight="1">
      <c r="A58" s="64"/>
      <c r="B58" s="338" t="s">
        <v>169</v>
      </c>
      <c r="C58" s="269"/>
      <c r="D58" s="269"/>
      <c r="E58" s="269"/>
      <c r="F58" s="269"/>
      <c r="G58" s="269"/>
      <c r="H58" s="269"/>
      <c r="I58" s="269"/>
      <c r="J58" s="270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</row>
    <row r="59" spans="1:30" ht="18" customHeight="1">
      <c r="A59" s="64"/>
      <c r="B59" s="119" t="s">
        <v>170</v>
      </c>
      <c r="C59" s="300" t="s">
        <v>171</v>
      </c>
      <c r="D59" s="269"/>
      <c r="E59" s="269"/>
      <c r="F59" s="269"/>
      <c r="G59" s="269"/>
      <c r="H59" s="269"/>
      <c r="I59" s="270"/>
      <c r="J59" s="109" t="s">
        <v>146</v>
      </c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</row>
    <row r="60" spans="1:30" ht="15.75" customHeight="1">
      <c r="A60" s="64"/>
      <c r="B60" s="103" t="s">
        <v>103</v>
      </c>
      <c r="C60" s="275" t="s">
        <v>563</v>
      </c>
      <c r="D60" s="269"/>
      <c r="E60" s="269"/>
      <c r="F60" s="269"/>
      <c r="G60" s="269"/>
      <c r="H60" s="269"/>
      <c r="I60" s="269"/>
      <c r="J60" s="112">
        <f>IF(ROUND((I63*I61*I62)-(J31*I64),2)&lt;0,0,ROUND((I63*I61*I62)-(J31*I64),2))</f>
        <v>121.07</v>
      </c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</row>
    <row r="61" spans="1:30" ht="12.75">
      <c r="A61" s="64"/>
      <c r="B61" s="103"/>
      <c r="C61" s="339" t="s">
        <v>564</v>
      </c>
      <c r="D61" s="269"/>
      <c r="E61" s="269"/>
      <c r="F61" s="269"/>
      <c r="G61" s="269"/>
      <c r="H61" s="269"/>
      <c r="I61" s="120">
        <f>VLOOKUP($C$14,resumo!$A$5:$T$50,12,0)</f>
        <v>6</v>
      </c>
      <c r="J61" s="112" t="s">
        <v>41</v>
      </c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</row>
    <row r="62" spans="1:30" ht="12.75">
      <c r="A62" s="64"/>
      <c r="B62" s="103"/>
      <c r="C62" s="339" t="s">
        <v>565</v>
      </c>
      <c r="D62" s="269"/>
      <c r="E62" s="269"/>
      <c r="F62" s="269"/>
      <c r="G62" s="269"/>
      <c r="H62" s="270"/>
      <c r="I62" s="121">
        <v>2</v>
      </c>
      <c r="J62" s="112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</row>
    <row r="63" spans="1:30" ht="12.75">
      <c r="A63" s="64"/>
      <c r="B63" s="103"/>
      <c r="C63" s="339" t="s">
        <v>566</v>
      </c>
      <c r="D63" s="269"/>
      <c r="E63" s="269"/>
      <c r="F63" s="269"/>
      <c r="G63" s="269"/>
      <c r="H63" s="270"/>
      <c r="I63" s="122">
        <v>30</v>
      </c>
      <c r="J63" s="112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</row>
    <row r="64" spans="1:30" ht="12.75">
      <c r="A64" s="64"/>
      <c r="B64" s="103"/>
      <c r="C64" s="340" t="s">
        <v>567</v>
      </c>
      <c r="D64" s="267"/>
      <c r="E64" s="267"/>
      <c r="F64" s="267"/>
      <c r="G64" s="267"/>
      <c r="H64" s="267"/>
      <c r="I64" s="123">
        <v>0.06</v>
      </c>
      <c r="J64" s="112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</row>
    <row r="65" spans="1:30" ht="12.75">
      <c r="A65" s="64"/>
      <c r="B65" s="103" t="s">
        <v>106</v>
      </c>
      <c r="C65" s="275" t="s">
        <v>568</v>
      </c>
      <c r="D65" s="269"/>
      <c r="E65" s="269"/>
      <c r="F65" s="269"/>
      <c r="G65" s="269"/>
      <c r="H65" s="269"/>
      <c r="I65" s="269"/>
      <c r="J65" s="112">
        <f>ROUND(I67*I66*(1-I68),2)</f>
        <v>617.71</v>
      </c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</row>
    <row r="66" spans="1:30" ht="12.75">
      <c r="A66" s="64"/>
      <c r="B66" s="103"/>
      <c r="C66" s="339" t="s">
        <v>569</v>
      </c>
      <c r="D66" s="269"/>
      <c r="E66" s="269"/>
      <c r="F66" s="269"/>
      <c r="G66" s="269"/>
      <c r="H66" s="269"/>
      <c r="I66" s="120">
        <f>VLOOKUP($C$14,resumo!$A$5:$T$50,18,0)</f>
        <v>25.42</v>
      </c>
      <c r="J66" s="112" t="s">
        <v>41</v>
      </c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</row>
    <row r="67" spans="1:30" ht="12.75">
      <c r="A67" s="64"/>
      <c r="B67" s="124"/>
      <c r="C67" s="339" t="s">
        <v>570</v>
      </c>
      <c r="D67" s="269"/>
      <c r="E67" s="269"/>
      <c r="F67" s="269"/>
      <c r="G67" s="269"/>
      <c r="H67" s="269"/>
      <c r="I67" s="122">
        <v>30</v>
      </c>
      <c r="J67" s="112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</row>
    <row r="68" spans="1:30" ht="12.75">
      <c r="A68" s="64"/>
      <c r="B68" s="124"/>
      <c r="C68" s="339" t="s">
        <v>180</v>
      </c>
      <c r="D68" s="269"/>
      <c r="E68" s="269"/>
      <c r="F68" s="269"/>
      <c r="G68" s="269"/>
      <c r="H68" s="269"/>
      <c r="I68" s="125">
        <v>0.19</v>
      </c>
      <c r="J68" s="112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</row>
    <row r="69" spans="1:30" ht="12.75">
      <c r="A69" s="64"/>
      <c r="B69" s="103" t="s">
        <v>108</v>
      </c>
      <c r="C69" s="275" t="s">
        <v>571</v>
      </c>
      <c r="D69" s="269"/>
      <c r="E69" s="269"/>
      <c r="F69" s="269"/>
      <c r="G69" s="269"/>
      <c r="H69" s="269"/>
      <c r="I69" s="269"/>
      <c r="J69" s="126">
        <f>24.1*I27</f>
        <v>48.2</v>
      </c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</row>
    <row r="70" spans="1:30" ht="24.75" customHeight="1">
      <c r="A70" s="64"/>
      <c r="B70" s="103" t="s">
        <v>111</v>
      </c>
      <c r="C70" s="275" t="s">
        <v>572</v>
      </c>
      <c r="D70" s="269"/>
      <c r="E70" s="269"/>
      <c r="F70" s="269"/>
      <c r="G70" s="269"/>
      <c r="H70" s="269"/>
      <c r="I70" s="270"/>
      <c r="J70" s="112">
        <f>ROUND(I24*0.5*15*2,2)</f>
        <v>203.55</v>
      </c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</row>
    <row r="71" spans="1:30" ht="12.75">
      <c r="A71" s="64"/>
      <c r="B71" s="103" t="s">
        <v>136</v>
      </c>
      <c r="C71" s="297" t="s">
        <v>184</v>
      </c>
      <c r="D71" s="269"/>
      <c r="E71" s="269"/>
      <c r="F71" s="269"/>
      <c r="G71" s="269"/>
      <c r="H71" s="269"/>
      <c r="I71" s="269"/>
      <c r="J71" s="126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</row>
    <row r="72" spans="1:30" ht="12.75" hidden="1">
      <c r="A72" s="64"/>
      <c r="B72" s="103" t="s">
        <v>138</v>
      </c>
      <c r="C72" s="297" t="s">
        <v>184</v>
      </c>
      <c r="D72" s="269"/>
      <c r="E72" s="269"/>
      <c r="F72" s="269"/>
      <c r="G72" s="269"/>
      <c r="H72" s="269"/>
      <c r="I72" s="269"/>
      <c r="J72" s="112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</row>
    <row r="73" spans="1:30" ht="15.75" customHeight="1">
      <c r="A73" s="64"/>
      <c r="B73" s="127"/>
      <c r="C73" s="298" t="s">
        <v>140</v>
      </c>
      <c r="D73" s="269"/>
      <c r="E73" s="269"/>
      <c r="F73" s="269"/>
      <c r="G73" s="269"/>
      <c r="H73" s="269"/>
      <c r="I73" s="270"/>
      <c r="J73" s="118">
        <f>SUM(J60:J72)</f>
        <v>990.53</v>
      </c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</row>
    <row r="74" spans="1:30" ht="12.75">
      <c r="A74" s="64"/>
      <c r="B74" s="299" t="s">
        <v>185</v>
      </c>
      <c r="C74" s="269"/>
      <c r="D74" s="269"/>
      <c r="E74" s="269"/>
      <c r="F74" s="269"/>
      <c r="G74" s="269"/>
      <c r="H74" s="269"/>
      <c r="I74" s="269"/>
      <c r="J74" s="270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</row>
    <row r="75" spans="1:30" ht="21.75" customHeight="1">
      <c r="A75" s="64"/>
      <c r="B75" s="285" t="s">
        <v>186</v>
      </c>
      <c r="C75" s="269"/>
      <c r="D75" s="269"/>
      <c r="E75" s="269"/>
      <c r="F75" s="269"/>
      <c r="G75" s="269"/>
      <c r="H75" s="269"/>
      <c r="I75" s="269"/>
      <c r="J75" s="270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</row>
    <row r="76" spans="1:30" ht="14.25" customHeight="1">
      <c r="A76" s="64"/>
      <c r="B76" s="109">
        <v>2</v>
      </c>
      <c r="C76" s="300" t="s">
        <v>187</v>
      </c>
      <c r="D76" s="269"/>
      <c r="E76" s="269"/>
      <c r="F76" s="269"/>
      <c r="G76" s="269"/>
      <c r="H76" s="269"/>
      <c r="I76" s="270"/>
      <c r="J76" s="109" t="s">
        <v>146</v>
      </c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</row>
    <row r="77" spans="1:30" ht="21.75" customHeight="1">
      <c r="A77" s="64"/>
      <c r="B77" s="71" t="s">
        <v>144</v>
      </c>
      <c r="C77" s="275" t="s">
        <v>573</v>
      </c>
      <c r="D77" s="269"/>
      <c r="E77" s="269"/>
      <c r="F77" s="269"/>
      <c r="G77" s="269"/>
      <c r="H77" s="269"/>
      <c r="I77" s="270"/>
      <c r="J77" s="112">
        <f>J44</f>
        <v>946.67</v>
      </c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</row>
    <row r="78" spans="1:30" ht="18" customHeight="1">
      <c r="A78" s="64"/>
      <c r="B78" s="71" t="s">
        <v>152</v>
      </c>
      <c r="C78" s="275" t="s">
        <v>153</v>
      </c>
      <c r="D78" s="269"/>
      <c r="E78" s="269"/>
      <c r="F78" s="269"/>
      <c r="G78" s="269"/>
      <c r="H78" s="269"/>
      <c r="I78" s="270"/>
      <c r="J78" s="112">
        <f>J56</f>
        <v>2053.58</v>
      </c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</row>
    <row r="79" spans="1:30" ht="21.75" customHeight="1">
      <c r="A79" s="64"/>
      <c r="B79" s="71" t="s">
        <v>170</v>
      </c>
      <c r="C79" s="275" t="s">
        <v>171</v>
      </c>
      <c r="D79" s="269"/>
      <c r="E79" s="269"/>
      <c r="F79" s="269"/>
      <c r="G79" s="269"/>
      <c r="H79" s="269"/>
      <c r="I79" s="270"/>
      <c r="J79" s="112">
        <f>J73</f>
        <v>990.53</v>
      </c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</row>
    <row r="80" spans="1:30" ht="14.25" customHeight="1">
      <c r="A80" s="128"/>
      <c r="B80" s="301" t="s">
        <v>149</v>
      </c>
      <c r="C80" s="269"/>
      <c r="D80" s="269"/>
      <c r="E80" s="269"/>
      <c r="F80" s="269"/>
      <c r="G80" s="269"/>
      <c r="H80" s="269"/>
      <c r="I80" s="270"/>
      <c r="J80" s="129">
        <f>SUM(J77+J78+J79)</f>
        <v>3990.7799999999997</v>
      </c>
      <c r="K80" s="128"/>
      <c r="L80" s="128"/>
      <c r="M80" s="128"/>
      <c r="N80" s="128"/>
      <c r="O80" s="128"/>
      <c r="P80" s="128"/>
      <c r="Q80" s="128"/>
      <c r="R80" s="128"/>
      <c r="S80" s="128"/>
      <c r="T80" s="128"/>
      <c r="U80" s="128"/>
      <c r="V80" s="128"/>
      <c r="W80" s="128"/>
      <c r="X80" s="128"/>
      <c r="Y80" s="128"/>
      <c r="Z80" s="128"/>
      <c r="AA80" s="128"/>
      <c r="AB80" s="128"/>
      <c r="AC80" s="128"/>
      <c r="AD80" s="128"/>
    </row>
    <row r="81" spans="1:30" ht="26.25" customHeight="1">
      <c r="A81" s="64"/>
      <c r="B81" s="302" t="s">
        <v>189</v>
      </c>
      <c r="C81" s="269"/>
      <c r="D81" s="269"/>
      <c r="E81" s="269"/>
      <c r="F81" s="269"/>
      <c r="G81" s="269"/>
      <c r="H81" s="269"/>
      <c r="I81" s="269"/>
      <c r="J81" s="270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</row>
    <row r="82" spans="1:30" ht="14.25" customHeight="1">
      <c r="A82" s="64"/>
      <c r="B82" s="119">
        <v>3</v>
      </c>
      <c r="C82" s="303" t="s">
        <v>190</v>
      </c>
      <c r="D82" s="269"/>
      <c r="E82" s="269"/>
      <c r="F82" s="269"/>
      <c r="G82" s="269"/>
      <c r="H82" s="269"/>
      <c r="I82" s="270"/>
      <c r="J82" s="119" t="s">
        <v>191</v>
      </c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</row>
    <row r="83" spans="1:30" ht="12.75">
      <c r="A83" s="64"/>
      <c r="B83" s="103" t="s">
        <v>103</v>
      </c>
      <c r="C83" s="275" t="s">
        <v>574</v>
      </c>
      <c r="D83" s="269"/>
      <c r="E83" s="269"/>
      <c r="F83" s="269"/>
      <c r="G83" s="269"/>
      <c r="H83" s="269"/>
      <c r="I83" s="270"/>
      <c r="J83" s="112">
        <f>ROUND((($J$37/12)+($J$42/12)+(J43/12))*(30/30)*0.05,2)</f>
        <v>23.25</v>
      </c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</row>
    <row r="84" spans="1:30" ht="12.75">
      <c r="A84" s="64"/>
      <c r="B84" s="103" t="s">
        <v>106</v>
      </c>
      <c r="C84" s="297" t="s">
        <v>193</v>
      </c>
      <c r="D84" s="269"/>
      <c r="E84" s="269"/>
      <c r="F84" s="269"/>
      <c r="G84" s="269"/>
      <c r="H84" s="269"/>
      <c r="I84" s="270"/>
      <c r="J84" s="112">
        <f>ROUND($J$83*I55,2)</f>
        <v>1.86</v>
      </c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</row>
    <row r="85" spans="1:30" ht="12.75">
      <c r="A85" s="64"/>
      <c r="B85" s="103" t="s">
        <v>108</v>
      </c>
      <c r="C85" s="275" t="s">
        <v>575</v>
      </c>
      <c r="D85" s="269"/>
      <c r="E85" s="269"/>
      <c r="F85" s="269"/>
      <c r="G85" s="269"/>
      <c r="H85" s="269"/>
      <c r="I85" s="270"/>
      <c r="J85" s="112">
        <f>ROUND(((($J$37/30)*7)/$G$12)*1,2)</f>
        <v>90.1</v>
      </c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</row>
    <row r="86" spans="1:30" ht="12.75">
      <c r="A86" s="64"/>
      <c r="B86" s="103" t="s">
        <v>111</v>
      </c>
      <c r="C86" s="297" t="s">
        <v>195</v>
      </c>
      <c r="D86" s="269"/>
      <c r="E86" s="269"/>
      <c r="F86" s="269"/>
      <c r="G86" s="269"/>
      <c r="H86" s="269"/>
      <c r="I86" s="270"/>
      <c r="J86" s="112">
        <f>ROUND($I$56*J85,2)</f>
        <v>33.159999999999997</v>
      </c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</row>
    <row r="87" spans="1:30">
      <c r="A87" s="64"/>
      <c r="B87" s="103" t="s">
        <v>136</v>
      </c>
      <c r="C87" s="275" t="s">
        <v>576</v>
      </c>
      <c r="D87" s="269"/>
      <c r="E87" s="269"/>
      <c r="F87" s="269"/>
      <c r="G87" s="269"/>
      <c r="H87" s="270"/>
      <c r="I87" s="130">
        <v>0.04</v>
      </c>
      <c r="J87" s="112">
        <f>ROUND($J$37*I87,2)</f>
        <v>185.35</v>
      </c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</row>
    <row r="88" spans="1:30" ht="15.75" customHeight="1">
      <c r="A88" s="64"/>
      <c r="B88" s="298" t="s">
        <v>149</v>
      </c>
      <c r="C88" s="269"/>
      <c r="D88" s="269"/>
      <c r="E88" s="269"/>
      <c r="F88" s="269"/>
      <c r="G88" s="269"/>
      <c r="H88" s="269"/>
      <c r="I88" s="270"/>
      <c r="J88" s="131">
        <f>SUM(J83:J87)</f>
        <v>333.72</v>
      </c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</row>
    <row r="89" spans="1:30" ht="12.75">
      <c r="A89" s="64"/>
      <c r="B89" s="299" t="s">
        <v>197</v>
      </c>
      <c r="C89" s="269"/>
      <c r="D89" s="269"/>
      <c r="E89" s="269"/>
      <c r="F89" s="269"/>
      <c r="G89" s="269"/>
      <c r="H89" s="269"/>
      <c r="I89" s="269"/>
      <c r="J89" s="270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</row>
    <row r="90" spans="1:30" ht="21.75" customHeight="1">
      <c r="A90" s="64"/>
      <c r="B90" s="285" t="s">
        <v>198</v>
      </c>
      <c r="C90" s="269"/>
      <c r="D90" s="269"/>
      <c r="E90" s="269"/>
      <c r="F90" s="269"/>
      <c r="G90" s="269"/>
      <c r="H90" s="269"/>
      <c r="I90" s="269"/>
      <c r="J90" s="270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</row>
    <row r="91" spans="1:30" ht="12.75">
      <c r="A91" s="64"/>
      <c r="B91" s="299" t="s">
        <v>199</v>
      </c>
      <c r="C91" s="269"/>
      <c r="D91" s="269"/>
      <c r="E91" s="269"/>
      <c r="F91" s="269"/>
      <c r="G91" s="269"/>
      <c r="H91" s="269"/>
      <c r="I91" s="269"/>
      <c r="J91" s="270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</row>
    <row r="92" spans="1:30" ht="12.75">
      <c r="A92" s="64"/>
      <c r="B92" s="304" t="s">
        <v>577</v>
      </c>
      <c r="C92" s="273"/>
      <c r="D92" s="273"/>
      <c r="E92" s="273"/>
      <c r="F92" s="273"/>
      <c r="G92" s="273"/>
      <c r="H92" s="273"/>
      <c r="I92" s="273"/>
      <c r="J92" s="27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</row>
    <row r="93" spans="1:30" ht="16.5" customHeight="1">
      <c r="A93" s="64"/>
      <c r="B93" s="132" t="s">
        <v>201</v>
      </c>
      <c r="C93" s="133">
        <f>J37</f>
        <v>4633.72</v>
      </c>
      <c r="D93" s="305" t="s">
        <v>578</v>
      </c>
      <c r="E93" s="269"/>
      <c r="F93" s="133">
        <f>J80-J60-J65</f>
        <v>3251.9999999999995</v>
      </c>
      <c r="G93" s="305" t="s">
        <v>203</v>
      </c>
      <c r="H93" s="269"/>
      <c r="I93" s="134">
        <f>J88</f>
        <v>333.72</v>
      </c>
      <c r="J93" s="135">
        <f>C93+F93+I93</f>
        <v>8219.4399999999987</v>
      </c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</row>
    <row r="94" spans="1:30" ht="22.5" customHeight="1">
      <c r="A94" s="64"/>
      <c r="B94" s="306" t="s">
        <v>204</v>
      </c>
      <c r="C94" s="307"/>
      <c r="D94" s="307"/>
      <c r="E94" s="307"/>
      <c r="F94" s="307"/>
      <c r="G94" s="307"/>
      <c r="H94" s="307"/>
      <c r="I94" s="307"/>
      <c r="J94" s="308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</row>
    <row r="95" spans="1:30" ht="15.75" customHeight="1">
      <c r="A95" s="64"/>
      <c r="B95" s="136" t="s">
        <v>205</v>
      </c>
      <c r="C95" s="303" t="s">
        <v>206</v>
      </c>
      <c r="D95" s="269"/>
      <c r="E95" s="269"/>
      <c r="F95" s="269"/>
      <c r="G95" s="269"/>
      <c r="H95" s="269"/>
      <c r="I95" s="270"/>
      <c r="J95" s="136" t="s">
        <v>146</v>
      </c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</row>
    <row r="96" spans="1:30" ht="14.25" customHeight="1">
      <c r="A96" s="64"/>
      <c r="B96" s="103" t="s">
        <v>103</v>
      </c>
      <c r="C96" s="309" t="s">
        <v>579</v>
      </c>
      <c r="D96" s="269"/>
      <c r="E96" s="269"/>
      <c r="F96" s="269"/>
      <c r="G96" s="269"/>
      <c r="H96" s="269"/>
      <c r="I96" s="270"/>
      <c r="J96" s="112">
        <f>ROUND(J93/12,2)</f>
        <v>684.95</v>
      </c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</row>
    <row r="97" spans="1:30" ht="14.25" customHeight="1">
      <c r="A97" s="64"/>
      <c r="B97" s="103" t="s">
        <v>106</v>
      </c>
      <c r="C97" s="309" t="s">
        <v>580</v>
      </c>
      <c r="D97" s="269"/>
      <c r="E97" s="269"/>
      <c r="F97" s="269"/>
      <c r="G97" s="269"/>
      <c r="H97" s="269"/>
      <c r="I97" s="270"/>
      <c r="J97" s="112">
        <f>ROUND((($J$93/30)*1)/12,2)</f>
        <v>22.83</v>
      </c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</row>
    <row r="98" spans="1:30" ht="14.25" customHeight="1">
      <c r="A98" s="64"/>
      <c r="B98" s="103" t="s">
        <v>108</v>
      </c>
      <c r="C98" s="309" t="s">
        <v>581</v>
      </c>
      <c r="D98" s="269"/>
      <c r="E98" s="269"/>
      <c r="F98" s="269"/>
      <c r="G98" s="269"/>
      <c r="H98" s="269"/>
      <c r="I98" s="270"/>
      <c r="J98" s="112">
        <f>ROUND((($J$93/30)*5)/12*1.5%,2)</f>
        <v>1.71</v>
      </c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</row>
    <row r="99" spans="1:30" ht="12.75">
      <c r="A99" s="64"/>
      <c r="B99" s="103" t="s">
        <v>111</v>
      </c>
      <c r="C99" s="309" t="s">
        <v>582</v>
      </c>
      <c r="D99" s="269"/>
      <c r="E99" s="269"/>
      <c r="F99" s="269"/>
      <c r="G99" s="269"/>
      <c r="H99" s="269"/>
      <c r="I99" s="270"/>
      <c r="J99" s="112">
        <f>ROUND((((($J$93)/30)*0.69)/12),2)</f>
        <v>15.75</v>
      </c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</row>
    <row r="100" spans="1:30" ht="68.25" customHeight="1">
      <c r="A100" s="64"/>
      <c r="B100" s="103" t="s">
        <v>136</v>
      </c>
      <c r="C100" s="310" t="s">
        <v>583</v>
      </c>
      <c r="D100" s="269"/>
      <c r="E100" s="269"/>
      <c r="F100" s="269"/>
      <c r="G100" s="269"/>
      <c r="H100" s="269"/>
      <c r="I100" s="270"/>
      <c r="J100" s="112">
        <f>ROUND(((((C93*0.121)+(I56)*(C93*0.121))*(4/12)))*0.02,2)+ROUND(((I55*C93+I56*J42+J73-J60-J65+J88)*4/12)*0.02,2)</f>
        <v>12.43</v>
      </c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</row>
    <row r="101" spans="1:30" ht="14.25" customHeight="1">
      <c r="A101" s="64"/>
      <c r="B101" s="137" t="s">
        <v>138</v>
      </c>
      <c r="C101" s="309" t="s">
        <v>584</v>
      </c>
      <c r="D101" s="269"/>
      <c r="E101" s="269"/>
      <c r="F101" s="269"/>
      <c r="G101" s="269"/>
      <c r="H101" s="269"/>
      <c r="I101" s="270"/>
      <c r="J101" s="112">
        <f>ROUND((((($J$93)/30)*3)/12),2)</f>
        <v>68.5</v>
      </c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</row>
    <row r="102" spans="1:30" ht="15.75" customHeight="1">
      <c r="A102" s="64"/>
      <c r="B102" s="298" t="s">
        <v>149</v>
      </c>
      <c r="C102" s="269"/>
      <c r="D102" s="269"/>
      <c r="E102" s="269"/>
      <c r="F102" s="269"/>
      <c r="G102" s="269"/>
      <c r="H102" s="269"/>
      <c r="I102" s="270"/>
      <c r="J102" s="102">
        <f>SUM(J96:J101)</f>
        <v>806.17000000000007</v>
      </c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</row>
    <row r="103" spans="1:30" ht="20.25" hidden="1" customHeight="1">
      <c r="A103" s="64"/>
      <c r="B103" s="311" t="s">
        <v>213</v>
      </c>
      <c r="C103" s="269"/>
      <c r="D103" s="269"/>
      <c r="E103" s="269"/>
      <c r="F103" s="269"/>
      <c r="G103" s="269"/>
      <c r="H103" s="269"/>
      <c r="I103" s="269"/>
      <c r="J103" s="270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</row>
    <row r="104" spans="1:30" ht="14.25" hidden="1" customHeight="1">
      <c r="A104" s="64"/>
      <c r="B104" s="119" t="s">
        <v>214</v>
      </c>
      <c r="C104" s="303" t="s">
        <v>215</v>
      </c>
      <c r="D104" s="269"/>
      <c r="E104" s="269"/>
      <c r="F104" s="269"/>
      <c r="G104" s="269"/>
      <c r="H104" s="269"/>
      <c r="I104" s="270"/>
      <c r="J104" s="138" t="s">
        <v>146</v>
      </c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</row>
    <row r="105" spans="1:30" ht="13.5" hidden="1" customHeight="1">
      <c r="A105" s="64"/>
      <c r="B105" s="103" t="s">
        <v>103</v>
      </c>
      <c r="C105" s="297" t="s">
        <v>216</v>
      </c>
      <c r="D105" s="269"/>
      <c r="E105" s="269"/>
      <c r="F105" s="269"/>
      <c r="G105" s="269"/>
      <c r="H105" s="269"/>
      <c r="I105" s="270"/>
      <c r="J105" s="139">
        <v>0</v>
      </c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</row>
    <row r="106" spans="1:30" ht="15.75" hidden="1" customHeight="1">
      <c r="A106" s="64"/>
      <c r="B106" s="298" t="s">
        <v>149</v>
      </c>
      <c r="C106" s="269"/>
      <c r="D106" s="269"/>
      <c r="E106" s="269"/>
      <c r="F106" s="269"/>
      <c r="G106" s="269"/>
      <c r="H106" s="269"/>
      <c r="I106" s="270"/>
      <c r="J106" s="118">
        <v>0</v>
      </c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</row>
    <row r="107" spans="1:30" ht="23.25" hidden="1" customHeight="1">
      <c r="A107" s="64"/>
      <c r="B107" s="285" t="s">
        <v>217</v>
      </c>
      <c r="C107" s="269"/>
      <c r="D107" s="269"/>
      <c r="E107" s="269"/>
      <c r="F107" s="269"/>
      <c r="G107" s="269"/>
      <c r="H107" s="269"/>
      <c r="I107" s="269"/>
      <c r="J107" s="270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</row>
    <row r="108" spans="1:30" ht="27" hidden="1" customHeight="1">
      <c r="A108" s="64"/>
      <c r="B108" s="109">
        <v>4</v>
      </c>
      <c r="C108" s="303" t="s">
        <v>218</v>
      </c>
      <c r="D108" s="269"/>
      <c r="E108" s="269"/>
      <c r="F108" s="269"/>
      <c r="G108" s="269"/>
      <c r="H108" s="269"/>
      <c r="I108" s="270"/>
      <c r="J108" s="138" t="s">
        <v>146</v>
      </c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</row>
    <row r="109" spans="1:30" ht="19.5" hidden="1" customHeight="1">
      <c r="A109" s="64"/>
      <c r="B109" s="71" t="s">
        <v>205</v>
      </c>
      <c r="C109" s="297" t="s">
        <v>206</v>
      </c>
      <c r="D109" s="269"/>
      <c r="E109" s="269"/>
      <c r="F109" s="269"/>
      <c r="G109" s="269"/>
      <c r="H109" s="269"/>
      <c r="I109" s="270"/>
      <c r="J109" s="112">
        <f>J102</f>
        <v>806.17000000000007</v>
      </c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</row>
    <row r="110" spans="1:30" ht="19.5" hidden="1" customHeight="1">
      <c r="A110" s="64"/>
      <c r="B110" s="71" t="s">
        <v>219</v>
      </c>
      <c r="C110" s="297" t="s">
        <v>215</v>
      </c>
      <c r="D110" s="269"/>
      <c r="E110" s="269"/>
      <c r="F110" s="269"/>
      <c r="G110" s="269"/>
      <c r="H110" s="269"/>
      <c r="I110" s="270"/>
      <c r="J110" s="112">
        <f>J106</f>
        <v>0</v>
      </c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</row>
    <row r="111" spans="1:30" ht="19.5" hidden="1" customHeight="1">
      <c r="A111" s="64"/>
      <c r="B111" s="312" t="s">
        <v>149</v>
      </c>
      <c r="C111" s="269"/>
      <c r="D111" s="269"/>
      <c r="E111" s="269"/>
      <c r="F111" s="269"/>
      <c r="G111" s="269"/>
      <c r="H111" s="269"/>
      <c r="I111" s="270"/>
      <c r="J111" s="140">
        <f>SUM(J109+J110)</f>
        <v>806.17000000000007</v>
      </c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</row>
    <row r="112" spans="1:30" ht="25.5" customHeight="1">
      <c r="A112" s="64"/>
      <c r="B112" s="285" t="s">
        <v>220</v>
      </c>
      <c r="C112" s="269"/>
      <c r="D112" s="269"/>
      <c r="E112" s="269"/>
      <c r="F112" s="269"/>
      <c r="G112" s="269"/>
      <c r="H112" s="269"/>
      <c r="I112" s="269"/>
      <c r="J112" s="270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</row>
    <row r="113" spans="1:30">
      <c r="A113" s="64"/>
      <c r="B113" s="119">
        <v>5</v>
      </c>
      <c r="C113" s="300" t="s">
        <v>221</v>
      </c>
      <c r="D113" s="269"/>
      <c r="E113" s="269"/>
      <c r="F113" s="269"/>
      <c r="G113" s="269"/>
      <c r="H113" s="269"/>
      <c r="I113" s="270"/>
      <c r="J113" s="119" t="s">
        <v>146</v>
      </c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</row>
    <row r="114" spans="1:30" ht="17.25" customHeight="1">
      <c r="A114" s="64"/>
      <c r="B114" s="103" t="s">
        <v>103</v>
      </c>
      <c r="C114" s="309" t="s">
        <v>585</v>
      </c>
      <c r="D114" s="269"/>
      <c r="E114" s="269"/>
      <c r="F114" s="269"/>
      <c r="G114" s="269"/>
      <c r="H114" s="269"/>
      <c r="I114" s="270"/>
      <c r="J114" s="112">
        <f>J186</f>
        <v>120.76</v>
      </c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</row>
    <row r="115" spans="1:30" ht="15.75" customHeight="1">
      <c r="A115" s="64"/>
      <c r="B115" s="103" t="s">
        <v>106</v>
      </c>
      <c r="C115" s="275" t="s">
        <v>586</v>
      </c>
      <c r="D115" s="269"/>
      <c r="E115" s="269"/>
      <c r="F115" s="269"/>
      <c r="G115" s="269"/>
      <c r="H115" s="269"/>
      <c r="I115" s="270"/>
      <c r="J115" s="141">
        <f>J172</f>
        <v>10.67</v>
      </c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</row>
    <row r="116" spans="1:30" ht="15.75" customHeight="1">
      <c r="A116" s="64"/>
      <c r="B116" s="103" t="s">
        <v>108</v>
      </c>
      <c r="C116" s="275" t="s">
        <v>225</v>
      </c>
      <c r="D116" s="269"/>
      <c r="E116" s="269"/>
      <c r="F116" s="269"/>
      <c r="G116" s="269"/>
      <c r="H116" s="269"/>
      <c r="I116" s="270"/>
      <c r="J116" s="141">
        <v>0</v>
      </c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</row>
    <row r="117" spans="1:30" ht="15.75" hidden="1" customHeight="1">
      <c r="A117" s="64"/>
      <c r="B117" s="103" t="s">
        <v>111</v>
      </c>
      <c r="C117" s="275" t="s">
        <v>225</v>
      </c>
      <c r="D117" s="269"/>
      <c r="E117" s="269"/>
      <c r="F117" s="269"/>
      <c r="G117" s="269"/>
      <c r="H117" s="269"/>
      <c r="I117" s="270"/>
      <c r="J117" s="141">
        <v>0</v>
      </c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</row>
    <row r="118" spans="1:30" ht="15.75" customHeight="1">
      <c r="A118" s="64"/>
      <c r="B118" s="298" t="s">
        <v>140</v>
      </c>
      <c r="C118" s="269"/>
      <c r="D118" s="269"/>
      <c r="E118" s="269"/>
      <c r="F118" s="269"/>
      <c r="G118" s="269"/>
      <c r="H118" s="269"/>
      <c r="I118" s="270"/>
      <c r="J118" s="142">
        <f>SUM(J114:J117)</f>
        <v>131.43</v>
      </c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</row>
    <row r="119" spans="1:30" ht="14.25" customHeight="1">
      <c r="A119" s="64"/>
      <c r="B119" s="313" t="s">
        <v>226</v>
      </c>
      <c r="C119" s="269"/>
      <c r="D119" s="269"/>
      <c r="E119" s="269"/>
      <c r="F119" s="269"/>
      <c r="G119" s="269"/>
      <c r="H119" s="269"/>
      <c r="I119" s="269"/>
      <c r="J119" s="270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</row>
    <row r="120" spans="1:30" ht="24.75" customHeight="1">
      <c r="A120" s="64"/>
      <c r="B120" s="302" t="s">
        <v>227</v>
      </c>
      <c r="C120" s="269"/>
      <c r="D120" s="269"/>
      <c r="E120" s="269"/>
      <c r="F120" s="269"/>
      <c r="G120" s="269"/>
      <c r="H120" s="269"/>
      <c r="I120" s="269"/>
      <c r="J120" s="270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</row>
    <row r="121" spans="1:30" ht="14.25" customHeight="1">
      <c r="A121" s="64"/>
      <c r="B121" s="119">
        <v>6</v>
      </c>
      <c r="C121" s="303" t="s">
        <v>228</v>
      </c>
      <c r="D121" s="269"/>
      <c r="E121" s="269"/>
      <c r="F121" s="269"/>
      <c r="G121" s="269"/>
      <c r="H121" s="270"/>
      <c r="I121" s="109" t="s">
        <v>154</v>
      </c>
      <c r="J121" s="119" t="s">
        <v>146</v>
      </c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</row>
    <row r="122" spans="1:30" ht="14.25" customHeight="1">
      <c r="A122" s="64"/>
      <c r="B122" s="296" t="s">
        <v>587</v>
      </c>
      <c r="C122" s="269"/>
      <c r="D122" s="269"/>
      <c r="E122" s="269"/>
      <c r="F122" s="269"/>
      <c r="G122" s="269"/>
      <c r="H122" s="270"/>
      <c r="I122" s="143" t="s">
        <v>41</v>
      </c>
      <c r="J122" s="112">
        <f>SUM(J37+J80+J88+J102+J118)</f>
        <v>9895.82</v>
      </c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</row>
    <row r="123" spans="1:30" ht="15.75" customHeight="1">
      <c r="A123" s="64"/>
      <c r="B123" s="103" t="s">
        <v>103</v>
      </c>
      <c r="C123" s="297" t="s">
        <v>230</v>
      </c>
      <c r="D123" s="269"/>
      <c r="E123" s="269"/>
      <c r="F123" s="269"/>
      <c r="G123" s="269"/>
      <c r="H123" s="270"/>
      <c r="I123" s="144">
        <v>0.05</v>
      </c>
      <c r="J123" s="112">
        <f>ROUND(I123*J122,2)</f>
        <v>494.79</v>
      </c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</row>
    <row r="124" spans="1:30" ht="14.25" customHeight="1">
      <c r="A124" s="64"/>
      <c r="B124" s="296" t="s">
        <v>588</v>
      </c>
      <c r="C124" s="269"/>
      <c r="D124" s="269"/>
      <c r="E124" s="269"/>
      <c r="F124" s="269"/>
      <c r="G124" s="269"/>
      <c r="H124" s="270"/>
      <c r="I124" s="145" t="s">
        <v>41</v>
      </c>
      <c r="J124" s="112">
        <f>J122+J123</f>
        <v>10390.61</v>
      </c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</row>
    <row r="125" spans="1:30" ht="15.75" customHeight="1">
      <c r="A125" s="64"/>
      <c r="B125" s="103" t="s">
        <v>106</v>
      </c>
      <c r="C125" s="297" t="s">
        <v>232</v>
      </c>
      <c r="D125" s="269"/>
      <c r="E125" s="269"/>
      <c r="F125" s="269"/>
      <c r="G125" s="269"/>
      <c r="H125" s="270"/>
      <c r="I125" s="144">
        <v>0.1</v>
      </c>
      <c r="J125" s="112">
        <f>ROUND(I125*J124,2)</f>
        <v>1039.06</v>
      </c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</row>
    <row r="126" spans="1:30" ht="14.25" customHeight="1">
      <c r="A126" s="64"/>
      <c r="B126" s="296" t="s">
        <v>589</v>
      </c>
      <c r="C126" s="269"/>
      <c r="D126" s="269"/>
      <c r="E126" s="269"/>
      <c r="F126" s="269"/>
      <c r="G126" s="269"/>
      <c r="H126" s="270"/>
      <c r="I126" s="146" t="s">
        <v>41</v>
      </c>
      <c r="J126" s="147">
        <f>SUM(J122+J123+J125)</f>
        <v>11429.67</v>
      </c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</row>
    <row r="127" spans="1:30" ht="15.75" customHeight="1">
      <c r="A127" s="64"/>
      <c r="B127" s="110" t="s">
        <v>108</v>
      </c>
      <c r="C127" s="297" t="s">
        <v>234</v>
      </c>
      <c r="D127" s="269"/>
      <c r="E127" s="269"/>
      <c r="F127" s="269"/>
      <c r="G127" s="269"/>
      <c r="H127" s="269"/>
      <c r="I127" s="148"/>
      <c r="J127" s="149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</row>
    <row r="128" spans="1:30" ht="15.75" customHeight="1">
      <c r="A128" s="64"/>
      <c r="B128" s="103"/>
      <c r="C128" s="297" t="s">
        <v>235</v>
      </c>
      <c r="D128" s="269"/>
      <c r="E128" s="269"/>
      <c r="F128" s="269"/>
      <c r="G128" s="269"/>
      <c r="H128" s="269"/>
      <c r="I128" s="148"/>
      <c r="J128" s="149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</row>
    <row r="129" spans="1:30" ht="12.75">
      <c r="A129" s="64"/>
      <c r="B129" s="103"/>
      <c r="C129" s="314" t="s">
        <v>590</v>
      </c>
      <c r="D129" s="269"/>
      <c r="E129" s="269"/>
      <c r="F129" s="269"/>
      <c r="G129" s="269"/>
      <c r="H129" s="270"/>
      <c r="I129" s="150">
        <v>7.5999999999999998E-2</v>
      </c>
      <c r="J129" s="112">
        <f t="shared" ref="J129:J130" si="3">ROUND(($J$126/(1-$I$137))*I129,2)</f>
        <v>989.92</v>
      </c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</row>
    <row r="130" spans="1:30" ht="12.75">
      <c r="A130" s="64"/>
      <c r="B130" s="103"/>
      <c r="C130" s="314" t="s">
        <v>591</v>
      </c>
      <c r="D130" s="269"/>
      <c r="E130" s="269"/>
      <c r="F130" s="269"/>
      <c r="G130" s="269"/>
      <c r="H130" s="270"/>
      <c r="I130" s="150">
        <v>1.6500000000000001E-2</v>
      </c>
      <c r="J130" s="112">
        <f t="shared" si="3"/>
        <v>214.92</v>
      </c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</row>
    <row r="131" spans="1:30" ht="14.25" customHeight="1">
      <c r="A131" s="151"/>
      <c r="B131" s="152"/>
      <c r="C131" s="341" t="s">
        <v>592</v>
      </c>
      <c r="D131" s="269"/>
      <c r="E131" s="269"/>
      <c r="F131" s="269"/>
      <c r="G131" s="269"/>
      <c r="H131" s="270"/>
      <c r="I131" s="153" t="s">
        <v>41</v>
      </c>
      <c r="J131" s="154" t="s">
        <v>41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</row>
    <row r="132" spans="1:30" ht="14.25" customHeight="1">
      <c r="A132" s="151"/>
      <c r="B132" s="152"/>
      <c r="C132" s="341" t="s">
        <v>593</v>
      </c>
      <c r="D132" s="269"/>
      <c r="E132" s="269"/>
      <c r="F132" s="269"/>
      <c r="G132" s="269"/>
      <c r="H132" s="270"/>
      <c r="I132" s="153" t="s">
        <v>41</v>
      </c>
      <c r="J132" s="154" t="s">
        <v>41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</row>
    <row r="133" spans="1:30" ht="14.25" customHeight="1">
      <c r="A133" s="151"/>
      <c r="B133" s="152"/>
      <c r="C133" s="342" t="s">
        <v>240</v>
      </c>
      <c r="D133" s="269"/>
      <c r="E133" s="269"/>
      <c r="F133" s="269"/>
      <c r="G133" s="269"/>
      <c r="H133" s="269"/>
      <c r="I133" s="153" t="s">
        <v>41</v>
      </c>
      <c r="J133" s="154" t="s">
        <v>41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</row>
    <row r="134" spans="1:30" ht="18" customHeight="1">
      <c r="A134" s="64"/>
      <c r="B134" s="103"/>
      <c r="C134" s="297" t="s">
        <v>241</v>
      </c>
      <c r="D134" s="269"/>
      <c r="E134" s="269"/>
      <c r="F134" s="269"/>
      <c r="G134" s="269"/>
      <c r="H134" s="269"/>
      <c r="I134" s="148"/>
      <c r="J134" s="149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</row>
    <row r="135" spans="1:30" ht="14.25" customHeight="1">
      <c r="A135" s="64"/>
      <c r="B135" s="103"/>
      <c r="C135" s="314" t="s">
        <v>594</v>
      </c>
      <c r="D135" s="269"/>
      <c r="E135" s="269"/>
      <c r="F135" s="269"/>
      <c r="G135" s="269"/>
      <c r="H135" s="270"/>
      <c r="I135" s="155">
        <f>VLOOKUP($C$14,resumo!$A$5:$T$50,14,0)</f>
        <v>0.03</v>
      </c>
      <c r="J135" s="112">
        <f>ROUND(($J$126/(1-$I$137))*I135,2)</f>
        <v>390.76</v>
      </c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</row>
    <row r="136" spans="1:30" ht="15.75" customHeight="1">
      <c r="A136" s="64"/>
      <c r="B136" s="298" t="s">
        <v>149</v>
      </c>
      <c r="C136" s="269"/>
      <c r="D136" s="269"/>
      <c r="E136" s="269"/>
      <c r="F136" s="269"/>
      <c r="G136" s="269"/>
      <c r="H136" s="269"/>
      <c r="I136" s="270"/>
      <c r="J136" s="131">
        <f>SUM(J123+J125+J129+J130+J135)</f>
        <v>3129.45</v>
      </c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</row>
    <row r="137" spans="1:30" ht="15.75" customHeight="1">
      <c r="A137" s="64"/>
      <c r="B137" s="312" t="s">
        <v>243</v>
      </c>
      <c r="C137" s="269"/>
      <c r="D137" s="269"/>
      <c r="E137" s="269"/>
      <c r="F137" s="269"/>
      <c r="G137" s="269"/>
      <c r="H137" s="270"/>
      <c r="I137" s="156">
        <f t="shared" ref="I137:J137" si="4">SUM(I129:I135)</f>
        <v>0.1225</v>
      </c>
      <c r="J137" s="118">
        <f t="shared" si="4"/>
        <v>1595.6</v>
      </c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</row>
    <row r="138" spans="1:30" ht="25.5" customHeight="1">
      <c r="A138" s="64"/>
      <c r="B138" s="299" t="s">
        <v>244</v>
      </c>
      <c r="C138" s="269"/>
      <c r="D138" s="269"/>
      <c r="E138" s="269"/>
      <c r="F138" s="269"/>
      <c r="G138" s="269"/>
      <c r="H138" s="269"/>
      <c r="I138" s="269"/>
      <c r="J138" s="270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</row>
    <row r="139" spans="1:30" ht="18" customHeight="1">
      <c r="A139" s="64"/>
      <c r="B139" s="315" t="s">
        <v>245</v>
      </c>
      <c r="C139" s="269"/>
      <c r="D139" s="269"/>
      <c r="E139" s="269"/>
      <c r="F139" s="269"/>
      <c r="G139" s="269"/>
      <c r="H139" s="269"/>
      <c r="I139" s="269"/>
      <c r="J139" s="270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</row>
    <row r="140" spans="1:30" ht="14.25" customHeight="1">
      <c r="A140" s="64"/>
      <c r="B140" s="287" t="s">
        <v>246</v>
      </c>
      <c r="C140" s="269"/>
      <c r="D140" s="269"/>
      <c r="E140" s="269"/>
      <c r="F140" s="269"/>
      <c r="G140" s="269"/>
      <c r="H140" s="269"/>
      <c r="I140" s="270"/>
      <c r="J140" s="157" t="s">
        <v>146</v>
      </c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</row>
    <row r="141" spans="1:30" ht="14.25" customHeight="1">
      <c r="A141" s="64"/>
      <c r="B141" s="158" t="s">
        <v>103</v>
      </c>
      <c r="C141" s="316" t="s">
        <v>247</v>
      </c>
      <c r="D141" s="269"/>
      <c r="E141" s="269"/>
      <c r="F141" s="269"/>
      <c r="G141" s="269"/>
      <c r="H141" s="269"/>
      <c r="I141" s="269"/>
      <c r="J141" s="159">
        <f>J37</f>
        <v>4633.72</v>
      </c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</row>
    <row r="142" spans="1:30" ht="14.25" customHeight="1">
      <c r="A142" s="64"/>
      <c r="B142" s="158" t="s">
        <v>106</v>
      </c>
      <c r="C142" s="316" t="s">
        <v>142</v>
      </c>
      <c r="D142" s="269"/>
      <c r="E142" s="269"/>
      <c r="F142" s="269"/>
      <c r="G142" s="269"/>
      <c r="H142" s="269"/>
      <c r="I142" s="269"/>
      <c r="J142" s="159">
        <f>J80</f>
        <v>3990.7799999999997</v>
      </c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</row>
    <row r="143" spans="1:30" ht="14.25" customHeight="1">
      <c r="A143" s="64"/>
      <c r="B143" s="158" t="s">
        <v>108</v>
      </c>
      <c r="C143" s="316" t="s">
        <v>248</v>
      </c>
      <c r="D143" s="269"/>
      <c r="E143" s="269"/>
      <c r="F143" s="269"/>
      <c r="G143" s="269"/>
      <c r="H143" s="269"/>
      <c r="I143" s="269"/>
      <c r="J143" s="159">
        <f>J88</f>
        <v>333.72</v>
      </c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</row>
    <row r="144" spans="1:30" ht="14.25" customHeight="1">
      <c r="A144" s="64"/>
      <c r="B144" s="158" t="s">
        <v>111</v>
      </c>
      <c r="C144" s="316" t="s">
        <v>249</v>
      </c>
      <c r="D144" s="269"/>
      <c r="E144" s="269"/>
      <c r="F144" s="269"/>
      <c r="G144" s="269"/>
      <c r="H144" s="269"/>
      <c r="I144" s="269"/>
      <c r="J144" s="159">
        <f>J102</f>
        <v>806.17000000000007</v>
      </c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</row>
    <row r="145" spans="1:30" ht="14.25" customHeight="1">
      <c r="A145" s="64"/>
      <c r="B145" s="158" t="s">
        <v>136</v>
      </c>
      <c r="C145" s="316" t="s">
        <v>250</v>
      </c>
      <c r="D145" s="269"/>
      <c r="E145" s="269"/>
      <c r="F145" s="269"/>
      <c r="G145" s="269"/>
      <c r="H145" s="269"/>
      <c r="I145" s="269"/>
      <c r="J145" s="159">
        <f>J118</f>
        <v>131.43</v>
      </c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</row>
    <row r="146" spans="1:30" ht="14.25" customHeight="1">
      <c r="A146" s="64"/>
      <c r="B146" s="317" t="s">
        <v>251</v>
      </c>
      <c r="C146" s="269"/>
      <c r="D146" s="269"/>
      <c r="E146" s="269"/>
      <c r="F146" s="269"/>
      <c r="G146" s="269"/>
      <c r="H146" s="269"/>
      <c r="I146" s="269"/>
      <c r="J146" s="160">
        <f>SUM(J141:J145)</f>
        <v>9895.82</v>
      </c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</row>
    <row r="147" spans="1:30" ht="14.25" customHeight="1">
      <c r="A147" s="64"/>
      <c r="B147" s="161" t="s">
        <v>138</v>
      </c>
      <c r="C147" s="316" t="s">
        <v>252</v>
      </c>
      <c r="D147" s="269"/>
      <c r="E147" s="269"/>
      <c r="F147" s="269"/>
      <c r="G147" s="269"/>
      <c r="H147" s="269"/>
      <c r="I147" s="269"/>
      <c r="J147" s="159">
        <f>J136</f>
        <v>3129.45</v>
      </c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</row>
    <row r="148" spans="1:30" ht="14.25" customHeight="1">
      <c r="A148" s="64"/>
      <c r="B148" s="318" t="s">
        <v>253</v>
      </c>
      <c r="C148" s="269"/>
      <c r="D148" s="269"/>
      <c r="E148" s="269"/>
      <c r="F148" s="269"/>
      <c r="G148" s="269"/>
      <c r="H148" s="269"/>
      <c r="I148" s="269"/>
      <c r="J148" s="135">
        <f>ROUND(SUM(J146:J147),2)</f>
        <v>13025.27</v>
      </c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</row>
    <row r="149" spans="1:30" ht="7.5" customHeight="1">
      <c r="A149" s="64"/>
      <c r="B149" s="162"/>
      <c r="C149" s="162"/>
      <c r="D149" s="162"/>
      <c r="E149" s="162"/>
      <c r="F149" s="162"/>
      <c r="G149" s="162"/>
      <c r="H149" s="163"/>
      <c r="I149" s="163"/>
      <c r="J149" s="163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</row>
    <row r="150" spans="1:30" ht="18" customHeight="1">
      <c r="A150" s="64"/>
      <c r="B150" s="319" t="s">
        <v>254</v>
      </c>
      <c r="C150" s="269"/>
      <c r="D150" s="269"/>
      <c r="E150" s="269"/>
      <c r="F150" s="269"/>
      <c r="G150" s="270"/>
      <c r="H150" s="320">
        <f>J148*I14</f>
        <v>13025.27</v>
      </c>
      <c r="I150" s="269"/>
      <c r="J150" s="270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</row>
    <row r="151" spans="1:30" ht="19.5" customHeight="1">
      <c r="A151" s="64"/>
      <c r="B151" s="319" t="s">
        <v>255</v>
      </c>
      <c r="C151" s="269"/>
      <c r="D151" s="269"/>
      <c r="E151" s="269"/>
      <c r="F151" s="269"/>
      <c r="G151" s="270"/>
      <c r="H151" s="321">
        <f>G12</f>
        <v>12</v>
      </c>
      <c r="I151" s="269"/>
      <c r="J151" s="270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</row>
    <row r="152" spans="1:30" ht="14.25" customHeight="1">
      <c r="A152" s="64"/>
      <c r="B152" s="285" t="s">
        <v>595</v>
      </c>
      <c r="C152" s="269"/>
      <c r="D152" s="269"/>
      <c r="E152" s="269"/>
      <c r="F152" s="269"/>
      <c r="G152" s="270"/>
      <c r="H152" s="322">
        <f>ROUND(H150*H151,2)</f>
        <v>156303.24</v>
      </c>
      <c r="I152" s="269"/>
      <c r="J152" s="270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</row>
    <row r="153" spans="1:30" ht="15.75">
      <c r="A153" s="64"/>
      <c r="B153" s="162"/>
      <c r="C153" s="162"/>
      <c r="D153" s="162"/>
      <c r="E153" s="162"/>
      <c r="F153" s="162"/>
      <c r="G153" s="162"/>
      <c r="H153" s="163"/>
      <c r="I153" s="163"/>
      <c r="J153" s="163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</row>
    <row r="154" spans="1:30" ht="7.5" customHeight="1">
      <c r="A154" s="64"/>
      <c r="B154" s="164"/>
      <c r="C154" s="164"/>
      <c r="D154" s="164"/>
      <c r="E154" s="164"/>
      <c r="F154" s="164"/>
      <c r="G154" s="164"/>
      <c r="H154" s="165"/>
      <c r="I154" s="165"/>
      <c r="J154" s="165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</row>
    <row r="155" spans="1:30" ht="15.75">
      <c r="A155" s="64"/>
      <c r="B155" s="162"/>
      <c r="C155" s="162"/>
      <c r="D155" s="162"/>
      <c r="E155" s="162"/>
      <c r="F155" s="162"/>
      <c r="G155" s="162"/>
      <c r="H155" s="163"/>
      <c r="I155" s="163"/>
      <c r="J155" s="163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</row>
    <row r="156" spans="1:30">
      <c r="A156" s="64"/>
      <c r="B156" s="323" t="s">
        <v>257</v>
      </c>
      <c r="C156" s="269"/>
      <c r="D156" s="269"/>
      <c r="E156" s="269"/>
      <c r="F156" s="269"/>
      <c r="G156" s="269"/>
      <c r="H156" s="269"/>
      <c r="I156" s="324" t="str">
        <f>I18</f>
        <v>Vigia, Guarda Patrimonial</v>
      </c>
      <c r="J156" s="270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</row>
    <row r="157" spans="1:30" ht="14.25" customHeight="1">
      <c r="A157" s="64"/>
      <c r="B157" s="325"/>
      <c r="C157" s="267"/>
      <c r="D157" s="267"/>
      <c r="E157" s="267"/>
      <c r="F157" s="267"/>
      <c r="G157" s="267"/>
      <c r="H157" s="92"/>
      <c r="I157" s="92"/>
      <c r="J157" s="167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</row>
    <row r="158" spans="1:30" ht="15.75">
      <c r="A158" s="64"/>
      <c r="B158" s="326" t="s">
        <v>258</v>
      </c>
      <c r="C158" s="269"/>
      <c r="D158" s="269"/>
      <c r="E158" s="269"/>
      <c r="F158" s="269"/>
      <c r="G158" s="269"/>
      <c r="H158" s="269"/>
      <c r="I158" s="269"/>
      <c r="J158" s="270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</row>
    <row r="159" spans="1:30" ht="12.75">
      <c r="A159" s="64"/>
      <c r="B159" s="168" t="s">
        <v>259</v>
      </c>
      <c r="C159" s="327" t="s">
        <v>260</v>
      </c>
      <c r="D159" s="284"/>
      <c r="E159" s="169" t="s">
        <v>261</v>
      </c>
      <c r="F159" s="169" t="s">
        <v>536</v>
      </c>
      <c r="G159" s="169" t="s">
        <v>263</v>
      </c>
      <c r="H159" s="171" t="s">
        <v>264</v>
      </c>
      <c r="I159" s="172" t="s">
        <v>265</v>
      </c>
      <c r="J159" s="170" t="s">
        <v>266</v>
      </c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</row>
    <row r="160" spans="1:30" ht="12.75">
      <c r="A160" s="173"/>
      <c r="B160" s="174">
        <v>1</v>
      </c>
      <c r="C160" s="328" t="s">
        <v>537</v>
      </c>
      <c r="D160" s="284"/>
      <c r="E160" s="175" t="s">
        <v>268</v>
      </c>
      <c r="F160" s="194">
        <v>1</v>
      </c>
      <c r="G160" s="194">
        <v>24</v>
      </c>
      <c r="H160" s="176">
        <f t="shared" ref="H160:H163" si="5">1/(G160/12)</f>
        <v>0.5</v>
      </c>
      <c r="I160" s="177">
        <v>15.9</v>
      </c>
      <c r="J160" s="178">
        <f t="shared" ref="J160:J163" si="6">ROUND(I160*H160,2)</f>
        <v>7.95</v>
      </c>
      <c r="K160" s="173"/>
      <c r="L160" s="64"/>
      <c r="M160" s="173"/>
      <c r="N160" s="173"/>
      <c r="O160" s="173"/>
      <c r="P160" s="173"/>
      <c r="Q160" s="173"/>
      <c r="R160" s="173"/>
      <c r="S160" s="173"/>
      <c r="T160" s="173"/>
      <c r="U160" s="173"/>
      <c r="V160" s="173"/>
      <c r="W160" s="173"/>
      <c r="X160" s="173"/>
      <c r="Y160" s="173"/>
      <c r="Z160" s="173"/>
      <c r="AA160" s="173"/>
      <c r="AB160" s="173"/>
      <c r="AC160" s="173"/>
      <c r="AD160" s="173"/>
    </row>
    <row r="161" spans="1:30" ht="12.75">
      <c r="A161" s="173"/>
      <c r="B161" s="174">
        <v>2</v>
      </c>
      <c r="C161" s="328" t="s">
        <v>538</v>
      </c>
      <c r="D161" s="284"/>
      <c r="E161" s="175" t="s">
        <v>268</v>
      </c>
      <c r="F161" s="194">
        <v>1</v>
      </c>
      <c r="G161" s="175">
        <v>24</v>
      </c>
      <c r="H161" s="195">
        <f t="shared" si="5"/>
        <v>0.5</v>
      </c>
      <c r="I161" s="177">
        <v>33</v>
      </c>
      <c r="J161" s="178">
        <f t="shared" si="6"/>
        <v>16.5</v>
      </c>
      <c r="K161" s="173"/>
      <c r="L161" s="64"/>
      <c r="M161" s="173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3"/>
      <c r="Y161" s="173"/>
      <c r="Z161" s="173"/>
      <c r="AA161" s="173"/>
      <c r="AB161" s="173"/>
      <c r="AC161" s="173"/>
      <c r="AD161" s="173"/>
    </row>
    <row r="162" spans="1:30" ht="12.75">
      <c r="A162" s="173"/>
      <c r="B162" s="174">
        <v>3</v>
      </c>
      <c r="C162" s="328" t="s">
        <v>539</v>
      </c>
      <c r="D162" s="284"/>
      <c r="E162" s="175" t="s">
        <v>268</v>
      </c>
      <c r="F162" s="175">
        <v>1</v>
      </c>
      <c r="G162" s="175">
        <v>12</v>
      </c>
      <c r="H162" s="195">
        <f t="shared" si="5"/>
        <v>1</v>
      </c>
      <c r="I162" s="177">
        <v>11.99</v>
      </c>
      <c r="J162" s="178">
        <f t="shared" si="6"/>
        <v>11.99</v>
      </c>
      <c r="K162" s="173"/>
      <c r="L162" s="64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3"/>
      <c r="Y162" s="173"/>
      <c r="Z162" s="173"/>
      <c r="AA162" s="173"/>
      <c r="AB162" s="173"/>
      <c r="AC162" s="173"/>
      <c r="AD162" s="173"/>
    </row>
    <row r="163" spans="1:30" ht="12.75">
      <c r="A163" s="173"/>
      <c r="B163" s="174">
        <v>4</v>
      </c>
      <c r="C163" s="328" t="s">
        <v>540</v>
      </c>
      <c r="D163" s="284"/>
      <c r="E163" s="175" t="s">
        <v>268</v>
      </c>
      <c r="F163" s="194">
        <v>1</v>
      </c>
      <c r="G163" s="175">
        <v>24</v>
      </c>
      <c r="H163" s="195">
        <f t="shared" si="5"/>
        <v>0.5</v>
      </c>
      <c r="I163" s="177">
        <v>240</v>
      </c>
      <c r="J163" s="178">
        <f t="shared" si="6"/>
        <v>120</v>
      </c>
      <c r="K163" s="173"/>
      <c r="L163" s="64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3"/>
      <c r="Y163" s="173"/>
      <c r="Z163" s="173"/>
      <c r="AA163" s="173"/>
      <c r="AB163" s="173"/>
      <c r="AC163" s="173"/>
      <c r="AD163" s="173"/>
    </row>
    <row r="164" spans="1:30" ht="12.75">
      <c r="A164" s="173"/>
      <c r="B164" s="345" t="s">
        <v>541</v>
      </c>
      <c r="C164" s="269"/>
      <c r="D164" s="269"/>
      <c r="E164" s="269"/>
      <c r="F164" s="269"/>
      <c r="G164" s="269"/>
      <c r="H164" s="269"/>
      <c r="I164" s="270"/>
      <c r="J164" s="196">
        <f>SUM(J160:J163)</f>
        <v>156.44</v>
      </c>
      <c r="K164" s="173"/>
      <c r="L164" s="64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3"/>
      <c r="Y164" s="173"/>
      <c r="Z164" s="173"/>
      <c r="AA164" s="173"/>
      <c r="AB164" s="173"/>
      <c r="AC164" s="173"/>
      <c r="AD164" s="173"/>
    </row>
    <row r="165" spans="1:30" ht="12.75">
      <c r="A165" s="173"/>
      <c r="B165" s="346" t="s">
        <v>542</v>
      </c>
      <c r="C165" s="283"/>
      <c r="D165" s="283"/>
      <c r="E165" s="283"/>
      <c r="F165" s="283"/>
      <c r="G165" s="283"/>
      <c r="H165" s="283"/>
      <c r="I165" s="284"/>
      <c r="J165" s="196">
        <f>ROUND(J164/12,2)</f>
        <v>13.04</v>
      </c>
      <c r="K165" s="173"/>
      <c r="L165" s="64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3"/>
      <c r="Y165" s="173"/>
      <c r="Z165" s="173"/>
      <c r="AA165" s="173"/>
      <c r="AB165" s="173"/>
      <c r="AC165" s="173"/>
      <c r="AD165" s="173"/>
    </row>
    <row r="166" spans="1:30" ht="12.75">
      <c r="A166" s="173"/>
      <c r="B166" s="329" t="s">
        <v>596</v>
      </c>
      <c r="C166" s="269"/>
      <c r="D166" s="269"/>
      <c r="E166" s="269"/>
      <c r="F166" s="269"/>
      <c r="G166" s="269"/>
      <c r="H166" s="269"/>
      <c r="I166" s="270"/>
      <c r="J166" s="180">
        <f>J165/2</f>
        <v>6.52</v>
      </c>
      <c r="K166" s="173"/>
      <c r="L166" s="64"/>
      <c r="M166" s="173"/>
      <c r="N166" s="173"/>
      <c r="O166" s="173"/>
      <c r="P166" s="173"/>
      <c r="Q166" s="173"/>
      <c r="R166" s="173"/>
      <c r="S166" s="173"/>
      <c r="T166" s="173"/>
      <c r="U166" s="173"/>
      <c r="V166" s="173"/>
      <c r="W166" s="173"/>
      <c r="X166" s="173"/>
      <c r="Y166" s="173"/>
      <c r="Z166" s="173"/>
      <c r="AA166" s="173"/>
      <c r="AB166" s="173"/>
      <c r="AC166" s="173"/>
      <c r="AD166" s="173"/>
    </row>
    <row r="167" spans="1:30" ht="12.75">
      <c r="A167" s="173"/>
      <c r="B167" s="174">
        <v>5</v>
      </c>
      <c r="C167" s="328" t="s">
        <v>267</v>
      </c>
      <c r="D167" s="284"/>
      <c r="E167" s="175" t="s">
        <v>268</v>
      </c>
      <c r="F167" s="175">
        <v>1</v>
      </c>
      <c r="G167" s="175">
        <v>60</v>
      </c>
      <c r="H167" s="176">
        <f>1/(G167/12)</f>
        <v>0.2</v>
      </c>
      <c r="I167" s="177">
        <v>1495</v>
      </c>
      <c r="J167" s="178">
        <f>ROUND(I167*H167,2)</f>
        <v>299</v>
      </c>
      <c r="K167" s="173"/>
      <c r="L167" s="64"/>
      <c r="M167" s="173"/>
      <c r="N167" s="173"/>
      <c r="O167" s="173"/>
      <c r="P167" s="173"/>
      <c r="Q167" s="173"/>
      <c r="R167" s="173"/>
      <c r="S167" s="173"/>
      <c r="T167" s="173"/>
      <c r="U167" s="173"/>
      <c r="V167" s="173"/>
      <c r="W167" s="173"/>
      <c r="X167" s="173"/>
      <c r="Y167" s="173"/>
      <c r="Z167" s="173"/>
      <c r="AA167" s="173"/>
      <c r="AB167" s="173"/>
      <c r="AC167" s="173"/>
      <c r="AD167" s="173"/>
    </row>
    <row r="168" spans="1:30" ht="12.75">
      <c r="A168" s="173"/>
      <c r="B168" s="329" t="s">
        <v>269</v>
      </c>
      <c r="C168" s="269"/>
      <c r="D168" s="269"/>
      <c r="E168" s="269"/>
      <c r="F168" s="269"/>
      <c r="G168" s="269"/>
      <c r="H168" s="269"/>
      <c r="I168" s="270"/>
      <c r="J168" s="179">
        <f>resumo!G13</f>
        <v>6</v>
      </c>
      <c r="K168" s="173"/>
      <c r="L168" s="64"/>
      <c r="M168" s="173"/>
      <c r="N168" s="173"/>
      <c r="O168" s="173"/>
      <c r="P168" s="173"/>
      <c r="Q168" s="173"/>
      <c r="R168" s="173"/>
      <c r="S168" s="173"/>
      <c r="T168" s="173"/>
      <c r="U168" s="173"/>
      <c r="V168" s="173"/>
      <c r="W168" s="173"/>
      <c r="X168" s="173"/>
      <c r="Y168" s="173"/>
      <c r="Z168" s="173"/>
      <c r="AA168" s="173"/>
      <c r="AB168" s="173"/>
      <c r="AC168" s="173"/>
      <c r="AD168" s="173"/>
    </row>
    <row r="169" spans="1:30" ht="12.75">
      <c r="A169" s="173"/>
      <c r="B169" s="329" t="s">
        <v>270</v>
      </c>
      <c r="C169" s="269"/>
      <c r="D169" s="269"/>
      <c r="E169" s="269"/>
      <c r="F169" s="269"/>
      <c r="G169" s="269"/>
      <c r="H169" s="269"/>
      <c r="I169" s="270"/>
      <c r="J169" s="180">
        <f>ROUND(J167/J168/12,2)</f>
        <v>4.1500000000000004</v>
      </c>
      <c r="K169" s="173"/>
      <c r="L169" s="64"/>
      <c r="M169" s="173"/>
      <c r="N169" s="173"/>
      <c r="O169" s="173"/>
      <c r="P169" s="173"/>
      <c r="Q169" s="173"/>
      <c r="R169" s="173"/>
      <c r="S169" s="173"/>
      <c r="T169" s="173"/>
      <c r="U169" s="173"/>
      <c r="V169" s="173"/>
      <c r="W169" s="173"/>
      <c r="X169" s="173"/>
      <c r="Y169" s="173"/>
      <c r="Z169" s="173"/>
      <c r="AA169" s="173"/>
      <c r="AB169" s="173"/>
      <c r="AC169" s="173"/>
      <c r="AD169" s="173"/>
    </row>
    <row r="170" spans="1:30" ht="12.75">
      <c r="A170" s="173"/>
      <c r="B170" s="331" t="s">
        <v>271</v>
      </c>
      <c r="C170" s="267"/>
      <c r="D170" s="267"/>
      <c r="E170" s="267"/>
      <c r="F170" s="267"/>
      <c r="G170" s="267"/>
      <c r="H170" s="267"/>
      <c r="I170" s="267"/>
      <c r="J170" s="332"/>
      <c r="K170" s="173"/>
      <c r="L170" s="64"/>
      <c r="M170" s="173"/>
      <c r="N170" s="173"/>
      <c r="O170" s="173"/>
      <c r="P170" s="173"/>
      <c r="Q170" s="173"/>
      <c r="R170" s="173"/>
      <c r="S170" s="173"/>
      <c r="T170" s="173"/>
      <c r="U170" s="173"/>
      <c r="V170" s="173"/>
      <c r="W170" s="173"/>
      <c r="X170" s="173"/>
      <c r="Y170" s="173"/>
      <c r="Z170" s="173"/>
      <c r="AA170" s="173"/>
      <c r="AB170" s="173"/>
      <c r="AC170" s="173"/>
      <c r="AD170" s="173"/>
    </row>
    <row r="171" spans="1:30" ht="12.75">
      <c r="A171" s="173"/>
      <c r="B171" s="166"/>
      <c r="C171" s="92"/>
      <c r="D171" s="92"/>
      <c r="E171" s="92"/>
      <c r="F171" s="92"/>
      <c r="G171" s="92"/>
      <c r="H171" s="182"/>
      <c r="I171" s="92"/>
      <c r="J171" s="167"/>
      <c r="K171" s="173"/>
      <c r="L171" s="64"/>
      <c r="M171" s="173"/>
      <c r="N171" s="173"/>
      <c r="O171" s="173"/>
      <c r="P171" s="173"/>
      <c r="Q171" s="173"/>
      <c r="R171" s="173"/>
      <c r="S171" s="173"/>
      <c r="T171" s="173"/>
      <c r="U171" s="173"/>
      <c r="V171" s="173"/>
      <c r="W171" s="173"/>
      <c r="X171" s="173"/>
      <c r="Y171" s="173"/>
      <c r="Z171" s="173"/>
      <c r="AA171" s="173"/>
      <c r="AB171" s="173"/>
      <c r="AC171" s="173"/>
      <c r="AD171" s="173"/>
    </row>
    <row r="172" spans="1:30">
      <c r="A172" s="173"/>
      <c r="B172" s="334" t="s">
        <v>544</v>
      </c>
      <c r="C172" s="269"/>
      <c r="D172" s="269"/>
      <c r="E172" s="269"/>
      <c r="F172" s="269"/>
      <c r="G172" s="269"/>
      <c r="H172" s="269"/>
      <c r="I172" s="270"/>
      <c r="J172" s="197">
        <f>J166+J169</f>
        <v>10.67</v>
      </c>
      <c r="K172" s="173"/>
      <c r="L172" s="64"/>
      <c r="M172" s="173"/>
      <c r="N172" s="173"/>
      <c r="O172" s="173"/>
      <c r="P172" s="173"/>
      <c r="Q172" s="173"/>
      <c r="R172" s="173"/>
      <c r="S172" s="173"/>
      <c r="T172" s="173"/>
      <c r="U172" s="173"/>
      <c r="V172" s="173"/>
      <c r="W172" s="173"/>
      <c r="X172" s="173"/>
      <c r="Y172" s="173"/>
      <c r="Z172" s="173"/>
      <c r="AA172" s="173"/>
      <c r="AB172" s="173"/>
      <c r="AC172" s="173"/>
      <c r="AD172" s="173"/>
    </row>
    <row r="173" spans="1:30" ht="12.75">
      <c r="A173" s="173"/>
      <c r="B173" s="181"/>
      <c r="C173" s="182"/>
      <c r="D173" s="182"/>
      <c r="E173" s="182"/>
      <c r="F173" s="182"/>
      <c r="G173" s="182"/>
      <c r="H173" s="182"/>
      <c r="I173" s="182"/>
      <c r="J173" s="183"/>
      <c r="K173" s="173"/>
      <c r="L173" s="64"/>
      <c r="M173" s="173"/>
      <c r="N173" s="173"/>
      <c r="O173" s="173"/>
      <c r="P173" s="173"/>
      <c r="Q173" s="173"/>
      <c r="R173" s="173"/>
      <c r="S173" s="173"/>
      <c r="T173" s="173"/>
      <c r="U173" s="173"/>
      <c r="V173" s="173"/>
      <c r="W173" s="173"/>
      <c r="X173" s="173"/>
      <c r="Y173" s="173"/>
      <c r="Z173" s="173"/>
      <c r="AA173" s="173"/>
      <c r="AB173" s="173"/>
      <c r="AC173" s="173"/>
      <c r="AD173" s="173"/>
    </row>
    <row r="174" spans="1:30" ht="15.75">
      <c r="A174" s="173"/>
      <c r="B174" s="326" t="s">
        <v>272</v>
      </c>
      <c r="C174" s="269"/>
      <c r="D174" s="269"/>
      <c r="E174" s="269"/>
      <c r="F174" s="269"/>
      <c r="G174" s="269"/>
      <c r="H174" s="269"/>
      <c r="I174" s="269"/>
      <c r="J174" s="270"/>
      <c r="K174" s="173"/>
      <c r="L174" s="64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</row>
    <row r="175" spans="1:30" ht="38.25">
      <c r="A175" s="173"/>
      <c r="B175" s="168" t="s">
        <v>259</v>
      </c>
      <c r="C175" s="327" t="s">
        <v>260</v>
      </c>
      <c r="D175" s="284"/>
      <c r="E175" s="169" t="s">
        <v>261</v>
      </c>
      <c r="F175" s="333" t="s">
        <v>273</v>
      </c>
      <c r="G175" s="270"/>
      <c r="H175" s="184" t="s">
        <v>274</v>
      </c>
      <c r="I175" s="185" t="s">
        <v>265</v>
      </c>
      <c r="J175" s="169" t="s">
        <v>275</v>
      </c>
      <c r="K175" s="173"/>
      <c r="L175" s="64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</row>
    <row r="176" spans="1:30" ht="12.75">
      <c r="A176" s="173"/>
      <c r="B176" s="198">
        <v>1</v>
      </c>
      <c r="C176" s="328" t="s">
        <v>545</v>
      </c>
      <c r="D176" s="284"/>
      <c r="E176" s="175" t="s">
        <v>268</v>
      </c>
      <c r="F176" s="330">
        <v>1</v>
      </c>
      <c r="G176" s="270"/>
      <c r="H176" s="186">
        <f t="shared" ref="H176:H181" si="7">F176*2</f>
        <v>2</v>
      </c>
      <c r="I176" s="187">
        <v>14</v>
      </c>
      <c r="J176" s="178">
        <f t="shared" ref="J176:J184" si="8">ROUND(I176*H176,2)</f>
        <v>28</v>
      </c>
      <c r="K176" s="173"/>
      <c r="L176" s="64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</row>
    <row r="177" spans="1:30" ht="12.75">
      <c r="A177" s="173"/>
      <c r="B177" s="198">
        <v>2</v>
      </c>
      <c r="C177" s="328" t="s">
        <v>276</v>
      </c>
      <c r="D177" s="284"/>
      <c r="E177" s="175" t="s">
        <v>277</v>
      </c>
      <c r="F177" s="330">
        <v>2</v>
      </c>
      <c r="G177" s="270"/>
      <c r="H177" s="186">
        <f t="shared" si="7"/>
        <v>4</v>
      </c>
      <c r="I177" s="187">
        <v>59.45</v>
      </c>
      <c r="J177" s="178">
        <f t="shared" si="8"/>
        <v>237.8</v>
      </c>
      <c r="K177" s="173"/>
      <c r="L177" s="64"/>
      <c r="M177" s="173"/>
      <c r="N177" s="173"/>
      <c r="O177" s="173"/>
      <c r="P177" s="173"/>
      <c r="Q177" s="173"/>
      <c r="R177" s="173"/>
      <c r="S177" s="173"/>
      <c r="T177" s="173"/>
      <c r="U177" s="173"/>
      <c r="V177" s="173"/>
      <c r="W177" s="173"/>
      <c r="X177" s="173"/>
      <c r="Y177" s="173"/>
      <c r="Z177" s="173"/>
      <c r="AA177" s="173"/>
      <c r="AB177" s="173"/>
      <c r="AC177" s="173"/>
      <c r="AD177" s="173"/>
    </row>
    <row r="178" spans="1:30" ht="12.75">
      <c r="A178" s="173"/>
      <c r="B178" s="198">
        <v>3</v>
      </c>
      <c r="C178" s="328" t="s">
        <v>278</v>
      </c>
      <c r="D178" s="284"/>
      <c r="E178" s="175" t="s">
        <v>277</v>
      </c>
      <c r="F178" s="330">
        <v>2</v>
      </c>
      <c r="G178" s="270"/>
      <c r="H178" s="186">
        <f t="shared" si="7"/>
        <v>4</v>
      </c>
      <c r="I178" s="187">
        <v>26.89</v>
      </c>
      <c r="J178" s="178">
        <f t="shared" si="8"/>
        <v>107.56</v>
      </c>
      <c r="K178" s="173"/>
      <c r="L178" s="64"/>
      <c r="M178" s="173"/>
      <c r="N178" s="173"/>
      <c r="O178" s="173"/>
      <c r="P178" s="173"/>
      <c r="Q178" s="173"/>
      <c r="R178" s="173"/>
      <c r="S178" s="173"/>
      <c r="T178" s="173"/>
      <c r="U178" s="173"/>
      <c r="V178" s="173"/>
      <c r="W178" s="173"/>
      <c r="X178" s="173"/>
      <c r="Y178" s="173"/>
      <c r="Z178" s="173"/>
      <c r="AA178" s="173"/>
      <c r="AB178" s="173"/>
      <c r="AC178" s="173"/>
      <c r="AD178" s="173"/>
    </row>
    <row r="179" spans="1:30" ht="12.75">
      <c r="A179" s="173"/>
      <c r="B179" s="198">
        <v>4</v>
      </c>
      <c r="C179" s="328" t="s">
        <v>279</v>
      </c>
      <c r="D179" s="284"/>
      <c r="E179" s="175" t="s">
        <v>277</v>
      </c>
      <c r="F179" s="330">
        <v>2</v>
      </c>
      <c r="G179" s="270"/>
      <c r="H179" s="186">
        <f t="shared" si="7"/>
        <v>4</v>
      </c>
      <c r="I179" s="187">
        <v>29.45</v>
      </c>
      <c r="J179" s="178">
        <f t="shared" si="8"/>
        <v>117.8</v>
      </c>
      <c r="K179" s="173"/>
      <c r="L179" s="64"/>
      <c r="M179" s="173"/>
      <c r="N179" s="173"/>
      <c r="O179" s="173"/>
      <c r="P179" s="173"/>
      <c r="Q179" s="173"/>
      <c r="R179" s="173"/>
      <c r="S179" s="173"/>
      <c r="T179" s="173"/>
      <c r="U179" s="173"/>
      <c r="V179" s="173"/>
      <c r="W179" s="173"/>
      <c r="X179" s="173"/>
      <c r="Y179" s="173"/>
      <c r="Z179" s="173"/>
      <c r="AA179" s="173"/>
      <c r="AB179" s="173"/>
      <c r="AC179" s="173"/>
      <c r="AD179" s="173"/>
    </row>
    <row r="180" spans="1:30" ht="12.75">
      <c r="A180" s="173"/>
      <c r="B180" s="174">
        <v>5</v>
      </c>
      <c r="C180" s="328" t="s">
        <v>280</v>
      </c>
      <c r="D180" s="284"/>
      <c r="E180" s="175" t="s">
        <v>268</v>
      </c>
      <c r="F180" s="330">
        <v>1</v>
      </c>
      <c r="G180" s="270"/>
      <c r="H180" s="186">
        <f t="shared" si="7"/>
        <v>2</v>
      </c>
      <c r="I180" s="187">
        <v>6.5</v>
      </c>
      <c r="J180" s="178">
        <f t="shared" si="8"/>
        <v>13</v>
      </c>
      <c r="K180" s="173"/>
      <c r="L180" s="64"/>
      <c r="M180" s="173"/>
      <c r="N180" s="173"/>
      <c r="O180" s="173"/>
      <c r="P180" s="173"/>
      <c r="Q180" s="173"/>
      <c r="R180" s="173"/>
      <c r="S180" s="173"/>
      <c r="T180" s="173"/>
      <c r="U180" s="173"/>
      <c r="V180" s="173"/>
      <c r="W180" s="173"/>
      <c r="X180" s="173"/>
      <c r="Y180" s="173"/>
      <c r="Z180" s="173"/>
      <c r="AA180" s="173"/>
      <c r="AB180" s="173"/>
      <c r="AC180" s="173"/>
      <c r="AD180" s="173"/>
    </row>
    <row r="181" spans="1:30" ht="12.75">
      <c r="A181" s="173"/>
      <c r="B181" s="174">
        <v>6</v>
      </c>
      <c r="C181" s="328" t="s">
        <v>281</v>
      </c>
      <c r="D181" s="284"/>
      <c r="E181" s="175" t="s">
        <v>277</v>
      </c>
      <c r="F181" s="330">
        <v>1</v>
      </c>
      <c r="G181" s="270"/>
      <c r="H181" s="186">
        <f t="shared" si="7"/>
        <v>2</v>
      </c>
      <c r="I181" s="187">
        <v>105.5</v>
      </c>
      <c r="J181" s="178">
        <f t="shared" si="8"/>
        <v>211</v>
      </c>
      <c r="K181" s="173"/>
      <c r="L181" s="64"/>
      <c r="M181" s="173"/>
      <c r="N181" s="173"/>
      <c r="O181" s="173"/>
      <c r="P181" s="173"/>
      <c r="Q181" s="173"/>
      <c r="R181" s="173"/>
      <c r="S181" s="173"/>
      <c r="T181" s="173"/>
      <c r="U181" s="173"/>
      <c r="V181" s="173"/>
      <c r="W181" s="173"/>
      <c r="X181" s="173"/>
      <c r="Y181" s="173"/>
      <c r="Z181" s="173"/>
      <c r="AA181" s="173"/>
      <c r="AB181" s="173"/>
      <c r="AC181" s="173"/>
      <c r="AD181" s="173"/>
    </row>
    <row r="182" spans="1:30" ht="12.75">
      <c r="A182" s="173"/>
      <c r="B182" s="174">
        <v>7</v>
      </c>
      <c r="C182" s="328" t="s">
        <v>546</v>
      </c>
      <c r="D182" s="284"/>
      <c r="E182" s="175" t="s">
        <v>268</v>
      </c>
      <c r="F182" s="330">
        <v>1</v>
      </c>
      <c r="G182" s="270"/>
      <c r="H182" s="186">
        <v>2</v>
      </c>
      <c r="I182" s="187">
        <v>11.5</v>
      </c>
      <c r="J182" s="178">
        <f t="shared" si="8"/>
        <v>23</v>
      </c>
      <c r="K182" s="173"/>
      <c r="L182" s="64"/>
      <c r="M182" s="173"/>
      <c r="N182" s="173"/>
      <c r="O182" s="173"/>
      <c r="P182" s="173"/>
      <c r="Q182" s="173"/>
      <c r="R182" s="173"/>
      <c r="S182" s="173"/>
      <c r="T182" s="173"/>
      <c r="U182" s="173"/>
      <c r="V182" s="173"/>
      <c r="W182" s="173"/>
      <c r="X182" s="173"/>
      <c r="Y182" s="173"/>
      <c r="Z182" s="173"/>
      <c r="AA182" s="173"/>
      <c r="AB182" s="173"/>
      <c r="AC182" s="173"/>
      <c r="AD182" s="173"/>
    </row>
    <row r="183" spans="1:30" ht="12.75">
      <c r="A183" s="173"/>
      <c r="B183" s="174">
        <v>8</v>
      </c>
      <c r="C183" s="328" t="s">
        <v>282</v>
      </c>
      <c r="D183" s="284"/>
      <c r="E183" s="175" t="s">
        <v>268</v>
      </c>
      <c r="F183" s="330">
        <v>1</v>
      </c>
      <c r="G183" s="270"/>
      <c r="H183" s="186">
        <v>2</v>
      </c>
      <c r="I183" s="187">
        <v>288.5</v>
      </c>
      <c r="J183" s="178">
        <f t="shared" si="8"/>
        <v>577</v>
      </c>
      <c r="K183" s="173"/>
      <c r="L183" s="64"/>
      <c r="M183" s="173"/>
      <c r="N183" s="173"/>
      <c r="O183" s="173"/>
      <c r="P183" s="173"/>
      <c r="Q183" s="173"/>
      <c r="R183" s="173"/>
      <c r="S183" s="173"/>
      <c r="T183" s="173"/>
      <c r="U183" s="173"/>
      <c r="V183" s="173"/>
      <c r="W183" s="173"/>
      <c r="X183" s="173"/>
      <c r="Y183" s="173"/>
      <c r="Z183" s="173"/>
      <c r="AA183" s="173"/>
      <c r="AB183" s="173"/>
      <c r="AC183" s="173"/>
      <c r="AD183" s="173"/>
    </row>
    <row r="184" spans="1:30" ht="12.75">
      <c r="A184" s="173"/>
      <c r="B184" s="174">
        <v>9</v>
      </c>
      <c r="C184" s="328" t="s">
        <v>283</v>
      </c>
      <c r="D184" s="284"/>
      <c r="E184" s="175" t="s">
        <v>284</v>
      </c>
      <c r="F184" s="330">
        <v>2</v>
      </c>
      <c r="G184" s="270"/>
      <c r="H184" s="186">
        <f>F184*2</f>
        <v>4</v>
      </c>
      <c r="I184" s="188">
        <v>33.49</v>
      </c>
      <c r="J184" s="178">
        <f t="shared" si="8"/>
        <v>133.96</v>
      </c>
      <c r="K184" s="173"/>
      <c r="L184" s="64"/>
      <c r="M184" s="173"/>
      <c r="N184" s="173"/>
      <c r="O184" s="173"/>
      <c r="P184" s="173"/>
      <c r="Q184" s="173"/>
      <c r="R184" s="173"/>
      <c r="S184" s="173"/>
      <c r="T184" s="173"/>
      <c r="U184" s="173"/>
      <c r="V184" s="173"/>
      <c r="W184" s="173"/>
      <c r="X184" s="173"/>
      <c r="Y184" s="173"/>
      <c r="Z184" s="173"/>
      <c r="AA184" s="173"/>
      <c r="AB184" s="173"/>
      <c r="AC184" s="173"/>
      <c r="AD184" s="173"/>
    </row>
    <row r="185" spans="1:30" ht="12.75">
      <c r="A185" s="173"/>
      <c r="B185" s="329" t="s">
        <v>96</v>
      </c>
      <c r="C185" s="269"/>
      <c r="D185" s="269"/>
      <c r="E185" s="269"/>
      <c r="F185" s="269"/>
      <c r="G185" s="269"/>
      <c r="H185" s="269"/>
      <c r="I185" s="270"/>
      <c r="J185" s="180">
        <f>SUM(J176:J184)</f>
        <v>1449.1200000000001</v>
      </c>
      <c r="K185" s="173"/>
      <c r="L185" s="64"/>
      <c r="M185" s="173"/>
      <c r="N185" s="173"/>
      <c r="O185" s="173"/>
      <c r="P185" s="173"/>
      <c r="Q185" s="173"/>
      <c r="R185" s="173"/>
      <c r="S185" s="173"/>
      <c r="T185" s="173"/>
      <c r="U185" s="173"/>
      <c r="V185" s="173"/>
      <c r="W185" s="173"/>
      <c r="X185" s="173"/>
      <c r="Y185" s="173"/>
      <c r="Z185" s="173"/>
      <c r="AA185" s="173"/>
      <c r="AB185" s="173"/>
      <c r="AC185" s="173"/>
      <c r="AD185" s="173"/>
    </row>
    <row r="186" spans="1:30">
      <c r="A186" s="173"/>
      <c r="B186" s="334" t="s">
        <v>270</v>
      </c>
      <c r="C186" s="269"/>
      <c r="D186" s="269"/>
      <c r="E186" s="269"/>
      <c r="F186" s="269"/>
      <c r="G186" s="269"/>
      <c r="H186" s="269"/>
      <c r="I186" s="270"/>
      <c r="J186" s="189">
        <f>ROUND(J185/12,2)</f>
        <v>120.76</v>
      </c>
      <c r="K186" s="173"/>
      <c r="L186" s="173"/>
      <c r="M186" s="173"/>
      <c r="N186" s="173"/>
      <c r="O186" s="173"/>
      <c r="P186" s="173"/>
      <c r="Q186" s="173"/>
      <c r="R186" s="173"/>
      <c r="S186" s="173"/>
      <c r="T186" s="173"/>
      <c r="U186" s="173"/>
      <c r="V186" s="173"/>
      <c r="W186" s="173"/>
      <c r="X186" s="173"/>
      <c r="Y186" s="173"/>
      <c r="Z186" s="173"/>
      <c r="AA186" s="173"/>
      <c r="AB186" s="173"/>
      <c r="AC186" s="173"/>
      <c r="AD186" s="173"/>
    </row>
    <row r="187" spans="1:30" ht="14.25" customHeight="1">
      <c r="A187" s="173"/>
      <c r="B187" s="199"/>
      <c r="C187" s="200"/>
      <c r="D187" s="200"/>
      <c r="E187" s="200"/>
      <c r="F187" s="200"/>
      <c r="G187" s="200"/>
      <c r="H187" s="201"/>
      <c r="I187" s="200"/>
      <c r="J187" s="202"/>
      <c r="K187" s="173"/>
      <c r="L187" s="173"/>
      <c r="M187" s="173"/>
      <c r="N187" s="173"/>
      <c r="O187" s="173"/>
      <c r="P187" s="173"/>
      <c r="Q187" s="173"/>
      <c r="R187" s="173"/>
      <c r="S187" s="173"/>
      <c r="T187" s="173"/>
      <c r="U187" s="173"/>
      <c r="V187" s="173"/>
      <c r="W187" s="173"/>
      <c r="X187" s="173"/>
      <c r="Y187" s="173"/>
      <c r="Z187" s="173"/>
      <c r="AA187" s="173"/>
      <c r="AB187" s="173"/>
      <c r="AC187" s="173"/>
      <c r="AD187" s="173"/>
    </row>
  </sheetData>
  <mergeCells count="211">
    <mergeCell ref="B138:J138"/>
    <mergeCell ref="B139:J139"/>
    <mergeCell ref="B140:I140"/>
    <mergeCell ref="C141:I141"/>
    <mergeCell ref="C142:I142"/>
    <mergeCell ref="C143:I143"/>
    <mergeCell ref="C144:I144"/>
    <mergeCell ref="C145:I145"/>
    <mergeCell ref="B146:I146"/>
    <mergeCell ref="C129:H129"/>
    <mergeCell ref="C130:H130"/>
    <mergeCell ref="C131:H131"/>
    <mergeCell ref="C132:H132"/>
    <mergeCell ref="C133:H133"/>
    <mergeCell ref="C134:H134"/>
    <mergeCell ref="C135:H135"/>
    <mergeCell ref="B136:I136"/>
    <mergeCell ref="B137:H137"/>
    <mergeCell ref="B120:J120"/>
    <mergeCell ref="C121:H121"/>
    <mergeCell ref="B122:H122"/>
    <mergeCell ref="C123:H123"/>
    <mergeCell ref="B124:H124"/>
    <mergeCell ref="C125:H125"/>
    <mergeCell ref="B126:H126"/>
    <mergeCell ref="C127:H127"/>
    <mergeCell ref="C128:H128"/>
    <mergeCell ref="B185:I185"/>
    <mergeCell ref="B186:I186"/>
    <mergeCell ref="C177:D177"/>
    <mergeCell ref="F177:G177"/>
    <mergeCell ref="C178:D178"/>
    <mergeCell ref="F178:G178"/>
    <mergeCell ref="C179:D179"/>
    <mergeCell ref="F179:G179"/>
    <mergeCell ref="F180:G180"/>
    <mergeCell ref="C180:D180"/>
    <mergeCell ref="C181:D181"/>
    <mergeCell ref="C182:D182"/>
    <mergeCell ref="C183:D183"/>
    <mergeCell ref="C184:D184"/>
    <mergeCell ref="F181:G181"/>
    <mergeCell ref="F182:G182"/>
    <mergeCell ref="F183:G183"/>
    <mergeCell ref="F184:G184"/>
    <mergeCell ref="B157:G157"/>
    <mergeCell ref="B158:J158"/>
    <mergeCell ref="C159:D159"/>
    <mergeCell ref="C160:D160"/>
    <mergeCell ref="F175:G175"/>
    <mergeCell ref="F176:G176"/>
    <mergeCell ref="B168:I168"/>
    <mergeCell ref="B169:I169"/>
    <mergeCell ref="B170:J170"/>
    <mergeCell ref="B172:I172"/>
    <mergeCell ref="B174:J174"/>
    <mergeCell ref="C175:D175"/>
    <mergeCell ref="C176:D176"/>
    <mergeCell ref="C161:D161"/>
    <mergeCell ref="C162:D162"/>
    <mergeCell ref="C163:D163"/>
    <mergeCell ref="B164:I164"/>
    <mergeCell ref="B165:I165"/>
    <mergeCell ref="B166:I166"/>
    <mergeCell ref="C167:D167"/>
    <mergeCell ref="B148:I148"/>
    <mergeCell ref="B150:G150"/>
    <mergeCell ref="H150:J150"/>
    <mergeCell ref="B151:G151"/>
    <mergeCell ref="H151:J151"/>
    <mergeCell ref="H152:J152"/>
    <mergeCell ref="B152:G152"/>
    <mergeCell ref="B156:H156"/>
    <mergeCell ref="I156:J156"/>
    <mergeCell ref="C70:I70"/>
    <mergeCell ref="C98:I98"/>
    <mergeCell ref="C99:I99"/>
    <mergeCell ref="C100:I100"/>
    <mergeCell ref="C101:I101"/>
    <mergeCell ref="B102:I102"/>
    <mergeCell ref="B103:J103"/>
    <mergeCell ref="C104:I104"/>
    <mergeCell ref="C147:I147"/>
    <mergeCell ref="C105:I105"/>
    <mergeCell ref="B106:I106"/>
    <mergeCell ref="B107:J107"/>
    <mergeCell ref="C108:I108"/>
    <mergeCell ref="C109:I109"/>
    <mergeCell ref="C110:I110"/>
    <mergeCell ref="B111:I111"/>
    <mergeCell ref="B112:J112"/>
    <mergeCell ref="C113:I113"/>
    <mergeCell ref="C114:I114"/>
    <mergeCell ref="C115:I115"/>
    <mergeCell ref="C116:I116"/>
    <mergeCell ref="C117:I117"/>
    <mergeCell ref="B118:I118"/>
    <mergeCell ref="B119:J119"/>
    <mergeCell ref="C61:H61"/>
    <mergeCell ref="C62:H62"/>
    <mergeCell ref="C63:H63"/>
    <mergeCell ref="C64:H64"/>
    <mergeCell ref="C65:I65"/>
    <mergeCell ref="C66:H66"/>
    <mergeCell ref="C67:H67"/>
    <mergeCell ref="C68:H68"/>
    <mergeCell ref="C69:I69"/>
    <mergeCell ref="B92:J92"/>
    <mergeCell ref="D93:E93"/>
    <mergeCell ref="G93:H93"/>
    <mergeCell ref="B94:J94"/>
    <mergeCell ref="C95:I95"/>
    <mergeCell ref="C96:I96"/>
    <mergeCell ref="C97:I97"/>
    <mergeCell ref="B28:J28"/>
    <mergeCell ref="B29:J29"/>
    <mergeCell ref="C30:I30"/>
    <mergeCell ref="C31:G31"/>
    <mergeCell ref="H31:I31"/>
    <mergeCell ref="C32:H32"/>
    <mergeCell ref="C33:G33"/>
    <mergeCell ref="C34:I34"/>
    <mergeCell ref="C35:I35"/>
    <mergeCell ref="C36:I36"/>
    <mergeCell ref="B37:I37"/>
    <mergeCell ref="B38:J38"/>
    <mergeCell ref="B39:J39"/>
    <mergeCell ref="B40:J40"/>
    <mergeCell ref="C43:H43"/>
    <mergeCell ref="B44:I44"/>
    <mergeCell ref="B45:J45"/>
    <mergeCell ref="C83:I83"/>
    <mergeCell ref="C84:I84"/>
    <mergeCell ref="C85:I85"/>
    <mergeCell ref="C86:I86"/>
    <mergeCell ref="C87:H87"/>
    <mergeCell ref="B88:I88"/>
    <mergeCell ref="B89:J89"/>
    <mergeCell ref="B90:J90"/>
    <mergeCell ref="B91:J91"/>
    <mergeCell ref="B74:J74"/>
    <mergeCell ref="B75:J75"/>
    <mergeCell ref="C76:I76"/>
    <mergeCell ref="C77:I77"/>
    <mergeCell ref="C78:I78"/>
    <mergeCell ref="C79:I79"/>
    <mergeCell ref="B80:I80"/>
    <mergeCell ref="B81:J81"/>
    <mergeCell ref="C82:I82"/>
    <mergeCell ref="C26:H26"/>
    <mergeCell ref="I26:J26"/>
    <mergeCell ref="C27:H27"/>
    <mergeCell ref="I27:J27"/>
    <mergeCell ref="C41:I41"/>
    <mergeCell ref="C42:H42"/>
    <mergeCell ref="C71:I71"/>
    <mergeCell ref="C72:I72"/>
    <mergeCell ref="C73:I73"/>
    <mergeCell ref="B46:J46"/>
    <mergeCell ref="C47:H47"/>
    <mergeCell ref="C48:H48"/>
    <mergeCell ref="C49:H49"/>
    <mergeCell ref="C50:D50"/>
    <mergeCell ref="C51:H51"/>
    <mergeCell ref="C52:H52"/>
    <mergeCell ref="C53:H53"/>
    <mergeCell ref="C54:H54"/>
    <mergeCell ref="C55:H55"/>
    <mergeCell ref="B56:H56"/>
    <mergeCell ref="B57:J57"/>
    <mergeCell ref="B58:J58"/>
    <mergeCell ref="C59:I59"/>
    <mergeCell ref="C60:I60"/>
    <mergeCell ref="C21:H21"/>
    <mergeCell ref="I21:J21"/>
    <mergeCell ref="C22:H22"/>
    <mergeCell ref="I22:J22"/>
    <mergeCell ref="C23:H23"/>
    <mergeCell ref="I23:J23"/>
    <mergeCell ref="I24:J24"/>
    <mergeCell ref="C24:H24"/>
    <mergeCell ref="C25:H25"/>
    <mergeCell ref="I25:J25"/>
    <mergeCell ref="B16:J16"/>
    <mergeCell ref="P17:W17"/>
    <mergeCell ref="X17:AD17"/>
    <mergeCell ref="B17:J17"/>
    <mergeCell ref="C18:H18"/>
    <mergeCell ref="I18:J18"/>
    <mergeCell ref="C19:H19"/>
    <mergeCell ref="I19:J19"/>
    <mergeCell ref="C20:H20"/>
    <mergeCell ref="I20:J20"/>
    <mergeCell ref="C11:F11"/>
    <mergeCell ref="G11:J11"/>
    <mergeCell ref="C12:F12"/>
    <mergeCell ref="G12:J12"/>
    <mergeCell ref="G13:H13"/>
    <mergeCell ref="E13:F13"/>
    <mergeCell ref="E14:F14"/>
    <mergeCell ref="G14:H14"/>
    <mergeCell ref="B15:J15"/>
    <mergeCell ref="B2:J2"/>
    <mergeCell ref="B3:J3"/>
    <mergeCell ref="B5:F5"/>
    <mergeCell ref="G5:J5"/>
    <mergeCell ref="B8:J8"/>
    <mergeCell ref="C9:F9"/>
    <mergeCell ref="G9:J9"/>
    <mergeCell ref="C10:F10"/>
    <mergeCell ref="G10:J10"/>
  </mergeCells>
  <pageMargins left="0.25" right="0.25" top="0.75" bottom="0.75" header="0" footer="0"/>
  <pageSetup paperSize="9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38</vt:i4>
      </vt:variant>
    </vt:vector>
  </HeadingPairs>
  <TitlesOfParts>
    <vt:vector size="38" baseType="lpstr">
      <vt:lpstr>cargos</vt:lpstr>
      <vt:lpstr>resumo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produtividade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Queila</dc:creator>
  <cp:lastModifiedBy>Queila</cp:lastModifiedBy>
  <dcterms:created xsi:type="dcterms:W3CDTF">2024-04-08T20:25:00Z</dcterms:created>
  <dcterms:modified xsi:type="dcterms:W3CDTF">2025-11-13T12:17:47Z</dcterms:modified>
</cp:coreProperties>
</file>