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" sheetId="1" r:id="rId4"/>
    <sheet state="visible" name="1 - RG.N" sheetId="2" r:id="rId5"/>
    <sheet state="visible" name="2 - RG.D" sheetId="3" r:id="rId6"/>
    <sheet state="visible" name="3 - Via.N" sheetId="4" r:id="rId7"/>
    <sheet state="visible" name="4 - Via.D" sheetId="5" r:id="rId8"/>
    <sheet state="hidden" name="produtividade" sheetId="6" r:id="rId9"/>
  </sheets>
  <externalReferences>
    <externalReference r:id="rId10"/>
  </externalReferences>
  <definedNames/>
  <calcPr/>
  <extLst>
    <ext uri="GoogleSheetsCustomDataVersion2">
      <go:sheetsCustomData xmlns:go="http://customooxmlschemas.google.com/" r:id="rId11" roundtripDataChecksum="okUhN1PEMqmdz1E2XC/7ki78FO+7lmoRY7+/vUhoci4="/>
    </ext>
  </extLst>
</workbook>
</file>

<file path=xl/sharedStrings.xml><?xml version="1.0" encoding="utf-8"?>
<sst xmlns="http://schemas.openxmlformats.org/spreadsheetml/2006/main" count="1505" uniqueCount="495">
  <si>
    <t>Serviços de Vigilância para os campi Rio Grande e Viamão</t>
  </si>
  <si>
    <t>ITEM</t>
  </si>
  <si>
    <t>Grupo</t>
  </si>
  <si>
    <t>Escala</t>
  </si>
  <si>
    <t>Campus</t>
  </si>
  <si>
    <t>Nº de postos</t>
  </si>
  <si>
    <t>Mensal POR POSTO 
 (valor unitário)</t>
  </si>
  <si>
    <t>Valor TOTAL Mensal
 (Nº de postos x valor unitário)</t>
  </si>
  <si>
    <t>Valor ANUAL
 (Total mensal x 12 meses)</t>
  </si>
  <si>
    <t>VT</t>
  </si>
  <si>
    <t>Município</t>
  </si>
  <si>
    <t>ISS</t>
  </si>
  <si>
    <t>12 x 36 horas noturnas</t>
  </si>
  <si>
    <t>Rio Grande</t>
  </si>
  <si>
    <t>RIO GRANDE/RS</t>
  </si>
  <si>
    <t>ok</t>
  </si>
  <si>
    <t>12 x 36 horas diurnas</t>
  </si>
  <si>
    <t>Viamão</t>
  </si>
  <si>
    <t>VIAMÃO/RS</t>
  </si>
  <si>
    <t>TOTAL</t>
  </si>
  <si>
    <t>-</t>
  </si>
  <si>
    <t>ANEXO III do Pregão Eletrônico Nº 90009/2025</t>
  </si>
  <si>
    <t xml:space="preserve">PLANILHA DE CUSTOS E FORMAÇÃO DE PREÇOS  </t>
  </si>
  <si>
    <t xml:space="preserve">Planilha elaborada pela Administração para os serviços de: </t>
  </si>
  <si>
    <t>VIGILÂNCIA ARMADA</t>
  </si>
  <si>
    <t>Regime de tributação: Lucro Real</t>
  </si>
  <si>
    <t>Opção pela conta vinculada e férias nos módulos 2.1 e 4.1</t>
  </si>
  <si>
    <t xml:space="preserve">DISCRIMINAÇÃO DOS SERVIÇOS (DADOS REFERENTES À CONTRATAÇÃO) </t>
  </si>
  <si>
    <t>A</t>
  </si>
  <si>
    <t>Data de apresentação da proposta (dia/mês/ano)</t>
  </si>
  <si>
    <t>xx/xx/2025</t>
  </si>
  <si>
    <t>B</t>
  </si>
  <si>
    <t>Município/UF</t>
  </si>
  <si>
    <t>C</t>
  </si>
  <si>
    <t>Ano do Acordo, Convenção ou Dissídio Coletivo</t>
  </si>
  <si>
    <t>RS000837/2025
SIND EMPR SEG E VIG/RS x - SIND PROF VIG/RS</t>
  </si>
  <si>
    <t>D</t>
  </si>
  <si>
    <t>Número de meses de execução contratual</t>
  </si>
  <si>
    <t>JORNADA</t>
  </si>
  <si>
    <t>1. MÓDULOS 
Mão de obra vinculada à execução contratual</t>
  </si>
  <si>
    <t>Dados para composição dos custos referente à mão de obra</t>
  </si>
  <si>
    <t>Tipo de Serviço (mesmo serviço com características distintas)</t>
  </si>
  <si>
    <t>Classificação Brasileira de Ocupações (CBO)</t>
  </si>
  <si>
    <r>
      <rPr>
        <rFont val="Arial"/>
        <color rgb="FF000000"/>
        <sz val="11.0"/>
      </rPr>
      <t>5173-30</t>
    </r>
    <r>
      <rPr>
        <rFont val="Arial"/>
        <color rgb="FFFF0000"/>
        <sz val="11.0"/>
      </rPr>
      <t xml:space="preserve">
</t>
    </r>
    <r>
      <rPr>
        <rFont val="Arial"/>
        <b/>
        <color rgb="FF000000"/>
        <sz val="10.0"/>
      </rPr>
      <t>Na presente CCT considera-se "</t>
    </r>
    <r>
      <rPr>
        <rFont val="Arial"/>
        <b/>
        <i/>
        <color rgb="FF000000"/>
        <sz val="10.0"/>
      </rPr>
      <t>Vigilante</t>
    </r>
    <r>
      <rPr>
        <rFont val="Arial"/>
        <b/>
        <color rgb="FF000000"/>
        <sz val="10.0"/>
      </rPr>
      <t>", cláusula 3ª, item 15.</t>
    </r>
  </si>
  <si>
    <r>
      <rPr>
        <rFont val="Arial"/>
        <b/>
        <color theme="1"/>
        <sz val="10.0"/>
      </rPr>
      <t xml:space="preserve">Salário Normativo da Categoria Profissional - </t>
    </r>
    <r>
      <rPr>
        <rFont val="Arial"/>
        <b val="0"/>
        <color rgb="FF0000FF"/>
        <sz val="10.0"/>
      </rPr>
      <t xml:space="preserve">para a jornada de </t>
    </r>
    <r>
      <rPr>
        <rFont val="Arial"/>
        <b val="0"/>
        <color rgb="FF0000FF"/>
        <sz val="12.0"/>
      </rPr>
      <t>220</t>
    </r>
    <r>
      <rPr>
        <rFont val="Arial"/>
        <b val="0"/>
        <color rgb="FF0000FF"/>
        <sz val="10.0"/>
      </rPr>
      <t xml:space="preserve"> h/mês</t>
    </r>
  </si>
  <si>
    <t>Categoria Profissional (vinculada à execução contratual)</t>
  </si>
  <si>
    <t>Vigilante</t>
  </si>
  <si>
    <t>Data-Base da Categoria (dia/mês/ano)</t>
  </si>
  <si>
    <t>1º de fevereiro.</t>
  </si>
  <si>
    <r>
      <rPr>
        <rFont val="Arial, sans-serif"/>
        <b/>
        <color rgb="FF000000"/>
      </rPr>
      <t>Valor do salárioxhora sem periculosidade -</t>
    </r>
    <r>
      <rPr>
        <rFont val="Arial, sans-serif"/>
        <b/>
        <color rgb="FF000000"/>
        <sz val="8.0"/>
      </rPr>
      <t xml:space="preserve"> </t>
    </r>
    <r>
      <rPr>
        <rFont val="Arial, sans-serif"/>
        <b val="0"/>
        <color rgb="FF0000FF"/>
        <sz val="8.0"/>
      </rPr>
      <t>VSH (s/peri) = (Valor do salário normativo / 220 h)</t>
    </r>
  </si>
  <si>
    <r>
      <rPr>
        <rFont val="Arial, sans-serif"/>
        <b/>
        <color rgb="FF000000"/>
      </rPr>
      <t>Valor da hora extra sem periculosidade com 50% -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HE (s/peri) = valor da hora + 50%</t>
    </r>
  </si>
  <si>
    <r>
      <rPr>
        <rFont val="Arial, sans-serif"/>
        <b/>
        <color rgb="FF000000"/>
      </rPr>
      <t xml:space="preserve">Valor da hora do adicional noturno sem periculosidade - 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AN (s/peri) = valor da hora x 20%</t>
    </r>
  </si>
  <si>
    <t>Adicional de troca de uniforme sem periculosidade</t>
  </si>
  <si>
    <t>Quantidade de vigilantes por posto de serviço</t>
  </si>
  <si>
    <t>Nota 1:  Deverá ser elaborado um quadro para cada tipo de serviço.
Nota 2: A planilha será calculada considerando o valor mensal do empregado.</t>
  </si>
  <si>
    <t>Módulo 1: Composição da Remuneração</t>
  </si>
  <si>
    <t xml:space="preserve">Composição da Remuneração </t>
  </si>
  <si>
    <t>Percentual
(%)</t>
  </si>
  <si>
    <t xml:space="preserve">Valor
(R$) </t>
  </si>
  <si>
    <r>
      <rPr>
        <rFont val="Arial"/>
        <b/>
        <color theme="1"/>
        <sz val="10.0"/>
      </rPr>
      <t xml:space="preserve">Salário-Base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valor para 2 viilantes = 1 posto</t>
    </r>
  </si>
  <si>
    <r>
      <rPr>
        <rFont val="Arial"/>
        <b/>
        <color theme="1"/>
        <sz val="10.0"/>
      </rPr>
      <t xml:space="preserve">Adicional Noturno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Adicional Noturno  sobre: 1) 7h de 60min p/dia + 2) 1,0 h reduzida noturna p/dia para o RS  
Cálculo do valor: AN (s/peri) x 8h)x15dx2vig. Das 22h às 5h. </t>
    </r>
  </si>
  <si>
    <r>
      <rPr>
        <rFont val="Arial"/>
        <b/>
        <color theme="1"/>
        <sz val="10.0"/>
      </rPr>
      <t xml:space="preserve">Adicional de Hora Noturna Reduzida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(Hora Reduzida Noturna como Extra) (HRN que excedeu de 190,67h) 
Cálculo do valor: HE (s/peri) x 4,33 h x 2 vig.)  
[195h (=180h + 15h) - 190,67 = 4,33h como horas extras, sendo  15 = 15x(7hx1,1428571 – 7h) Das 22h às 5h </t>
    </r>
  </si>
  <si>
    <r>
      <rPr>
        <rFont val="Arial"/>
        <b/>
        <color theme="1"/>
        <sz val="10.0"/>
      </rPr>
      <t xml:space="preserve">Adicional para Troca de Uniforme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1/6 do salário-hora por dia = (VSH/6)x2x15</t>
    </r>
  </si>
  <si>
    <t>E</t>
  </si>
  <si>
    <r>
      <rPr>
        <rFont val="Arial"/>
        <b/>
        <color theme="1"/>
        <sz val="10.0"/>
      </rPr>
      <t xml:space="preserve">RSR (Repouso Semanal Remunerado)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20% sobre os adicionais pertinentes</t>
    </r>
  </si>
  <si>
    <t>F</t>
  </si>
  <si>
    <r>
      <rPr>
        <rFont val="Arial"/>
        <b/>
        <color theme="1"/>
        <sz val="10.0"/>
      </rPr>
      <t xml:space="preserve">Adicional de Periculosidade (Lei nº 12.740/2012)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30% das rubricas pertinentes</t>
    </r>
  </si>
  <si>
    <t>G</t>
  </si>
  <si>
    <t xml:space="preserve">Outros (especificar)                                          </t>
  </si>
  <si>
    <r>
      <rPr>
        <rFont val="Arial"/>
        <b/>
        <color theme="1"/>
        <sz val="10.0"/>
      </rPr>
      <t xml:space="preserve">Remuneração 1: </t>
    </r>
    <r>
      <rPr>
        <rFont val="Arial"/>
        <b val="0"/>
        <color theme="1"/>
        <sz val="10.0"/>
      </rPr>
      <t xml:space="preserve">Total da Remuneração de verbas de natureza salarial nas quais incidem INSS + FGTS + Férias + 13º, etc.) </t>
    </r>
  </si>
  <si>
    <t>H</t>
  </si>
  <si>
    <r>
      <rPr>
        <rFont val="Arial"/>
        <b/>
        <color theme="1"/>
        <sz val="10.0"/>
      </rPr>
      <t xml:space="preserve">Intervalo Intrajornada (Adicional de Intervalo)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HE (s/peri) x 15d x2vigx0,5h)
Verba de natureza salarial na qual incidem somente INSS (mais terceiras entidades)</t>
    </r>
  </si>
  <si>
    <r>
      <rPr>
        <rFont val="Arial"/>
        <b/>
        <color theme="1"/>
        <sz val="10.0"/>
      </rPr>
      <t xml:space="preserve">Remuneração 2: </t>
    </r>
    <r>
      <rPr>
        <rFont val="Arial"/>
        <b val="0"/>
        <color theme="1"/>
        <sz val="10.0"/>
      </rPr>
      <t>Total da Remuneração que o empregado irá receber</t>
    </r>
  </si>
  <si>
    <t>Módulo 2 – Encargos e Benefícios Anuais, Mensais e Diários</t>
  </si>
  <si>
    <r>
      <rPr>
        <rFont val="Arial"/>
        <b/>
        <color theme="1"/>
        <sz val="11.0"/>
      </rPr>
      <t>Submódulo 2.1 – 13º (décimo terceiro) Salário, Férias</t>
    </r>
    <r>
      <rPr>
        <rFont val="Arial"/>
        <b val="0"/>
        <color rgb="FF009900"/>
        <sz val="11.0"/>
      </rPr>
      <t xml:space="preserve"> </t>
    </r>
    <r>
      <rPr>
        <rFont val="Arial"/>
        <b/>
        <color theme="1"/>
        <sz val="11.0"/>
      </rPr>
      <t>e Adicional de Férias</t>
    </r>
  </si>
  <si>
    <t>2.1</t>
  </si>
  <si>
    <r>
      <rPr>
        <rFont val="Arial"/>
        <b/>
        <color theme="1"/>
        <sz val="10.0"/>
      </rPr>
      <t>13º (décimo terceiro) Salário, Férias</t>
    </r>
    <r>
      <rPr>
        <rFont val="Arial"/>
        <b/>
        <color rgb="FFFF3300"/>
        <sz val="10.0"/>
      </rPr>
      <t xml:space="preserve"> </t>
    </r>
    <r>
      <rPr>
        <rFont val="Arial"/>
        <b/>
        <color theme="1"/>
        <sz val="10.0"/>
      </rPr>
      <t>e Adicional de Férias</t>
    </r>
  </si>
  <si>
    <t>Valor (R$)</t>
  </si>
  <si>
    <r>
      <rPr>
        <rFont val="Arial"/>
        <b/>
        <color rgb="FF000000"/>
        <sz val="10.0"/>
      </rPr>
      <t>13º (décimo terceiro) Salário</t>
    </r>
    <r>
      <rPr>
        <rFont val="Arial"/>
        <b/>
        <color rgb="FF000000"/>
        <sz val="11.0"/>
      </rPr>
      <t xml:space="preserve"> </t>
    </r>
    <r>
      <rPr>
        <rFont val="Arial"/>
        <b val="0"/>
        <color rgb="FF0000FF"/>
        <sz val="8.0"/>
      </rPr>
      <t>Obrigatória a cotação de 8,33% sobre o valor do Módulo 1 – Composição da Remuneração, conforme Anexo XII da IN 5/17</t>
    </r>
  </si>
  <si>
    <r>
      <rPr>
        <rFont val="Arial"/>
        <b/>
        <color rgb="FF000000"/>
        <sz val="10.0"/>
      </rPr>
      <t xml:space="preserve">Férias e Adicional de Férias </t>
    </r>
    <r>
      <rPr>
        <rFont val="Arial"/>
        <b val="0"/>
        <color rgb="FF0000FF"/>
        <sz val="8.0"/>
      </rPr>
      <t xml:space="preserve">Obrigatória a cotação de 12,10% sobre o valor do Módulo 1 - Composição da Remuneração, conforme Anexo XII da IN 5/17 (Férias + Adicional = 12,10% = 9,075% + 3,025%). .  </t>
    </r>
    <r>
      <rPr>
        <rFont val="Arial"/>
        <b val="0"/>
        <i/>
        <color rgb="FF0000FF"/>
        <sz val="8.0"/>
      </rPr>
      <t>Na prorrogação, será excluído o item Férias (9,075%) em cumprimento da Nota 3, permanecendo somente o Adicional de Férias (3,025%)</t>
    </r>
  </si>
  <si>
    <t>Total</t>
  </si>
  <si>
    <r>
      <rPr>
        <rFont val="Arial"/>
        <color theme="1"/>
        <sz val="9.0"/>
      </rPr>
      <t xml:space="preserve">Nota 1:  Como a planilha de custos e formação de preços é calculada mensalmente, provisiona-se proporcionalmente 1/12 (um doze avos) dos valores referentes à gratificação natalina, </t>
    </r>
    <r>
      <rPr>
        <rFont val="Arial"/>
        <color theme="1"/>
        <sz val="9.0"/>
      </rPr>
      <t>férias</t>
    </r>
    <r>
      <rPr>
        <rFont val="Arial"/>
        <color theme="1"/>
        <sz val="9.0"/>
      </rPr>
      <t xml:space="preserve"> e adicional de férias.
</t>
    </r>
    <r>
      <rPr>
        <rFont val="Arial"/>
        <color theme="1"/>
        <sz val="9.0"/>
      </rPr>
      <t>Nota 2: As Férias e o  Adicional de Férias contidos no Submódulo 2.1 correspondem a 9,075% e 3,025%, respectivamente, do Módulo 1, em face do Anexo XII da IN nº 5/2017 exigir 12,10% no somatório de Férias + 1/3 de Férias (9,075% + 3,025%).</t>
    </r>
    <r>
      <rPr>
        <rFont val="Arial"/>
        <color theme="1"/>
        <sz val="9.0"/>
      </rPr>
      <t xml:space="preserve">
</t>
    </r>
    <r>
      <rPr>
        <rFont val="Arial"/>
        <color theme="1"/>
        <sz val="9.0"/>
      </rPr>
      <t>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</si>
  <si>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rFont val="Arial"/>
        <b/>
        <color theme="1"/>
        <sz val="11.0"/>
      </rPr>
      <t xml:space="preserve">Submódulo 2.2 - Encargos Previdenciários (GPS), Fundo de Garantia por Tempo de Serviço (FGTS) e outras contribuições </t>
    </r>
    <r>
      <rPr>
        <rFont val="Arial"/>
        <b/>
        <color rgb="FF0000FF"/>
        <sz val="11.0"/>
      </rPr>
      <t>(Base de cálculo: Módulo 1 + Submódulo 2.1)</t>
    </r>
  </si>
  <si>
    <t>2.2</t>
  </si>
  <si>
    <t>GPS, FGTS e outras contribuições</t>
  </si>
  <si>
    <t>Percentual (%)</t>
  </si>
  <si>
    <t>Valor
 (R$)</t>
  </si>
  <si>
    <t>INSS</t>
  </si>
  <si>
    <t>Salário Educação</t>
  </si>
  <si>
    <r>
      <rPr>
        <rFont val="Arial"/>
        <b/>
        <color theme="1"/>
        <sz val="10.0"/>
      </rPr>
      <t xml:space="preserve">RAT x FAP
</t>
    </r>
    <r>
      <rPr>
        <rFont val="Arial"/>
        <b val="0"/>
        <color rgb="FF0000FF"/>
        <sz val="7.0"/>
      </rPr>
      <t>Cálculo do valor: % do RAT (Riscos Ambientais do Trabalho) x FAP (Fator Acidentário de Prevenção de cada empresa)</t>
    </r>
  </si>
  <si>
    <t>RAT =</t>
  </si>
  <si>
    <t xml:space="preserve"> FAP =</t>
  </si>
  <si>
    <t>SESC ou SESI</t>
  </si>
  <si>
    <t>SENAC ou SENAI</t>
  </si>
  <si>
    <t>SEBRAE</t>
  </si>
  <si>
    <t>INCRA</t>
  </si>
  <si>
    <t>FGTS</t>
  </si>
  <si>
    <t>Nota 1: Os percentuais dos encargos previdenciários, do FGTS e demais contribuições são aqueles estabelecidos pela legislação vigente.
Nota 2: O SAT a depender do grau de risco do serviço irá variar entre 1%, para risco leve, de 2% para risco médio, e de 3% para risco grave.
Nota 3: Esses percentuais incidem sobre o Módulo 1, o Submódulo 2.1.</t>
  </si>
  <si>
    <t>Submódulo 2.3 – Benefícios Mensais e Diários</t>
  </si>
  <si>
    <t>2.3</t>
  </si>
  <si>
    <t>Benefícios Mensais e Diários</t>
  </si>
  <si>
    <r>
      <rPr>
        <rFont val="Arial"/>
        <b/>
        <color theme="1"/>
        <sz val="10.0"/>
      </rPr>
      <t>Transporte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8.0"/>
      </rPr>
      <t>Cálculo do valor: [(2xVTxdias) – (%part.xSB)]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</si>
  <si>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A.1) Valor da passagem do transporte coletivo no município de prestação dos serviços: </t>
    </r>
  </si>
  <si>
    <r>
      <rPr>
        <rFont val="Arial"/>
        <b/>
        <color rgb="FF0000FF"/>
        <sz val="9.0"/>
      </rPr>
      <t xml:space="preserve">     </t>
    </r>
    <r>
      <rPr>
        <rFont val="Arial"/>
        <b/>
        <color rgb="FF0000FF"/>
        <sz val="9.0"/>
      </rPr>
      <t xml:space="preserve"> A.2) Quantidade de passagens por dia por empregado: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</si>
  <si>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A.3) Quantidade de dias do mês de recebimento de passagens </t>
    </r>
  </si>
  <si>
    <r>
      <rPr>
        <rFont val="Arial"/>
        <color rgb="FF0000FF"/>
        <sz val="9.0"/>
      </rPr>
      <t xml:space="preserve">      </t>
    </r>
    <r>
      <rPr>
        <rFont val="Arial"/>
        <b/>
        <color rgb="FF0000FF"/>
        <sz val="9.0"/>
      </rPr>
      <t>A.4) Participação do empregado em percentual do salário-base</t>
    </r>
    <r>
      <rPr>
        <rFont val="Arial"/>
        <b/>
        <color rgb="FF0000FF"/>
        <sz val="8.0"/>
      </rPr>
      <t xml:space="preserve"> (conforme CCT)</t>
    </r>
  </si>
  <si>
    <r>
      <rPr>
        <rFont val="Arial"/>
        <b/>
        <color theme="1"/>
        <sz val="10.0"/>
      </rPr>
      <t>Auxílio-Refeição/Alimentação</t>
    </r>
    <r>
      <rPr>
        <rFont val="Arial"/>
        <b val="0"/>
        <color theme="1"/>
        <sz val="10.0"/>
      </rPr>
      <t xml:space="preserve"> </t>
    </r>
    <r>
      <rPr>
        <rFont val="Arial"/>
        <b val="0"/>
        <color rgb="FF0000FF"/>
        <sz val="8.0"/>
      </rPr>
      <t>Cálculo do valor = [(22xVA)x(1-%paticip.)]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</si>
  <si>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B.1) Valor do auxílio-alimentação (conforme CCT): </t>
    </r>
  </si>
  <si>
    <r>
      <rPr>
        <rFont val="Arial"/>
        <b/>
        <color rgb="FF0000FF"/>
        <sz val="9.0"/>
      </rPr>
      <t xml:space="preserve">    </t>
    </r>
    <r>
      <rPr>
        <rFont val="Arial"/>
        <b/>
        <color rgb="FF0000FF"/>
        <sz val="9.0"/>
      </rPr>
      <t xml:space="preserve">  B.2) Quantidade de dias do mês de recebimento de auxílio-alimentação</t>
    </r>
  </si>
  <si>
    <t xml:space="preserve">      B.3) Participação do empregado em percentual sobre o auxílio-alimentação</t>
  </si>
  <si>
    <t>Assistência Médica e Familiar</t>
  </si>
  <si>
    <r>
      <rPr>
        <rFont val="Arial"/>
        <b/>
        <color theme="1"/>
        <sz val="10.0"/>
      </rPr>
      <t xml:space="preserve">Seguro de Vida  </t>
    </r>
    <r>
      <rPr>
        <rFont val="Arial"/>
        <b val="0"/>
        <color rgb="FF0000FF"/>
        <sz val="8.0"/>
      </rPr>
      <t>Cálculo do valor: 26 x Rem x 0,023%</t>
    </r>
  </si>
  <si>
    <r>
      <rPr>
        <rFont val="Arial"/>
        <b/>
        <color theme="1"/>
        <sz val="10.0"/>
      </rPr>
      <t xml:space="preserve">Auxílio Funeral  </t>
    </r>
    <r>
      <rPr>
        <rFont val="Arial"/>
        <b val="0"/>
        <color rgb="FF0000FF"/>
        <sz val="8.0"/>
      </rPr>
      <t>Cálculo do valor: (SB x 0,52066%)/12</t>
    </r>
  </si>
  <si>
    <t xml:space="preserve">Outros (especificar)                                            </t>
  </si>
  <si>
    <t xml:space="preserve">Total </t>
  </si>
  <si>
    <t>Nota 1: o valor informado deverá ser o custo real do insumo (descontado o valor eventualmente pago pelo empregado).
Nota 2: Observar a previsão dos benefícios contidos em Acordos, Convenções e Dissídios Coletivos de Trabalho.</t>
  </si>
  <si>
    <t>Quadro-Resumo do Módulo 2 – Encargos e Benefícios Anuais, Mensais e Diários</t>
  </si>
  <si>
    <t>Encargos e Benefícios Anuais, Mensais e Diários</t>
  </si>
  <si>
    <r>
      <rPr>
        <rFont val="Arial"/>
        <b/>
        <color theme="1"/>
        <sz val="10.0"/>
      </rPr>
      <t xml:space="preserve">13º (décimo terceiro) Salário, Férias </t>
    </r>
    <r>
      <rPr>
        <rFont val="Arial"/>
        <b/>
        <color theme="1"/>
        <sz val="10.0"/>
      </rPr>
      <t>e Adicional de Férias</t>
    </r>
  </si>
  <si>
    <t>Módulo 3 - Provisão para Rescisão</t>
  </si>
  <si>
    <t>Provisão para Rescisão</t>
  </si>
  <si>
    <t>Valor  (R$)</t>
  </si>
  <si>
    <r>
      <rPr>
        <rFont val="Arial"/>
        <b/>
        <color theme="1"/>
        <sz val="10.0"/>
      </rPr>
      <t xml:space="preserve">Aviso Prévio Indenizado </t>
    </r>
    <r>
      <rPr>
        <rFont val="Arial"/>
        <b/>
        <color theme="1"/>
        <sz val="8.0"/>
      </rPr>
      <t xml:space="preserve">  </t>
    </r>
    <r>
      <rPr>
        <rFont val="Arial"/>
        <b val="0"/>
        <color rgb="FF0000FF"/>
        <sz val="8.0"/>
      </rPr>
      <t xml:space="preserve"> Cálculo do valor = [Rem/12 + 13º/12 + (Férias + 1/3 Férias)/12] x (30/30=1) x 5% de rotatividade anual - </t>
    </r>
    <r>
      <rPr>
        <rFont val="Arial"/>
        <b val="0"/>
        <i/>
        <color rgb="FF0000FF"/>
        <sz val="8.0"/>
      </rPr>
      <t>Os reflexos de 13º, F e 1/3F são referentes a 1 mês de APInd - Na prorrogação, poderão ser considerados 3 dias conforme Lei nº 12.506/2011, dependendo da análise do nº de ocorrências deste evento no período.</t>
    </r>
  </si>
  <si>
    <t>Incidência do FGTS sobre o Aviso Prévio Indenizado</t>
  </si>
  <si>
    <r>
      <rPr>
        <rFont val="Arial"/>
        <b/>
        <color theme="1"/>
        <sz val="10.0"/>
      </rPr>
      <t xml:space="preserve">Aviso Prévio Trabalhado   </t>
    </r>
    <r>
      <rPr>
        <rFont val="Arial"/>
        <b val="0"/>
        <color rgb="FF0000FF"/>
        <sz val="8.0"/>
      </rPr>
      <t xml:space="preserve">Cálculo do valor= [(Rem/30)x7]/12 meses do contratox100% dos empregados - ao final do contrato -  </t>
    </r>
    <r>
      <rPr>
        <rFont val="Arial"/>
        <b val="0"/>
        <i/>
        <color rgb="FF0000FF"/>
        <sz val="8.0"/>
      </rPr>
      <t>Na prorrogação, poderão ser considerados 3 dias conforme Lei nº 12.506/2011, dependendo da análise do nº de ocorrências deste evento no período.</t>
    </r>
  </si>
  <si>
    <t xml:space="preserve">Incidência de GPS, FGTS e outras contribuições sobre o Aviso Prévio Trabalhado         </t>
  </si>
  <si>
    <r>
      <rPr>
        <rFont val="Arial"/>
        <b/>
        <color theme="1"/>
        <sz val="10.0"/>
      </rPr>
      <t xml:space="preserve">Multa do FGTS sobre o Aviso Prévio Trabalhado e sobre o Aviso Prévio Indenizado   </t>
    </r>
    <r>
      <rPr>
        <rFont val="Arial"/>
        <b val="0"/>
        <i/>
        <color rgb="FF0000FF"/>
        <sz val="8.0"/>
      </rPr>
      <t>Obrigatória a cotação de 4% sobre o valor do Módulo 1 – Composição da Remuneração, conforme Anexo XII da IN Seges nº 5/2017</t>
    </r>
  </si>
  <si>
    <t>Nota 1: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</si>
  <si>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</si>
  <si>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</si>
  <si>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r>
      <rPr>
        <rFont val="Arial"/>
        <b/>
        <color rgb="FF0000FF"/>
        <sz val="10.0"/>
      </rPr>
      <t>Base de cálculo para o Custo de Reposição do Profissional Ausente (substituto):</t>
    </r>
    <r>
      <rPr>
        <rFont val="Arial"/>
        <b/>
        <color rgb="FFFF0000"/>
        <sz val="10.0"/>
      </rPr>
      <t xml:space="preserve"> </t>
    </r>
    <r>
      <rPr>
        <rFont val="Arial"/>
        <b val="0"/>
        <color rgb="FF0000FF"/>
        <sz val="10.0"/>
      </rPr>
      <t>BCCPA = MÓDULO 1 + MÓDULO 2 (-VA - VT) + MÓDULO 3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10.0"/>
      </rPr>
      <t xml:space="preserve">- </t>
    </r>
    <r>
      <rPr>
        <rFont val="Arial"/>
        <b val="0"/>
        <color rgb="FF0000FF"/>
        <sz val="8.0"/>
      </rPr>
      <t>exceto o Afastamento Maternidade, pois que a Rem e o 13º podem ser compensados pelo INSS,  e que tem cálculo diferenciado, conforme nele consta.</t>
    </r>
  </si>
  <si>
    <t>MÓD 1 =</t>
  </si>
  <si>
    <r>
      <rPr>
        <rFont val="Arial"/>
        <b/>
        <color rgb="FF0000FF"/>
        <sz val="9.0"/>
      </rPr>
      <t xml:space="preserve">MÓD 2 </t>
    </r>
    <r>
      <rPr>
        <rFont val="Arial"/>
        <b/>
        <color rgb="FF0000FF"/>
        <sz val="9.0"/>
      </rPr>
      <t>(</t>
    </r>
    <r>
      <rPr>
        <rFont val="Arial"/>
        <b val="0"/>
        <color rgb="FF0000FF"/>
        <sz val="9.0"/>
      </rPr>
      <t>sem VA e VT</t>
    </r>
    <r>
      <rPr>
        <rFont val="Arial"/>
        <b/>
        <color rgb="FF0000FF"/>
        <sz val="9.0"/>
      </rPr>
      <t>)</t>
    </r>
    <r>
      <rPr>
        <rFont val="Arial"/>
        <b/>
        <color rgb="FF0000FF"/>
        <sz val="9.0"/>
      </rPr>
      <t xml:space="preserve">  =</t>
    </r>
  </si>
  <si>
    <t>MÓD 3 =</t>
  </si>
  <si>
    <t xml:space="preserve">Submódulo 4.1 – Substituto nas Ausências Legais </t>
  </si>
  <si>
    <t>4.1</t>
  </si>
  <si>
    <t>Substituto nas Ausências Legais</t>
  </si>
  <si>
    <r>
      <rPr>
        <rFont val="Arial"/>
        <b/>
        <color rgb="FF000000"/>
        <sz val="10.0"/>
      </rPr>
      <t xml:space="preserve">Substituto na cobertura de Férias   </t>
    </r>
    <r>
      <rPr>
        <rFont val="Arial"/>
        <b val="0"/>
        <color rgb="FF0000FF"/>
        <sz val="8.0"/>
      </rPr>
      <t>Cálculo do valor = BCCPA/12</t>
    </r>
    <r>
      <rPr>
        <rFont val="Arial"/>
        <b val="0"/>
        <color rgb="FF0000FF"/>
        <sz val="10.0"/>
      </rPr>
      <t xml:space="preserve">
</t>
    </r>
    <r>
      <rPr>
        <rFont val="Arial"/>
        <b val="0"/>
        <i/>
        <color rgb="FF0000FF"/>
        <sz val="8.0"/>
      </rPr>
      <t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</si>
  <si>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rFont val="Arial"/>
        <b/>
        <color rgb="FF000000"/>
        <sz val="10.0"/>
      </rPr>
      <t xml:space="preserve">Substituto na cobertura de Ausências Legais  </t>
    </r>
    <r>
      <rPr>
        <rFont val="Arial"/>
        <b val="0"/>
        <color rgb="FF0000FF"/>
        <sz val="8.0"/>
      </rPr>
      <t>Cálculo do valor = [(BCCPA/30)x1dia]/12</t>
    </r>
  </si>
  <si>
    <r>
      <rPr>
        <rFont val="Arial"/>
        <b/>
        <color rgb="FF000000"/>
        <sz val="10.0"/>
      </rPr>
      <t xml:space="preserve">Substituto na cobertura de Licença-Paternidade  </t>
    </r>
    <r>
      <rPr>
        <rFont val="Arial"/>
        <b val="0"/>
        <color rgb="FF0000FF"/>
        <sz val="8.0"/>
      </rPr>
      <t>Cálculo do valor = {[(BCCPA/30)x5dias]/12}x1,5%</t>
    </r>
  </si>
  <si>
    <r>
      <rPr>
        <rFont val="Arial"/>
        <b/>
        <color rgb="FF000000"/>
        <sz val="10.0"/>
      </rPr>
      <t xml:space="preserve">Substituto na cobertura de Ausência por acidente de trabalho </t>
    </r>
    <r>
      <rPr>
        <rFont val="Arial"/>
        <b val="0"/>
        <color rgb="FF0000FF"/>
        <sz val="8.0"/>
      </rPr>
      <t>Cálculo do valor = [(BCCPA)/30x0,69 dias]/12</t>
    </r>
  </si>
  <si>
    <r>
      <rPr>
        <rFont val="Arial"/>
        <b/>
        <color theme="1"/>
        <sz val="10.0"/>
      </rPr>
      <t xml:space="preserve">Substituto na cobertura de Afastamento Maternidade 
</t>
    </r>
    <r>
      <rPr>
        <rFont val="Arial"/>
        <b val="0"/>
        <color rgb="FF0000FF"/>
        <sz val="8.0"/>
      </rPr>
      <t xml:space="preserve">Cálculo do valor = [((Férias + Férias / 3) + SUB2.2 x (Férias + Férias / 3)) x (4/12)] x 2% + [(FGTS x Rem + SUB 2.2 x 13º + SUB2.3 – VA – VT + MÓD3) x (4/12)] } x 2% 
</t>
    </r>
    <r>
      <rPr>
        <rFont val="Arial"/>
        <b val="0"/>
        <i/>
        <color rgb="FF0000FF"/>
        <sz val="8.0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</si>
  <si>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rFont val="Arial"/>
        <b/>
        <color rgb="FF000000"/>
        <sz val="10.0"/>
      </rPr>
      <t xml:space="preserve">Substituto na cobertura de Ausência por doença  </t>
    </r>
    <r>
      <rPr>
        <rFont val="Arial"/>
        <b val="0"/>
        <color rgb="FF0000FF"/>
        <sz val="8.0"/>
      </rPr>
      <t>Cálculo do valor = [(BCCPA)/30)x3dias]/12</t>
    </r>
  </si>
  <si>
    <t xml:space="preserve">Submódulo 4.2 – Substituto na Intrajornada     </t>
  </si>
  <si>
    <t xml:space="preserve">4.2 </t>
  </si>
  <si>
    <t>Substituto na Intrajornada</t>
  </si>
  <si>
    <t>Substituto na cobertura de Intervalo para repouso ou alimentação</t>
  </si>
  <si>
    <t>Quadro-Resumo do Módulo 4 – Custo de Reposição do Profissional Ausente</t>
  </si>
  <si>
    <t>Custo de Reposição do Profissional Ausente</t>
  </si>
  <si>
    <t>4.2</t>
  </si>
  <si>
    <t>Módulo 5 – Insumos Diversos</t>
  </si>
  <si>
    <t>Insumos diversos</t>
  </si>
  <si>
    <r>
      <rPr>
        <rFont val="Arial"/>
        <b/>
        <color rgb="FF000000"/>
        <sz val="10.0"/>
      </rPr>
      <t xml:space="preserve">Uniformes    </t>
    </r>
    <r>
      <rPr>
        <rFont val="Arial"/>
        <b val="0"/>
        <color rgb="FF0000FF"/>
        <sz val="8.0"/>
      </rPr>
      <t>conforme planilha módulo 5</t>
    </r>
  </si>
  <si>
    <r>
      <rPr>
        <rFont val="Arial"/>
        <b/>
        <color theme="1"/>
        <sz val="10.0"/>
      </rPr>
      <t>Materiais e Equipamentos</t>
    </r>
    <r>
      <rPr>
        <rFont val="Arial"/>
        <b val="0"/>
        <color rgb="FF0000FF"/>
        <sz val="8.0"/>
      </rPr>
      <t xml:space="preserve">    conforme planilha módulo 5</t>
    </r>
    <r>
      <rPr>
        <rFont val="Arial"/>
        <b/>
        <color rgb="FF0000FF"/>
        <sz val="10.0"/>
      </rPr>
      <t xml:space="preserve">                         </t>
    </r>
  </si>
  <si>
    <r>
      <rPr>
        <rFont val="Arial"/>
        <b/>
        <color rgb="FF0000FF"/>
        <sz val="10.0"/>
      </rPr>
      <t xml:space="preserve">    </t>
    </r>
    <r>
      <rPr>
        <rFont val="Arial"/>
        <b val="0"/>
        <color rgb="FF0000FF"/>
        <sz val="8.0"/>
      </rPr>
      <t>conforme planilha módulo 5</t>
    </r>
    <r>
      <rPr>
        <rFont val="Arial"/>
        <b/>
        <color rgb="FF0000FF"/>
        <sz val="10.0"/>
      </rPr>
      <t xml:space="preserve">                </t>
    </r>
  </si>
  <si>
    <t xml:space="preserve">Outros (especificar) </t>
  </si>
  <si>
    <t>Nota: Valores mensais por empregado.</t>
  </si>
  <si>
    <t>Módulo 6 -  Custos Indiretos, Lucro e Tributos</t>
  </si>
  <si>
    <t xml:space="preserve">Custos Indiretos, Lucro e Tributos </t>
  </si>
  <si>
    <r>
      <rPr>
        <rFont val="Arial"/>
        <b/>
        <color rgb="FF0000FF"/>
        <sz val="10.0"/>
      </rPr>
      <t xml:space="preserve">BASE DE CÁLCULO DOS CUSTOS INDIRETOS  = </t>
    </r>
    <r>
      <rPr>
        <rFont val="Arial"/>
        <b val="0"/>
        <color rgb="FF0000FF"/>
        <sz val="8.0"/>
      </rPr>
      <t>(Total dos Módulos 1, 2, 3, 4 e 5)</t>
    </r>
  </si>
  <si>
    <t>Custos Indiretos</t>
  </si>
  <si>
    <r>
      <rPr>
        <rFont val="Arial"/>
        <b/>
        <color rgb="FF0000FF"/>
        <sz val="10.0"/>
      </rPr>
      <t xml:space="preserve">BASE DE CÁLCULO DO LUCRO =  </t>
    </r>
    <r>
      <rPr>
        <rFont val="Arial"/>
        <b val="0"/>
        <color rgb="FF0000FF"/>
        <sz val="8.0"/>
      </rPr>
      <t>(Total dos Módulos 1, 2, 3, 4 e 5  +  Custos Indiretos)</t>
    </r>
  </si>
  <si>
    <t>Lucro</t>
  </si>
  <si>
    <r>
      <rPr>
        <rFont val="Arial"/>
        <b/>
        <color rgb="FF0000FF"/>
        <sz val="10.0"/>
      </rPr>
      <t xml:space="preserve">BASE DE CÁLCULO DOS TRIBUTOS =  </t>
    </r>
    <r>
      <rPr>
        <rFont val="Arial"/>
        <b val="0"/>
        <color rgb="FF0000FF"/>
        <sz val="8.0"/>
      </rPr>
      <t>(Total dos Módulos 1, 2, 3, 4 e 5  +  Custos Indiretos + Lucro)</t>
    </r>
  </si>
  <si>
    <t>Tributos</t>
  </si>
  <si>
    <t xml:space="preserve">C.1    Tributos Federais </t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</si>
  <si>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Cofins  </t>
    </r>
    <r>
      <rPr>
        <rFont val="Arial"/>
        <color rgb="FF0000FF"/>
        <sz val="8.0"/>
      </rPr>
      <t>(depende do regime de tributação; nesta planilha foi utilizada a hipótese de Lucro Real)
Os licitantes optantes ou obrigados ao regime não cumulativo da Cofins devem cotar a alíquota média, com demonstração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</si>
  <si>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>b) PIS</t>
    </r>
    <r>
      <rPr>
        <rFont val="Arial"/>
        <color rgb="FF0000FF"/>
        <sz val="10.0"/>
      </rPr>
      <t xml:space="preserve"> </t>
    </r>
    <r>
      <rPr>
        <rFont val="Arial"/>
        <color rgb="FF0000FF"/>
        <sz val="8.0"/>
      </rPr>
      <t>(depende do regime de tributação - utilizada a hipótese de Lucro Real)
Os licitantes optantes ou obrigados ao regime não cumulativo do PIS devem cotar a alíquota média, com demonstração</t>
    </r>
  </si>
  <si>
    <r>
      <rPr>
        <rFont val="Arial"/>
        <b/>
        <color rgb="FF0000FF"/>
        <sz val="8.0"/>
      </rPr>
      <t xml:space="preserve"> c) IRPJ</t>
    </r>
    <r>
      <rPr>
        <rFont val="Arial"/>
        <b val="0"/>
        <color rgb="FF0000FF"/>
        <sz val="8.0"/>
      </rPr>
      <t xml:space="preserve">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</si>
  <si>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b/>
        <color rgb="FF0000FF"/>
        <sz val="8.0"/>
      </rPr>
      <t xml:space="preserve"> d) CSLL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</si>
  <si>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t>C.2   Tributos Estaduais (especificar)</t>
  </si>
  <si>
    <t>C.3   Tributos Municipais</t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</si>
  <si>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ISS </t>
    </r>
    <r>
      <rPr>
        <rFont val="Arial"/>
        <color rgb="FF0000FF"/>
        <sz val="10.0"/>
      </rPr>
      <t xml:space="preserve">  </t>
    </r>
    <r>
      <rPr>
        <rFont val="Arial"/>
        <color rgb="FF0000FF"/>
        <sz val="8.0"/>
      </rPr>
      <t>(ver legislação do município)</t>
    </r>
  </si>
  <si>
    <t xml:space="preserve">Percentual Total e Valor Total de Tributos  </t>
  </si>
  <si>
    <t>Nota 1: Custos Indiretos, Lucro e Tributos por empregado.
Nota 2: O valor referente a tributos é obtido aplicando-se o percentual sobre o valor do faturamento.</t>
  </si>
  <si>
    <t>2. QUADRO-RESUMO DO CUSTO POR POSTO DE TRABALHO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</si>
  <si>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</si>
  <si>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</si>
  <si>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</si>
  <si>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</si>
  <si>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</si>
  <si>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</si>
  <si>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</si>
  <si>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Posto</t>
  </si>
  <si>
    <t>Valor mensal do serviço  (Total por empregado x nº de postos)</t>
  </si>
  <si>
    <t>Número de meses do contrato</t>
  </si>
  <si>
    <r>
      <rPr>
        <rFont val="Arial"/>
        <b/>
        <color theme="1"/>
        <sz val="12.0"/>
      </rPr>
      <t xml:space="preserve">Valor global da proposta </t>
    </r>
    <r>
      <rPr>
        <rFont val="Arial"/>
        <b/>
        <color theme="1"/>
        <sz val="12.0"/>
      </rPr>
      <t>(valor mensal do serviço x nº de meses do contrato)</t>
    </r>
  </si>
  <si>
    <t>EQUIPAMENTOS, UNIFORMES E EPIs ALOCADOS NA EXECUÇÃO CONTRATUAL - CAMPUS RIO GRANDE</t>
  </si>
  <si>
    <t>Especificação dos Materiais/Equipamentos</t>
  </si>
  <si>
    <t>Item</t>
  </si>
  <si>
    <t>Descrição</t>
  </si>
  <si>
    <t>Unidade</t>
  </si>
  <si>
    <t>Quantidade 
 Disponibilizar
POR POSTO</t>
  </si>
  <si>
    <t>Vida Útil
 (Meses)</t>
  </si>
  <si>
    <t>Quantidade
 Total
 Anual</t>
  </si>
  <si>
    <t>Valor
 Unitário</t>
  </si>
  <si>
    <t>Custo Anual 
 Anual</t>
  </si>
  <si>
    <t>Bastão controle de rondas (com pilhas) e software</t>
  </si>
  <si>
    <t>Un</t>
  </si>
  <si>
    <t>Capa de chuva</t>
  </si>
  <si>
    <t>Colete à prova de balas</t>
  </si>
  <si>
    <t>Cartuchos de Munição calibre 38 – novas, com identificação do fabricante e procedência legal</t>
  </si>
  <si>
    <t>Carregador Jet loader, 6 tiros, calibre 38, na cor preto</t>
  </si>
  <si>
    <t>Cinto com coldre e baleiro</t>
  </si>
  <si>
    <t>Cassetete</t>
  </si>
  <si>
    <t>Lanterna Recarregável</t>
  </si>
  <si>
    <t>Porta cassetete</t>
  </si>
  <si>
    <t>Livro de Ocorrências</t>
  </si>
  <si>
    <t>Rádio portatil recarregavel digital com capacidade de até 4km, entrada e saída de audio</t>
  </si>
  <si>
    <t>Revólver calibre 38 – 5 tiros – novo, com os devidos registros nos órgãos competentes</t>
  </si>
  <si>
    <t>Algemas</t>
  </si>
  <si>
    <t>SUB-TOTAL 1</t>
  </si>
  <si>
    <t>SUB-TOTAL 1 MENSAL</t>
  </si>
  <si>
    <r>
      <rPr>
        <rFont val="Arial"/>
        <b/>
        <color theme="1"/>
      </rPr>
      <t>TOTAL MENSAL</t>
    </r>
    <r>
      <rPr>
        <rFont val="Arial"/>
        <b val="0"/>
        <color theme="1"/>
      </rPr>
      <t xml:space="preserve"> [considerando que os mesmos materiais/equipamentos serão utilizados pelos vigilantes diurnos e noturnos]</t>
    </r>
  </si>
  <si>
    <t>Relógio Ponto Eletrônico Digital e Biométrico com software homologado pelo MTE *</t>
  </si>
  <si>
    <t>SUB-TOTAL 2</t>
  </si>
  <si>
    <t>SUB-TOTAL 2 MENSAL</t>
  </si>
  <si>
    <t>* Estes Equipamentos serão utilizados nos postos diurnos e noturnos, assim o valor é dividido pelo número total de postos do contrato: 4.</t>
  </si>
  <si>
    <t>TOTAL dos Materiais/Equipamentos a considerar por posto na planilha</t>
  </si>
  <si>
    <t>Especificação do Uniforme</t>
  </si>
  <si>
    <t>Quantidade a disponibilizar inicialmente para cada funcionário</t>
  </si>
  <si>
    <t>Quantidade  POR POSTO</t>
  </si>
  <si>
    <t>Boné</t>
  </si>
  <si>
    <t>Calça Social</t>
  </si>
  <si>
    <t>Pç</t>
  </si>
  <si>
    <t>Camisa social manga curta</t>
  </si>
  <si>
    <t>Camisa social manga longa</t>
  </si>
  <si>
    <t>Cinto de nylon ou couro</t>
  </si>
  <si>
    <t>Crachá Funcional</t>
  </si>
  <si>
    <t>Jaqueta/Japona</t>
  </si>
  <si>
    <t>Apito com cordão</t>
  </si>
  <si>
    <t>Blusão para o frio</t>
  </si>
  <si>
    <t>Sapato/botina profissional, fechado, solado antiderrapante, leve, confortável</t>
  </si>
  <si>
    <t>Par</t>
  </si>
  <si>
    <t>TOTAL MENSAL</t>
  </si>
  <si>
    <r>
      <rPr>
        <rFont val="Arial"/>
        <color rgb="FF000000"/>
        <sz val="11.0"/>
      </rPr>
      <t>5173-30</t>
    </r>
    <r>
      <rPr>
        <rFont val="Arial"/>
        <color rgb="FFFF0000"/>
        <sz val="11.0"/>
      </rPr>
      <t xml:space="preserve">
</t>
    </r>
    <r>
      <rPr>
        <rFont val="Arial"/>
        <b/>
        <color rgb="FF000000"/>
        <sz val="10.0"/>
      </rPr>
      <t>Na presente CCT considera-se "</t>
    </r>
    <r>
      <rPr>
        <rFont val="Arial"/>
        <b/>
        <i/>
        <color rgb="FF000000"/>
        <sz val="10.0"/>
      </rPr>
      <t>Vigilante</t>
    </r>
    <r>
      <rPr>
        <rFont val="Arial"/>
        <b/>
        <color rgb="FF000000"/>
        <sz val="10.0"/>
      </rPr>
      <t>", cláusula 3ª, item 15.</t>
    </r>
  </si>
  <si>
    <r>
      <rPr>
        <rFont val="Arial"/>
        <b/>
        <color theme="1"/>
        <sz val="10.0"/>
      </rPr>
      <t xml:space="preserve">Salário Normativo da Categoria Profissional - </t>
    </r>
    <r>
      <rPr>
        <rFont val="Arial"/>
        <b val="0"/>
        <color rgb="FF0000FF"/>
        <sz val="10.0"/>
      </rPr>
      <t xml:space="preserve">para a jornada de </t>
    </r>
    <r>
      <rPr>
        <rFont val="Arial"/>
        <b val="0"/>
        <color rgb="FF0000FF"/>
        <sz val="12.0"/>
      </rPr>
      <t>220</t>
    </r>
    <r>
      <rPr>
        <rFont val="Arial"/>
        <b val="0"/>
        <color rgb="FF0000FF"/>
        <sz val="10.0"/>
      </rPr>
      <t xml:space="preserve"> h/mês</t>
    </r>
  </si>
  <si>
    <r>
      <rPr>
        <rFont val="Arial, sans-serif"/>
        <b/>
        <color rgb="FF000000"/>
      </rPr>
      <t>Valor do salárioxhora sem periculosidade -</t>
    </r>
    <r>
      <rPr>
        <rFont val="Arial, sans-serif"/>
        <b/>
        <color rgb="FF000000"/>
        <sz val="8.0"/>
      </rPr>
      <t xml:space="preserve"> </t>
    </r>
    <r>
      <rPr>
        <rFont val="Arial, sans-serif"/>
        <b val="0"/>
        <color rgb="FF0000FF"/>
        <sz val="8.0"/>
      </rPr>
      <t>VSH (s/peri) = (Valor do salário normativo / 220 h)</t>
    </r>
  </si>
  <si>
    <r>
      <rPr>
        <rFont val="Arial, sans-serif"/>
        <b/>
        <color rgb="FF000000"/>
      </rPr>
      <t>Valor da hora extra sem periculosidade com 50% -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HE (s/peri) = valor da hora + 50%</t>
    </r>
  </si>
  <si>
    <r>
      <rPr>
        <rFont val="Arial, sans-serif"/>
        <b/>
        <color rgb="FF000000"/>
      </rPr>
      <t xml:space="preserve">Valor da hora do adicional noturno sem periculosidade - 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AN (s/peri) = valor da hora x 20%</t>
    </r>
  </si>
  <si>
    <r>
      <rPr>
        <rFont val="Arial"/>
        <b/>
        <color theme="1"/>
        <sz val="10.0"/>
      </rPr>
      <t xml:space="preserve">Salário-Base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valor para 2 viilantes = 1 posto</t>
    </r>
  </si>
  <si>
    <r>
      <rPr>
        <rFont val="Arial"/>
        <b/>
        <color theme="1"/>
        <sz val="10.0"/>
      </rPr>
      <t xml:space="preserve">Adicional Noturno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Adicional Noturno  sobre: 1) 7h de 60min p/dia + 2) 1,0 h reduzida noturna p/dia para o RS  
Cálculo do valor: AN (s/peri) x 8h)x15dx2vig. Das 22h às 5h. </t>
    </r>
  </si>
  <si>
    <r>
      <rPr>
        <rFont val="Arial"/>
        <b/>
        <color theme="1"/>
        <sz val="10.0"/>
      </rPr>
      <t xml:space="preserve">Adicional de Hora Noturna Reduzida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(Hora Reduzida Noturna como Extra) (HRN que excedeu de 190,67h) 
Cálculo do valor: HE (s/peri) x 4,33 h x 2 vig.)  
[195h (=180h + 15h) - 190,67 = 4,33h como horas extras, sendo  15 = 15x(7hx1,1428571 – 7h) Das 22h às 5h </t>
    </r>
  </si>
  <si>
    <r>
      <rPr>
        <rFont val="Arial"/>
        <b/>
        <color theme="1"/>
        <sz val="10.0"/>
      </rPr>
      <t xml:space="preserve">Adicional para Troca de Uniforme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1/6 do salário-hora por dia = (VSH/6)x2x15</t>
    </r>
  </si>
  <si>
    <r>
      <rPr>
        <rFont val="Arial"/>
        <b/>
        <color theme="1"/>
        <sz val="10.0"/>
      </rPr>
      <t xml:space="preserve">RSR (Repouso Semanal Remunerado)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20% sobre os adicionais pertinentes</t>
    </r>
  </si>
  <si>
    <r>
      <rPr>
        <rFont val="Arial"/>
        <b/>
        <color theme="1"/>
        <sz val="10.0"/>
      </rPr>
      <t xml:space="preserve">Adicional de Periculosidade (Lei nº 12.740/2012)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30% das rubricas pertinentes</t>
    </r>
  </si>
  <si>
    <r>
      <rPr>
        <rFont val="Arial"/>
        <b/>
        <color theme="1"/>
        <sz val="10.0"/>
      </rPr>
      <t xml:space="preserve">Remuneração 1: </t>
    </r>
    <r>
      <rPr>
        <rFont val="Arial"/>
        <b val="0"/>
        <color theme="1"/>
        <sz val="10.0"/>
      </rPr>
      <t xml:space="preserve">Total da Remuneração de verbas de natureza salarial nas quais incidem INSS + FGTS + Férias + 13º, etc.) </t>
    </r>
  </si>
  <si>
    <r>
      <rPr>
        <rFont val="Arial"/>
        <b/>
        <color theme="1"/>
        <sz val="10.0"/>
      </rPr>
      <t xml:space="preserve">Intervalo Intrajornada (Adicional de Intervalo)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HE (s/peri) x 15d x2vigx0,5h)
Verba de natureza salarial na qual incidem somente INSS (mais terceiras entidades)</t>
    </r>
  </si>
  <si>
    <r>
      <rPr>
        <rFont val="Arial"/>
        <b/>
        <color theme="1"/>
        <sz val="10.0"/>
      </rPr>
      <t xml:space="preserve">Remuneração 2: </t>
    </r>
    <r>
      <rPr>
        <rFont val="Arial"/>
        <b val="0"/>
        <color theme="1"/>
        <sz val="10.0"/>
      </rPr>
      <t>Total da Remuneração que o empregado irá receber</t>
    </r>
  </si>
  <si>
    <r>
      <rPr>
        <rFont val="Arial"/>
        <b/>
        <color theme="1"/>
        <sz val="11.0"/>
      </rPr>
      <t>Submódulo 2.1 – 13º (décimo terceiro) Salário, Férias</t>
    </r>
    <r>
      <rPr>
        <rFont val="Arial"/>
        <b val="0"/>
        <color rgb="FF009900"/>
        <sz val="11.0"/>
      </rPr>
      <t xml:space="preserve"> </t>
    </r>
    <r>
      <rPr>
        <rFont val="Arial"/>
        <b/>
        <color theme="1"/>
        <sz val="11.0"/>
      </rPr>
      <t>e Adicional de Férias</t>
    </r>
  </si>
  <si>
    <r>
      <rPr>
        <rFont val="Arial"/>
        <b/>
        <color theme="1"/>
        <sz val="10.0"/>
      </rPr>
      <t>13º (décimo terceiro) Salário, Férias</t>
    </r>
    <r>
      <rPr>
        <rFont val="Arial"/>
        <b/>
        <color rgb="FFFF3300"/>
        <sz val="10.0"/>
      </rPr>
      <t xml:space="preserve"> </t>
    </r>
    <r>
      <rPr>
        <rFont val="Arial"/>
        <b/>
        <color theme="1"/>
        <sz val="10.0"/>
      </rPr>
      <t>e Adicional de Férias</t>
    </r>
  </si>
  <si>
    <r>
      <rPr>
        <rFont val="Arial"/>
        <b/>
        <color rgb="FF000000"/>
        <sz val="10.0"/>
      </rPr>
      <t>13º (décimo terceiro) Salário</t>
    </r>
    <r>
      <rPr>
        <rFont val="Arial"/>
        <b/>
        <color rgb="FF000000"/>
        <sz val="11.0"/>
      </rPr>
      <t xml:space="preserve"> </t>
    </r>
    <r>
      <rPr>
        <rFont val="Arial"/>
        <b val="0"/>
        <color rgb="FF0000FF"/>
        <sz val="8.0"/>
      </rPr>
      <t>Obrigatória a cotação de 8,33% sobre o valor do Módulo 1 – Composição da Remuneração, conforme Anexo XII da IN 5/17</t>
    </r>
  </si>
  <si>
    <r>
      <rPr>
        <rFont val="Arial"/>
        <b/>
        <color rgb="FF000000"/>
        <sz val="10.0"/>
      </rPr>
      <t xml:space="preserve">Férias e Adicional de Férias </t>
    </r>
    <r>
      <rPr>
        <rFont val="Arial"/>
        <b val="0"/>
        <color rgb="FF0000FF"/>
        <sz val="8.0"/>
      </rPr>
      <t xml:space="preserve">Obrigatória a cotação de 12,10% sobre o valor do Módulo 1 - Composição da Remuneração, conforme Anexo XII da IN 5/17 (Férias + Adicional = 12,10% = 9,075% + 3,025%). .  </t>
    </r>
    <r>
      <rPr>
        <rFont val="Arial"/>
        <b val="0"/>
        <i/>
        <color rgb="FF0000FF"/>
        <sz val="8.0"/>
      </rPr>
      <t>Na prorrogação, será excluído o item Férias (9,075%) em cumprimento da Nota 3, permanecendo somente o Adicional de Férias (3,025%)</t>
    </r>
  </si>
  <si>
    <r>
      <rPr>
        <rFont val="Arial"/>
        <color theme="1"/>
        <sz val="9.0"/>
      </rPr>
      <t xml:space="preserve">Nota 1:  Como a planilha de custos e formação de preços é calculada mensalmente, provisiona-se proporcionalmente 1/12 (um doze avos) dos valores referentes à gratificação natalina, </t>
    </r>
    <r>
      <rPr>
        <rFont val="Arial"/>
        <color theme="1"/>
        <sz val="9.0"/>
      </rPr>
      <t>férias</t>
    </r>
    <r>
      <rPr>
        <rFont val="Arial"/>
        <color theme="1"/>
        <sz val="9.0"/>
      </rPr>
      <t xml:space="preserve"> e adicional de férias.
</t>
    </r>
    <r>
      <rPr>
        <rFont val="Arial"/>
        <color theme="1"/>
        <sz val="9.0"/>
      </rPr>
      <t>Nota 2: As Férias e o  Adicional de Férias contidos no Submódulo 2.1 correspondem a 9,075% e 3,025%, respectivamente, do Módulo 1, em face do Anexo XII da IN nº 5/2017 exigir 12,10% no somatório de Férias + 1/3 de Férias (9,075% + 3,025%).</t>
    </r>
    <r>
      <rPr>
        <rFont val="Arial"/>
        <color theme="1"/>
        <sz val="9.0"/>
      </rPr>
      <t xml:space="preserve">
</t>
    </r>
    <r>
      <rPr>
        <rFont val="Arial"/>
        <color theme="1"/>
        <sz val="9.0"/>
      </rPr>
      <t>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</si>
  <si>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rFont val="Arial"/>
        <b/>
        <color theme="1"/>
        <sz val="11.0"/>
      </rPr>
      <t xml:space="preserve">Submódulo 2.2 - Encargos Previdenciários (GPS), Fundo de Garantia por Tempo de Serviço (FGTS) e outras contribuições </t>
    </r>
    <r>
      <rPr>
        <rFont val="Arial"/>
        <b/>
        <color rgb="FF0000FF"/>
        <sz val="11.0"/>
      </rPr>
      <t>(Base de cálculo: Módulo 1 + Submódulo 2.1)</t>
    </r>
  </si>
  <si>
    <r>
      <rPr>
        <rFont val="Arial"/>
        <b/>
        <color theme="1"/>
        <sz val="10.0"/>
      </rPr>
      <t xml:space="preserve">RAT x FAP
</t>
    </r>
    <r>
      <rPr>
        <rFont val="Arial"/>
        <b val="0"/>
        <color rgb="FF0000FF"/>
        <sz val="7.0"/>
      </rPr>
      <t>Cálculo do valor: % do RAT (Riscos Ambientais do Trabalho) x FAP (Fator Acidentário de Prevenção de cada empresa)</t>
    </r>
  </si>
  <si>
    <r>
      <rPr>
        <rFont val="Arial"/>
        <b/>
        <color theme="1"/>
        <sz val="10.0"/>
      </rPr>
      <t>Transporte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8.0"/>
      </rPr>
      <t>Cálculo do valor: [(2xVTxdias) – (%part.xSB)]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</si>
  <si>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A.1) Valor da passagem do transporte coletivo no município de prestação dos serviços: </t>
    </r>
  </si>
  <si>
    <r>
      <rPr>
        <rFont val="Arial"/>
        <b/>
        <color rgb="FF0000FF"/>
        <sz val="9.0"/>
      </rPr>
      <t xml:space="preserve">     </t>
    </r>
    <r>
      <rPr>
        <rFont val="Arial"/>
        <b/>
        <color rgb="FF0000FF"/>
        <sz val="9.0"/>
      </rPr>
      <t xml:space="preserve"> A.2) Quantidade de passagens por dia por empregado: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</si>
  <si>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A.3) Quantidade de dias do mês de recebimento de passagens </t>
    </r>
  </si>
  <si>
    <r>
      <rPr>
        <rFont val="Arial"/>
        <color rgb="FF0000FF"/>
        <sz val="9.0"/>
      </rPr>
      <t xml:space="preserve">      </t>
    </r>
    <r>
      <rPr>
        <rFont val="Arial"/>
        <b/>
        <color rgb="FF0000FF"/>
        <sz val="9.0"/>
      </rPr>
      <t>A.4) Participação do empregado em percentual do salário-base</t>
    </r>
    <r>
      <rPr>
        <rFont val="Arial"/>
        <b/>
        <color rgb="FF0000FF"/>
        <sz val="8.0"/>
      </rPr>
      <t xml:space="preserve"> (conforme CCT)</t>
    </r>
  </si>
  <si>
    <r>
      <rPr>
        <rFont val="Arial"/>
        <b/>
        <color theme="1"/>
        <sz val="10.0"/>
      </rPr>
      <t>Auxílio-Refeição/Alimentação</t>
    </r>
    <r>
      <rPr>
        <rFont val="Arial"/>
        <b val="0"/>
        <color theme="1"/>
        <sz val="10.0"/>
      </rPr>
      <t xml:space="preserve"> </t>
    </r>
    <r>
      <rPr>
        <rFont val="Arial"/>
        <b val="0"/>
        <color rgb="FF0000FF"/>
        <sz val="8.0"/>
      </rPr>
      <t>Cálculo do valor = [(22xVA)x(1-%paticip.)]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</si>
  <si>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B.1) Valor do auxílio-alimentação (conforme CCT): </t>
    </r>
  </si>
  <si>
    <r>
      <rPr>
        <rFont val="Arial"/>
        <b/>
        <color rgb="FF0000FF"/>
        <sz val="9.0"/>
      </rPr>
      <t xml:space="preserve">    </t>
    </r>
    <r>
      <rPr>
        <rFont val="Arial"/>
        <b/>
        <color rgb="FF0000FF"/>
        <sz val="9.0"/>
      </rPr>
      <t xml:space="preserve">  B.2) Quantidade de dias do mês de recebimento de auxílio-alimentação</t>
    </r>
  </si>
  <si>
    <r>
      <rPr>
        <rFont val="Arial"/>
        <b/>
        <color theme="1"/>
        <sz val="10.0"/>
      </rPr>
      <t xml:space="preserve">Seguro de Vida  </t>
    </r>
    <r>
      <rPr>
        <rFont val="Arial"/>
        <b val="0"/>
        <color rgb="FF0000FF"/>
        <sz val="8.0"/>
      </rPr>
      <t>Cálculo do valor: 26 x Rem x 0,023%</t>
    </r>
  </si>
  <si>
    <r>
      <rPr>
        <rFont val="Arial"/>
        <b/>
        <color theme="1"/>
        <sz val="10.0"/>
      </rPr>
      <t xml:space="preserve">Auxílio Funeral  </t>
    </r>
    <r>
      <rPr>
        <rFont val="Arial"/>
        <b val="0"/>
        <color rgb="FF0000FF"/>
        <sz val="8.0"/>
      </rPr>
      <t>Cálculo do valor: (SB x 0,52066%)/12</t>
    </r>
  </si>
  <si>
    <r>
      <rPr>
        <rFont val="Arial"/>
        <b/>
        <color theme="1"/>
        <sz val="10.0"/>
      </rPr>
      <t xml:space="preserve">13º (décimo terceiro) Salário, Férias </t>
    </r>
    <r>
      <rPr>
        <rFont val="Arial"/>
        <b/>
        <color theme="1"/>
        <sz val="10.0"/>
      </rPr>
      <t>e Adicional de Férias</t>
    </r>
  </si>
  <si>
    <r>
      <rPr>
        <rFont val="Arial"/>
        <b/>
        <color theme="1"/>
        <sz val="10.0"/>
      </rPr>
      <t xml:space="preserve">Aviso Prévio Indenizado </t>
    </r>
    <r>
      <rPr>
        <rFont val="Arial"/>
        <b/>
        <color theme="1"/>
        <sz val="8.0"/>
      </rPr>
      <t xml:space="preserve">  </t>
    </r>
    <r>
      <rPr>
        <rFont val="Arial"/>
        <b val="0"/>
        <color rgb="FF0000FF"/>
        <sz val="8.0"/>
      </rPr>
      <t xml:space="preserve"> Cálculo do valor = [Rem/12 + 13º/12 + (Férias + 1/3 Férias)/12] x (30/30=1) x 5% de rotatividade anual - </t>
    </r>
    <r>
      <rPr>
        <rFont val="Arial"/>
        <b val="0"/>
        <i/>
        <color rgb="FF0000FF"/>
        <sz val="8.0"/>
      </rPr>
      <t>Os reflexos de 13º, F e 1/3F são referentes a 1 mês de APInd - 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</si>
  <si>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Aviso Prévio Trabalhado   </t>
    </r>
    <r>
      <rPr>
        <rFont val="Arial"/>
        <b val="0"/>
        <color rgb="FF0000FF"/>
        <sz val="8.0"/>
      </rPr>
      <t xml:space="preserve">Cálculo do valor= [(Rem/30)x7]/12 meses do contratox100% dos empregados - ao final do contrato -  </t>
    </r>
    <r>
      <rPr>
        <rFont val="Arial"/>
        <b val="0"/>
        <i/>
        <color rgb="FF0000FF"/>
        <sz val="8.0"/>
      </rPr>
      <t>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</si>
  <si>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Multa do FGTS sobre o Aviso Prévio Trabalhado e sobre o Aviso Prévio Indenizado   </t>
    </r>
    <r>
      <rPr>
        <rFont val="Arial"/>
        <b val="0"/>
        <i/>
        <color rgb="FF0000FF"/>
        <sz val="8.0"/>
      </rPr>
      <t>Obrigatória a cotação de 4% sobre o valor do Módulo 1 – Composição da Remuneração, conforme Anexo XII da IN Seges nº 5/2017</t>
    </r>
  </si>
  <si>
    <r>
      <rPr>
        <rFont val="Arial"/>
        <b/>
        <color rgb="FF0000FF"/>
        <sz val="10.0"/>
      </rPr>
      <t>Base de cálculo para o Custo de Reposição do Profissional Ausente (substituto):</t>
    </r>
    <r>
      <rPr>
        <rFont val="Arial"/>
        <b/>
        <color rgb="FFFF0000"/>
        <sz val="10.0"/>
      </rPr>
      <t xml:space="preserve"> </t>
    </r>
    <r>
      <rPr>
        <rFont val="Arial"/>
        <b val="0"/>
        <color rgb="FF0000FF"/>
        <sz val="10.0"/>
      </rPr>
      <t>BCCPA = MÓDULO 1 + MÓDULO 2 (-VA - VT) + MÓDULO 3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10.0"/>
      </rPr>
      <t xml:space="preserve">- </t>
    </r>
    <r>
      <rPr>
        <rFont val="Arial"/>
        <b val="0"/>
        <color rgb="FF0000FF"/>
        <sz val="8.0"/>
      </rPr>
      <t>exceto o Afastamento Maternidade, pois que a Rem e o 13º podem ser compensados pelo INSS,  e que tem cálculo diferenciado, conforme nele consta.</t>
    </r>
  </si>
  <si>
    <r>
      <rPr>
        <rFont val="Arial"/>
        <b/>
        <color rgb="FF0000FF"/>
        <sz val="9.0"/>
      </rPr>
      <t xml:space="preserve">MÓD 2 </t>
    </r>
    <r>
      <rPr>
        <rFont val="Arial"/>
        <b/>
        <color rgb="FF0000FF"/>
        <sz val="9.0"/>
      </rPr>
      <t>(</t>
    </r>
    <r>
      <rPr>
        <rFont val="Arial"/>
        <b val="0"/>
        <color rgb="FF0000FF"/>
        <sz val="9.0"/>
      </rPr>
      <t>sem VA e VT</t>
    </r>
    <r>
      <rPr>
        <rFont val="Arial"/>
        <b/>
        <color rgb="FF0000FF"/>
        <sz val="9.0"/>
      </rPr>
      <t>)</t>
    </r>
    <r>
      <rPr>
        <rFont val="Arial"/>
        <b/>
        <color rgb="FF0000FF"/>
        <sz val="9.0"/>
      </rPr>
      <t xml:space="preserve">  =</t>
    </r>
  </si>
  <si>
    <r>
      <rPr>
        <rFont val="Arial"/>
        <b/>
        <color rgb="FF000000"/>
        <sz val="10.0"/>
      </rPr>
      <t xml:space="preserve">Substituto na cobertura de Férias   </t>
    </r>
    <r>
      <rPr>
        <rFont val="Arial"/>
        <b val="0"/>
        <color rgb="FF0000FF"/>
        <sz val="8.0"/>
      </rPr>
      <t>Cálculo do valor = BCCPA/12</t>
    </r>
    <r>
      <rPr>
        <rFont val="Arial"/>
        <b val="0"/>
        <color rgb="FF0000FF"/>
        <sz val="10.0"/>
      </rPr>
      <t xml:space="preserve">
</t>
    </r>
    <r>
      <rPr>
        <rFont val="Arial"/>
        <b val="0"/>
        <i/>
        <color rgb="FF0000FF"/>
        <sz val="8.0"/>
      </rPr>
      <t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</si>
  <si>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rFont val="Arial"/>
        <b/>
        <color rgb="FF000000"/>
        <sz val="10.0"/>
      </rPr>
      <t xml:space="preserve">Substituto na cobertura de Ausências Legais  </t>
    </r>
    <r>
      <rPr>
        <rFont val="Arial"/>
        <b val="0"/>
        <color rgb="FF0000FF"/>
        <sz val="8.0"/>
      </rPr>
      <t>Cálculo do valor = [(BCCPA/30)x1dia]/12</t>
    </r>
  </si>
  <si>
    <r>
      <rPr>
        <rFont val="Arial"/>
        <b/>
        <color rgb="FF000000"/>
        <sz val="10.0"/>
      </rPr>
      <t xml:space="preserve">Substituto na cobertura de Licença-Paternidade  </t>
    </r>
    <r>
      <rPr>
        <rFont val="Arial"/>
        <b val="0"/>
        <color rgb="FF0000FF"/>
        <sz val="8.0"/>
      </rPr>
      <t>Cálculo do valor = {[(BCCPA/30)x5dias]/12}x1,5%</t>
    </r>
  </si>
  <si>
    <r>
      <rPr>
        <rFont val="Arial"/>
        <b/>
        <color rgb="FF000000"/>
        <sz val="10.0"/>
      </rPr>
      <t xml:space="preserve">Substituto na cobertura de Ausência por acidente de trabalho </t>
    </r>
    <r>
      <rPr>
        <rFont val="Arial"/>
        <b val="0"/>
        <color rgb="FF0000FF"/>
        <sz val="8.0"/>
      </rPr>
      <t>Cálculo do valor = [(BCCPA)/30x0,69 dias]/12</t>
    </r>
  </si>
  <si>
    <r>
      <rPr>
        <rFont val="Arial"/>
        <b/>
        <color theme="1"/>
        <sz val="10.0"/>
      </rPr>
      <t xml:space="preserve">Substituto na cobertura de Afastamento Maternidade 
</t>
    </r>
    <r>
      <rPr>
        <rFont val="Arial"/>
        <b val="0"/>
        <color rgb="FF0000FF"/>
        <sz val="8.0"/>
      </rPr>
      <t xml:space="preserve">Cálculo do valor = [((Férias + Férias / 3) + SUB2.2 x (Férias + Férias / 3)) x (4/12)] x 2% + [(FGTS x Rem + SUB 2.2 x 13º + SUB2.3 – VA – VT + MÓD3) x (4/12)] } x 2% 
</t>
    </r>
    <r>
      <rPr>
        <rFont val="Arial"/>
        <b val="0"/>
        <i/>
        <color rgb="FF0000FF"/>
        <sz val="8.0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</si>
  <si>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rFont val="Arial"/>
        <b/>
        <color rgb="FF000000"/>
        <sz val="10.0"/>
      </rPr>
      <t xml:space="preserve">Substituto na cobertura de Ausência por doença  </t>
    </r>
    <r>
      <rPr>
        <rFont val="Arial"/>
        <b val="0"/>
        <color rgb="FF0000FF"/>
        <sz val="8.0"/>
      </rPr>
      <t>Cálculo do valor = [(BCCPA)/30)x3dias]/12</t>
    </r>
  </si>
  <si>
    <r>
      <rPr>
        <rFont val="Arial"/>
        <b/>
        <color rgb="FF000000"/>
        <sz val="10.0"/>
      </rPr>
      <t xml:space="preserve">Uniformes    </t>
    </r>
    <r>
      <rPr>
        <rFont val="Arial"/>
        <b val="0"/>
        <color rgb="FF0000FF"/>
        <sz val="8.0"/>
      </rPr>
      <t>conforme planilha módulo 5</t>
    </r>
  </si>
  <si>
    <r>
      <rPr>
        <rFont val="Arial"/>
        <b/>
        <color theme="1"/>
        <sz val="10.0"/>
      </rPr>
      <t>Materiais e Equipamentos</t>
    </r>
    <r>
      <rPr>
        <rFont val="Arial"/>
        <b val="0"/>
        <color rgb="FF0000FF"/>
        <sz val="8.0"/>
      </rPr>
      <t xml:space="preserve">    conforme planilha módulo 5</t>
    </r>
    <r>
      <rPr>
        <rFont val="Arial"/>
        <b/>
        <color rgb="FF0000FF"/>
        <sz val="10.0"/>
      </rPr>
      <t xml:space="preserve">                         </t>
    </r>
  </si>
  <si>
    <r>
      <rPr>
        <rFont val="Arial"/>
        <b/>
        <color rgb="FF0000FF"/>
        <sz val="10.0"/>
      </rPr>
      <t xml:space="preserve">    </t>
    </r>
    <r>
      <rPr>
        <rFont val="Arial"/>
        <b val="0"/>
        <color rgb="FF0000FF"/>
        <sz val="8.0"/>
      </rPr>
      <t>conforme planilha módulo 5</t>
    </r>
    <r>
      <rPr>
        <rFont val="Arial"/>
        <b/>
        <color rgb="FF0000FF"/>
        <sz val="10.0"/>
      </rPr>
      <t xml:space="preserve">                </t>
    </r>
  </si>
  <si>
    <r>
      <rPr>
        <rFont val="Arial"/>
        <b/>
        <color rgb="FF0000FF"/>
        <sz val="10.0"/>
      </rPr>
      <t xml:space="preserve">BASE DE CÁLCULO DOS CUSTOS INDIRETOS  = </t>
    </r>
    <r>
      <rPr>
        <rFont val="Arial"/>
        <b val="0"/>
        <color rgb="FF0000FF"/>
        <sz val="8.0"/>
      </rPr>
      <t>(Total dos Módulos 1, 2, 3, 4 e 5)</t>
    </r>
  </si>
  <si>
    <r>
      <rPr>
        <rFont val="Arial"/>
        <b/>
        <color rgb="FF0000FF"/>
        <sz val="10.0"/>
      </rPr>
      <t xml:space="preserve">BASE DE CÁLCULO DO LUCRO =  </t>
    </r>
    <r>
      <rPr>
        <rFont val="Arial"/>
        <b val="0"/>
        <color rgb="FF0000FF"/>
        <sz val="8.0"/>
      </rPr>
      <t>(Total dos Módulos 1, 2, 3, 4 e 5  +  Custos Indiretos)</t>
    </r>
  </si>
  <si>
    <r>
      <rPr>
        <rFont val="Arial"/>
        <b/>
        <color rgb="FF0000FF"/>
        <sz val="10.0"/>
      </rPr>
      <t xml:space="preserve">BASE DE CÁLCULO DOS TRIBUTOS =  </t>
    </r>
    <r>
      <rPr>
        <rFont val="Arial"/>
        <b val="0"/>
        <color rgb="FF0000FF"/>
        <sz val="8.0"/>
      </rPr>
      <t>(Total dos Módulos 1, 2, 3, 4 e 5  +  Custos Indiretos + Lucro)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</si>
  <si>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Cofins  </t>
    </r>
    <r>
      <rPr>
        <rFont val="Arial"/>
        <color rgb="FF0000FF"/>
        <sz val="8.0"/>
      </rPr>
      <t>(depende do regime de tributação; nesta planilha foi utilizada a hipótese de Lucro Real)
Os licitantes optantes ou obrigados ao regime não cumulativo da Cofins devem cotar a alíquota média, com demonstração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</si>
  <si>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>b) PIS</t>
    </r>
    <r>
      <rPr>
        <rFont val="Arial"/>
        <color rgb="FF0000FF"/>
        <sz val="10.0"/>
      </rPr>
      <t xml:space="preserve"> </t>
    </r>
    <r>
      <rPr>
        <rFont val="Arial"/>
        <color rgb="FF0000FF"/>
        <sz val="8.0"/>
      </rPr>
      <t>(depende do regime de tributação - utilizada a hipótese de Lucro Real)
Os licitantes optantes ou obrigados ao regime não cumulativo do PIS devem cotar a alíquota média, com demonstração</t>
    </r>
  </si>
  <si>
    <r>
      <rPr>
        <rFont val="Arial"/>
        <b/>
        <color rgb="FF0000FF"/>
        <sz val="8.0"/>
      </rPr>
      <t xml:space="preserve"> c) IRPJ</t>
    </r>
    <r>
      <rPr>
        <rFont val="Arial"/>
        <b val="0"/>
        <color rgb="FF0000FF"/>
        <sz val="8.0"/>
      </rPr>
      <t xml:space="preserve">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</si>
  <si>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b/>
        <color rgb="FF0000FF"/>
        <sz val="8.0"/>
      </rPr>
      <t xml:space="preserve"> d) CSLL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</si>
  <si>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ISS </t>
    </r>
    <r>
      <rPr>
        <rFont val="Arial"/>
        <color rgb="FF0000FF"/>
        <sz val="10.0"/>
      </rPr>
      <t xml:space="preserve">  </t>
    </r>
    <r>
      <rPr>
        <rFont val="Arial"/>
        <color rgb="FF0000FF"/>
        <sz val="8.0"/>
      </rPr>
      <t>(ver legislação do município)</t>
    </r>
  </si>
  <si>
    <r>
      <rPr>
        <rFont val="Arial"/>
        <b/>
        <color theme="1"/>
        <sz val="12.0"/>
      </rPr>
      <t xml:space="preserve">Valor global da proposta </t>
    </r>
    <r>
      <rPr>
        <rFont val="Arial"/>
        <b/>
        <color theme="1"/>
        <sz val="12.0"/>
      </rPr>
      <t>(valor mensal do serviço x nº de meses do contrato)</t>
    </r>
  </si>
  <si>
    <r>
      <rPr>
        <rFont val="Arial"/>
        <b/>
        <color theme="1"/>
      </rPr>
      <t>TOTAL MENSAL</t>
    </r>
    <r>
      <rPr>
        <rFont val="Arial"/>
        <b val="0"/>
        <color theme="1"/>
      </rPr>
      <t xml:space="preserve"> [considerando que os mesmos materiais/equipamentos serão utilizados pelos vigilantes diurnos e noturnos]</t>
    </r>
  </si>
  <si>
    <r>
      <rPr>
        <rFont val="Arial"/>
        <color rgb="FF000000"/>
        <sz val="11.0"/>
      </rPr>
      <t>5173-30</t>
    </r>
    <r>
      <rPr>
        <rFont val="Arial"/>
        <color rgb="FFFF0000"/>
        <sz val="11.0"/>
      </rPr>
      <t xml:space="preserve">
</t>
    </r>
    <r>
      <rPr>
        <rFont val="Arial"/>
        <b/>
        <color rgb="FF000000"/>
        <sz val="10.0"/>
      </rPr>
      <t>Na presente CCT considera-se "</t>
    </r>
    <r>
      <rPr>
        <rFont val="Arial"/>
        <b/>
        <i/>
        <color rgb="FF000000"/>
        <sz val="10.0"/>
      </rPr>
      <t>Vigilante</t>
    </r>
    <r>
      <rPr>
        <rFont val="Arial"/>
        <b/>
        <color rgb="FF000000"/>
        <sz val="10.0"/>
      </rPr>
      <t>", cláusula 3ª, item 15.</t>
    </r>
  </si>
  <si>
    <r>
      <rPr>
        <rFont val="Arial"/>
        <b/>
        <color theme="1"/>
        <sz val="10.0"/>
      </rPr>
      <t xml:space="preserve">Salário Normativo da Categoria Profissional - </t>
    </r>
    <r>
      <rPr>
        <rFont val="Arial"/>
        <b val="0"/>
        <color rgb="FF0000FF"/>
        <sz val="10.0"/>
      </rPr>
      <t xml:space="preserve">para a jornada de </t>
    </r>
    <r>
      <rPr>
        <rFont val="Arial"/>
        <b val="0"/>
        <color rgb="FF0000FF"/>
        <sz val="12.0"/>
      </rPr>
      <t>220</t>
    </r>
    <r>
      <rPr>
        <rFont val="Arial"/>
        <b val="0"/>
        <color rgb="FF0000FF"/>
        <sz val="10.0"/>
      </rPr>
      <t xml:space="preserve"> h/mês</t>
    </r>
  </si>
  <si>
    <r>
      <rPr>
        <rFont val="Arial, sans-serif"/>
        <b/>
        <color rgb="FF000000"/>
      </rPr>
      <t>Valor do salárioxhora sem periculosidade -</t>
    </r>
    <r>
      <rPr>
        <rFont val="Arial, sans-serif"/>
        <b/>
        <color rgb="FF000000"/>
        <sz val="8.0"/>
      </rPr>
      <t xml:space="preserve"> </t>
    </r>
    <r>
      <rPr>
        <rFont val="Arial, sans-serif"/>
        <b val="0"/>
        <color rgb="FF0000FF"/>
        <sz val="8.0"/>
      </rPr>
      <t>VSH (s/peri) = (Valor do salário normativo / 220 h)</t>
    </r>
  </si>
  <si>
    <r>
      <rPr>
        <rFont val="Arial, sans-serif"/>
        <b/>
        <color rgb="FF000000"/>
      </rPr>
      <t>Valor da hora extra sem periculosidade com 50% -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HE (s/peri) = valor da hora + 50%</t>
    </r>
  </si>
  <si>
    <r>
      <rPr>
        <rFont val="Arial, sans-serif"/>
        <b/>
        <color rgb="FF000000"/>
      </rPr>
      <t xml:space="preserve">Valor da hora do adicional noturno sem periculosidade - 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AN (s/peri) = valor da hora x 20%</t>
    </r>
  </si>
  <si>
    <r>
      <rPr>
        <rFont val="Arial"/>
        <b/>
        <color theme="1"/>
        <sz val="10.0"/>
      </rPr>
      <t xml:space="preserve">Salário-Base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valor para 2 viilantes = 1 posto</t>
    </r>
  </si>
  <si>
    <r>
      <rPr>
        <rFont val="Arial"/>
        <b/>
        <color theme="1"/>
        <sz val="10.0"/>
      </rPr>
      <t xml:space="preserve">Adicional Noturno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Adicional Noturno  sobre: 1) 7h de 60min p/dia + 2) 1,0 h reduzida noturna p/dia para o RS  
Cálculo do valor: AN (s/peri) x 8h)x15dx2vig. Das 22h às 5h. </t>
    </r>
  </si>
  <si>
    <r>
      <rPr>
        <rFont val="Arial"/>
        <b/>
        <color theme="1"/>
        <sz val="10.0"/>
      </rPr>
      <t xml:space="preserve">Adicional de Hora Noturna Reduzida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(Hora Reduzida Noturna como Extra) (HRN que excedeu de 190,67h) 
Cálculo do valor: HE (s/peri) x 4,33 h x 2 vig.)  
[195h (=180h + 15h) - 190,67 = 4,33h como horas extras, sendo  15 = 15x(7hx1,1428571 – 7h) Das 22h às 5h </t>
    </r>
  </si>
  <si>
    <r>
      <rPr>
        <rFont val="Arial"/>
        <b/>
        <color theme="1"/>
        <sz val="10.0"/>
      </rPr>
      <t xml:space="preserve">Adicional para Troca de Uniforme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1/6 do salário-hora por dia = (VSH/6)x2x15</t>
    </r>
  </si>
  <si>
    <r>
      <rPr>
        <rFont val="Arial"/>
        <b/>
        <color theme="1"/>
        <sz val="10.0"/>
      </rPr>
      <t xml:space="preserve">RSR (Repouso Semanal Remunerado)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20% sobre os adicionais pertinentes</t>
    </r>
  </si>
  <si>
    <r>
      <rPr>
        <rFont val="Arial"/>
        <b/>
        <color theme="1"/>
        <sz val="10.0"/>
      </rPr>
      <t xml:space="preserve">Adicional de Periculosidade (Lei nº 12.740/2012)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30% das rubricas pertinentes</t>
    </r>
  </si>
  <si>
    <r>
      <rPr>
        <rFont val="Arial"/>
        <b/>
        <color theme="1"/>
        <sz val="10.0"/>
      </rPr>
      <t xml:space="preserve">Remuneração 1: </t>
    </r>
    <r>
      <rPr>
        <rFont val="Arial"/>
        <b val="0"/>
        <color theme="1"/>
        <sz val="10.0"/>
      </rPr>
      <t xml:space="preserve">Total da Remuneração de verbas de natureza salarial nas quais incidem INSS + FGTS + Férias + 13º, etc.) </t>
    </r>
  </si>
  <si>
    <r>
      <rPr>
        <rFont val="Arial"/>
        <b/>
        <color theme="1"/>
        <sz val="10.0"/>
      </rPr>
      <t xml:space="preserve">Intervalo Intrajornada (Adicional de Intervalo)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HE (s/peri) x 15d x2vigx0,5h)
Verba de natureza salarial na qual incidem somente INSS (mais terceiras entidades)</t>
    </r>
  </si>
  <si>
    <r>
      <rPr>
        <rFont val="Arial"/>
        <b/>
        <color theme="1"/>
        <sz val="10.0"/>
      </rPr>
      <t xml:space="preserve">Remuneração 2: </t>
    </r>
    <r>
      <rPr>
        <rFont val="Arial"/>
        <b val="0"/>
        <color theme="1"/>
        <sz val="10.0"/>
      </rPr>
      <t>Total da Remuneração que o empregado irá receber</t>
    </r>
  </si>
  <si>
    <r>
      <rPr>
        <rFont val="Arial"/>
        <b/>
        <color theme="1"/>
        <sz val="11.0"/>
      </rPr>
      <t>Submódulo 2.1 – 13º (décimo terceiro) Salário, Férias</t>
    </r>
    <r>
      <rPr>
        <rFont val="Arial"/>
        <b val="0"/>
        <color rgb="FF009900"/>
        <sz val="11.0"/>
      </rPr>
      <t xml:space="preserve"> </t>
    </r>
    <r>
      <rPr>
        <rFont val="Arial"/>
        <b/>
        <color theme="1"/>
        <sz val="11.0"/>
      </rPr>
      <t>e Adicional de Férias</t>
    </r>
  </si>
  <si>
    <r>
      <rPr>
        <rFont val="Arial"/>
        <b/>
        <color theme="1"/>
        <sz val="10.0"/>
      </rPr>
      <t>13º (décimo terceiro) Salário, Férias</t>
    </r>
    <r>
      <rPr>
        <rFont val="Arial"/>
        <b/>
        <color rgb="FFFF3300"/>
        <sz val="10.0"/>
      </rPr>
      <t xml:space="preserve"> </t>
    </r>
    <r>
      <rPr>
        <rFont val="Arial"/>
        <b/>
        <color theme="1"/>
        <sz val="10.0"/>
      </rPr>
      <t>e Adicional de Férias</t>
    </r>
  </si>
  <si>
    <r>
      <rPr>
        <rFont val="Arial"/>
        <b/>
        <color rgb="FF000000"/>
        <sz val="10.0"/>
      </rPr>
      <t>13º (décimo terceiro) Salário</t>
    </r>
    <r>
      <rPr>
        <rFont val="Arial"/>
        <b/>
        <color rgb="FF000000"/>
        <sz val="11.0"/>
      </rPr>
      <t xml:space="preserve"> </t>
    </r>
    <r>
      <rPr>
        <rFont val="Arial"/>
        <b val="0"/>
        <color rgb="FF0000FF"/>
        <sz val="8.0"/>
      </rPr>
      <t>Obrigatória a cotação de 8,33% sobre o valor do Módulo 1 – Composição da Remuneração, conforme Anexo XII da IN 5/17</t>
    </r>
  </si>
  <si>
    <r>
      <rPr>
        <rFont val="Arial"/>
        <b/>
        <color rgb="FF000000"/>
        <sz val="10.0"/>
      </rPr>
      <t xml:space="preserve">Férias e Adicional de Férias </t>
    </r>
    <r>
      <rPr>
        <rFont val="Arial"/>
        <b val="0"/>
        <color rgb="FF0000FF"/>
        <sz val="8.0"/>
      </rPr>
      <t xml:space="preserve">Obrigatória a cotação de 12,10% sobre o valor do Módulo 1 - Composição da Remuneração, conforme Anexo XII da IN 5/17 (Férias + Adicional = 12,10% = 9,075% + 3,025%). .  </t>
    </r>
    <r>
      <rPr>
        <rFont val="Arial"/>
        <b val="0"/>
        <i/>
        <color rgb="FF0000FF"/>
        <sz val="8.0"/>
      </rPr>
      <t>Na prorrogação, será excluído o item Férias (9,075%) em cumprimento da Nota 3, permanecendo somente o Adicional de Férias (3,025%)</t>
    </r>
  </si>
  <si>
    <r>
      <rPr>
        <rFont val="Arial"/>
        <color theme="1"/>
        <sz val="9.0"/>
      </rPr>
      <t xml:space="preserve">Nota 1:  Como a planilha de custos e formação de preços é calculada mensalmente, provisiona-se proporcionalmente 1/12 (um doze avos) dos valores referentes à gratificação natalina, </t>
    </r>
    <r>
      <rPr>
        <rFont val="Arial"/>
        <color theme="1"/>
        <sz val="9.0"/>
      </rPr>
      <t>férias</t>
    </r>
    <r>
      <rPr>
        <rFont val="Arial"/>
        <color theme="1"/>
        <sz val="9.0"/>
      </rPr>
      <t xml:space="preserve"> e adicional de férias.
</t>
    </r>
    <r>
      <rPr>
        <rFont val="Arial"/>
        <color theme="1"/>
        <sz val="9.0"/>
      </rPr>
      <t>Nota 2: As Férias e o  Adicional de Férias contidos no Submódulo 2.1 correspondem a 9,075% e 3,025%, respectivamente, do Módulo 1, em face do Anexo XII da IN nº 5/2017 exigir 12,10% no somatório de Férias + 1/3 de Férias (9,075% + 3,025%).</t>
    </r>
    <r>
      <rPr>
        <rFont val="Arial"/>
        <color theme="1"/>
        <sz val="9.0"/>
      </rPr>
      <t xml:space="preserve">
</t>
    </r>
    <r>
      <rPr>
        <rFont val="Arial"/>
        <color theme="1"/>
        <sz val="9.0"/>
      </rPr>
      <t>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</si>
  <si>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rFont val="Arial"/>
        <b/>
        <color theme="1"/>
        <sz val="11.0"/>
      </rPr>
      <t xml:space="preserve">Submódulo 2.2 - Encargos Previdenciários (GPS), Fundo de Garantia por Tempo de Serviço (FGTS) e outras contribuições </t>
    </r>
    <r>
      <rPr>
        <rFont val="Arial"/>
        <b/>
        <color rgb="FF0000FF"/>
        <sz val="11.0"/>
      </rPr>
      <t>(Base de cálculo: Módulo 1 + Submódulo 2.1)</t>
    </r>
  </si>
  <si>
    <r>
      <rPr>
        <rFont val="Arial"/>
        <b/>
        <color theme="1"/>
        <sz val="10.0"/>
      </rPr>
      <t xml:space="preserve">RAT x FAP
</t>
    </r>
    <r>
      <rPr>
        <rFont val="Arial"/>
        <b val="0"/>
        <color rgb="FF0000FF"/>
        <sz val="7.0"/>
      </rPr>
      <t>Cálculo do valor: % do RAT (Riscos Ambientais do Trabalho) x FAP (Fator Acidentário de Prevenção de cada empresa)</t>
    </r>
  </si>
  <si>
    <r>
      <rPr>
        <rFont val="Arial"/>
        <b/>
        <color theme="1"/>
        <sz val="10.0"/>
      </rPr>
      <t>Transporte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8.0"/>
      </rPr>
      <t>Cálculo do valor: [(2xVTxdias) – (%part.xSB)]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</si>
  <si>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A.1) Valor da passagem do transporte coletivo no município de prestação dos serviços: </t>
    </r>
  </si>
  <si>
    <r>
      <rPr>
        <rFont val="Arial"/>
        <b/>
        <color rgb="FF0000FF"/>
        <sz val="9.0"/>
      </rPr>
      <t xml:space="preserve">     </t>
    </r>
    <r>
      <rPr>
        <rFont val="Arial"/>
        <b/>
        <color rgb="FF0000FF"/>
        <sz val="9.0"/>
      </rPr>
      <t xml:space="preserve"> A.2) Quantidade de passagens por dia por empregado: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</si>
  <si>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A.3) Quantidade de dias do mês de recebimento de passagens </t>
    </r>
  </si>
  <si>
    <r>
      <rPr>
        <rFont val="Arial"/>
        <color rgb="FF0000FF"/>
        <sz val="9.0"/>
      </rPr>
      <t xml:space="preserve">      </t>
    </r>
    <r>
      <rPr>
        <rFont val="Arial"/>
        <b/>
        <color rgb="FF0000FF"/>
        <sz val="9.0"/>
      </rPr>
      <t>A.4) Participação do empregado em percentual do salário-base</t>
    </r>
    <r>
      <rPr>
        <rFont val="Arial"/>
        <b/>
        <color rgb="FF0000FF"/>
        <sz val="8.0"/>
      </rPr>
      <t xml:space="preserve"> (conforme CCT)</t>
    </r>
  </si>
  <si>
    <r>
      <rPr>
        <rFont val="Arial"/>
        <b/>
        <color theme="1"/>
        <sz val="10.0"/>
      </rPr>
      <t>Auxílio-Refeição/Alimentação</t>
    </r>
    <r>
      <rPr>
        <rFont val="Arial"/>
        <b val="0"/>
        <color theme="1"/>
        <sz val="10.0"/>
      </rPr>
      <t xml:space="preserve"> </t>
    </r>
    <r>
      <rPr>
        <rFont val="Arial"/>
        <b val="0"/>
        <color rgb="FF0000FF"/>
        <sz val="8.0"/>
      </rPr>
      <t>Cálculo do valor = [(22xVA)x(1-%paticip.)]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</si>
  <si>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B.1) Valor do auxílio-alimentação (conforme CCT): </t>
    </r>
  </si>
  <si>
    <r>
      <rPr>
        <rFont val="Arial"/>
        <b/>
        <color rgb="FF0000FF"/>
        <sz val="9.0"/>
      </rPr>
      <t xml:space="preserve">    </t>
    </r>
    <r>
      <rPr>
        <rFont val="Arial"/>
        <b/>
        <color rgb="FF0000FF"/>
        <sz val="9.0"/>
      </rPr>
      <t xml:space="preserve">  B.2) Quantidade de dias do mês de recebimento de auxílio-alimentação</t>
    </r>
  </si>
  <si>
    <r>
      <rPr>
        <rFont val="Arial"/>
        <b/>
        <color theme="1"/>
        <sz val="10.0"/>
      </rPr>
      <t xml:space="preserve">Seguro de Vida  </t>
    </r>
    <r>
      <rPr>
        <rFont val="Arial"/>
        <b val="0"/>
        <color rgb="FF0000FF"/>
        <sz val="8.0"/>
      </rPr>
      <t>Cálculo do valor: 26 x Rem x 0,023%</t>
    </r>
  </si>
  <si>
    <r>
      <rPr>
        <rFont val="Arial"/>
        <b/>
        <color theme="1"/>
        <sz val="10.0"/>
      </rPr>
      <t xml:space="preserve">Auxílio Funeral  </t>
    </r>
    <r>
      <rPr>
        <rFont val="Arial"/>
        <b val="0"/>
        <color rgb="FF0000FF"/>
        <sz val="8.0"/>
      </rPr>
      <t>Cálculo do valor: (SB x 0,52066%)/12</t>
    </r>
  </si>
  <si>
    <r>
      <rPr>
        <rFont val="Arial"/>
        <b/>
        <color theme="1"/>
        <sz val="10.0"/>
      </rPr>
      <t xml:space="preserve">13º (décimo terceiro) Salário, Férias </t>
    </r>
    <r>
      <rPr>
        <rFont val="Arial"/>
        <b/>
        <color theme="1"/>
        <sz val="10.0"/>
      </rPr>
      <t>e Adicional de Férias</t>
    </r>
  </si>
  <si>
    <r>
      <rPr>
        <rFont val="Arial"/>
        <b/>
        <color theme="1"/>
        <sz val="10.0"/>
      </rPr>
      <t xml:space="preserve">Aviso Prévio Indenizado </t>
    </r>
    <r>
      <rPr>
        <rFont val="Arial"/>
        <b/>
        <color theme="1"/>
        <sz val="8.0"/>
      </rPr>
      <t xml:space="preserve">  </t>
    </r>
    <r>
      <rPr>
        <rFont val="Arial"/>
        <b val="0"/>
        <color rgb="FF0000FF"/>
        <sz val="8.0"/>
      </rPr>
      <t xml:space="preserve"> Cálculo do valor = [Rem/12 + 13º/12 + (Férias + 1/3 Férias)/12] x (30/30=1) x 5% de rotatividade anual - </t>
    </r>
    <r>
      <rPr>
        <rFont val="Arial"/>
        <b val="0"/>
        <i/>
        <color rgb="FF0000FF"/>
        <sz val="8.0"/>
      </rPr>
      <t>Os reflexos de 13º, F e 1/3F são referentes a 1 mês de APInd - 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</si>
  <si>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Aviso Prévio Trabalhado   </t>
    </r>
    <r>
      <rPr>
        <rFont val="Arial"/>
        <b val="0"/>
        <color rgb="FF0000FF"/>
        <sz val="8.0"/>
      </rPr>
      <t xml:space="preserve">Cálculo do valor= [(Rem/30)x7]/12 meses do contratox100% dos empregados - ao final do contrato -  </t>
    </r>
    <r>
      <rPr>
        <rFont val="Arial"/>
        <b val="0"/>
        <i/>
        <color rgb="FF0000FF"/>
        <sz val="8.0"/>
      </rPr>
      <t>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</si>
  <si>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Multa do FGTS sobre o Aviso Prévio Trabalhado e sobre o Aviso Prévio Indenizado   </t>
    </r>
    <r>
      <rPr>
        <rFont val="Arial"/>
        <b val="0"/>
        <i/>
        <color rgb="FF0000FF"/>
        <sz val="8.0"/>
      </rPr>
      <t>Obrigatória a cotação de 4% sobre o valor do Módulo 1 – Composição da Remuneração, conforme Anexo XII da IN Seges nº 5/2017</t>
    </r>
  </si>
  <si>
    <r>
      <rPr>
        <rFont val="Arial"/>
        <b/>
        <color rgb="FF0000FF"/>
        <sz val="10.0"/>
      </rPr>
      <t>Base de cálculo para o Custo de Reposição do Profissional Ausente (substituto):</t>
    </r>
    <r>
      <rPr>
        <rFont val="Arial"/>
        <b/>
        <color rgb="FFFF0000"/>
        <sz val="10.0"/>
      </rPr>
      <t xml:space="preserve"> </t>
    </r>
    <r>
      <rPr>
        <rFont val="Arial"/>
        <b val="0"/>
        <color rgb="FF0000FF"/>
        <sz val="10.0"/>
      </rPr>
      <t>BCCPA = MÓDULO 1 + MÓDULO 2 (-VA - VT) + MÓDULO 3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10.0"/>
      </rPr>
      <t xml:space="preserve">- </t>
    </r>
    <r>
      <rPr>
        <rFont val="Arial"/>
        <b val="0"/>
        <color rgb="FF0000FF"/>
        <sz val="8.0"/>
      </rPr>
      <t>exceto o Afastamento Maternidade, pois que a Rem e o 13º podem ser compensados pelo INSS,  e que tem cálculo diferenciado, conforme nele consta.</t>
    </r>
  </si>
  <si>
    <r>
      <rPr>
        <rFont val="Arial"/>
        <b/>
        <color rgb="FF0000FF"/>
        <sz val="9.0"/>
      </rPr>
      <t xml:space="preserve">MÓD 2 </t>
    </r>
    <r>
      <rPr>
        <rFont val="Arial"/>
        <b/>
        <color rgb="FF0000FF"/>
        <sz val="9.0"/>
      </rPr>
      <t>(</t>
    </r>
    <r>
      <rPr>
        <rFont val="Arial"/>
        <b val="0"/>
        <color rgb="FF0000FF"/>
        <sz val="9.0"/>
      </rPr>
      <t>sem VA e VT</t>
    </r>
    <r>
      <rPr>
        <rFont val="Arial"/>
        <b/>
        <color rgb="FF0000FF"/>
        <sz val="9.0"/>
      </rPr>
      <t>)</t>
    </r>
    <r>
      <rPr>
        <rFont val="Arial"/>
        <b/>
        <color rgb="FF0000FF"/>
        <sz val="9.0"/>
      </rPr>
      <t xml:space="preserve">  =</t>
    </r>
  </si>
  <si>
    <r>
      <rPr>
        <rFont val="Arial"/>
        <b/>
        <color rgb="FF000000"/>
        <sz val="10.0"/>
      </rPr>
      <t xml:space="preserve">Substituto na cobertura de Férias   </t>
    </r>
    <r>
      <rPr>
        <rFont val="Arial"/>
        <b val="0"/>
        <color rgb="FF0000FF"/>
        <sz val="8.0"/>
      </rPr>
      <t>Cálculo do valor = BCCPA/12</t>
    </r>
    <r>
      <rPr>
        <rFont val="Arial"/>
        <b val="0"/>
        <color rgb="FF0000FF"/>
        <sz val="10.0"/>
      </rPr>
      <t xml:space="preserve">
</t>
    </r>
    <r>
      <rPr>
        <rFont val="Arial"/>
        <b val="0"/>
        <i/>
        <color rgb="FF0000FF"/>
        <sz val="8.0"/>
      </rPr>
      <t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</si>
  <si>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rFont val="Arial"/>
        <b/>
        <color rgb="FF000000"/>
        <sz val="10.0"/>
      </rPr>
      <t xml:space="preserve">Substituto na cobertura de Ausências Legais  </t>
    </r>
    <r>
      <rPr>
        <rFont val="Arial"/>
        <b val="0"/>
        <color rgb="FF0000FF"/>
        <sz val="8.0"/>
      </rPr>
      <t>Cálculo do valor = [(BCCPA/30)x1dia]/12</t>
    </r>
  </si>
  <si>
    <r>
      <rPr>
        <rFont val="Arial"/>
        <b/>
        <color rgb="FF000000"/>
        <sz val="10.0"/>
      </rPr>
      <t xml:space="preserve">Substituto na cobertura de Licença-Paternidade  </t>
    </r>
    <r>
      <rPr>
        <rFont val="Arial"/>
        <b val="0"/>
        <color rgb="FF0000FF"/>
        <sz val="8.0"/>
      </rPr>
      <t>Cálculo do valor = {[(BCCPA/30)x5dias]/12}x1,5%</t>
    </r>
  </si>
  <si>
    <r>
      <rPr>
        <rFont val="Arial"/>
        <b/>
        <color rgb="FF000000"/>
        <sz val="10.0"/>
      </rPr>
      <t xml:space="preserve">Substituto na cobertura de Ausência por acidente de trabalho </t>
    </r>
    <r>
      <rPr>
        <rFont val="Arial"/>
        <b val="0"/>
        <color rgb="FF0000FF"/>
        <sz val="8.0"/>
      </rPr>
      <t>Cálculo do valor = [(BCCPA)/30x0,69 dias]/12</t>
    </r>
  </si>
  <si>
    <r>
      <rPr>
        <rFont val="Arial"/>
        <b/>
        <color theme="1"/>
        <sz val="10.0"/>
      </rPr>
      <t xml:space="preserve">Substituto na cobertura de Afastamento Maternidade 
</t>
    </r>
    <r>
      <rPr>
        <rFont val="Arial"/>
        <b val="0"/>
        <color rgb="FF0000FF"/>
        <sz val="8.0"/>
      </rPr>
      <t xml:space="preserve">Cálculo do valor = [((Férias + Férias / 3) + SUB2.2 x (Férias + Férias / 3)) x (4/12)] x 2% + [(FGTS x Rem + SUB 2.2 x 13º + SUB2.3 – VA – VT + MÓD3) x (4/12)] } x 2% 
</t>
    </r>
    <r>
      <rPr>
        <rFont val="Arial"/>
        <b val="0"/>
        <i/>
        <color rgb="FF0000FF"/>
        <sz val="8.0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</si>
  <si>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rFont val="Arial"/>
        <b/>
        <color rgb="FF000000"/>
        <sz val="10.0"/>
      </rPr>
      <t xml:space="preserve">Substituto na cobertura de Ausência por doença  </t>
    </r>
    <r>
      <rPr>
        <rFont val="Arial"/>
        <b val="0"/>
        <color rgb="FF0000FF"/>
        <sz val="8.0"/>
      </rPr>
      <t>Cálculo do valor = [(BCCPA)/30)x3dias]/12</t>
    </r>
  </si>
  <si>
    <r>
      <rPr>
        <rFont val="Arial"/>
        <b/>
        <color rgb="FF000000"/>
        <sz val="10.0"/>
      </rPr>
      <t xml:space="preserve">Uniformes    </t>
    </r>
    <r>
      <rPr>
        <rFont val="Arial"/>
        <b val="0"/>
        <color rgb="FF0000FF"/>
        <sz val="8.0"/>
      </rPr>
      <t>conforme planilha módulo 5</t>
    </r>
  </si>
  <si>
    <r>
      <rPr>
        <rFont val="Arial"/>
        <b/>
        <color theme="1"/>
        <sz val="10.0"/>
      </rPr>
      <t>Materiais e Equipamentos</t>
    </r>
    <r>
      <rPr>
        <rFont val="Arial"/>
        <b val="0"/>
        <color rgb="FF0000FF"/>
        <sz val="8.0"/>
      </rPr>
      <t xml:space="preserve">    conforme planilha módulo 5</t>
    </r>
    <r>
      <rPr>
        <rFont val="Arial"/>
        <b/>
        <color rgb="FF0000FF"/>
        <sz val="10.0"/>
      </rPr>
      <t xml:space="preserve">                         </t>
    </r>
  </si>
  <si>
    <r>
      <rPr>
        <rFont val="Arial"/>
        <b/>
        <color rgb="FF0000FF"/>
        <sz val="10.0"/>
      </rPr>
      <t xml:space="preserve">    </t>
    </r>
    <r>
      <rPr>
        <rFont val="Arial"/>
        <b val="0"/>
        <color rgb="FF0000FF"/>
        <sz val="8.0"/>
      </rPr>
      <t>conforme planilha módulo 5</t>
    </r>
    <r>
      <rPr>
        <rFont val="Arial"/>
        <b/>
        <color rgb="FF0000FF"/>
        <sz val="10.0"/>
      </rPr>
      <t xml:space="preserve">                </t>
    </r>
  </si>
  <si>
    <r>
      <rPr>
        <rFont val="Arial"/>
        <b/>
        <color rgb="FF0000FF"/>
        <sz val="10.0"/>
      </rPr>
      <t xml:space="preserve">BASE DE CÁLCULO DOS CUSTOS INDIRETOS  = </t>
    </r>
    <r>
      <rPr>
        <rFont val="Arial"/>
        <b val="0"/>
        <color rgb="FF0000FF"/>
        <sz val="8.0"/>
      </rPr>
      <t>(Total dos Módulos 1, 2, 3, 4 e 5)</t>
    </r>
  </si>
  <si>
    <r>
      <rPr>
        <rFont val="Arial"/>
        <b/>
        <color rgb="FF0000FF"/>
        <sz val="10.0"/>
      </rPr>
      <t xml:space="preserve">BASE DE CÁLCULO DO LUCRO =  </t>
    </r>
    <r>
      <rPr>
        <rFont val="Arial"/>
        <b val="0"/>
        <color rgb="FF0000FF"/>
        <sz val="8.0"/>
      </rPr>
      <t>(Total dos Módulos 1, 2, 3, 4 e 5  +  Custos Indiretos)</t>
    </r>
  </si>
  <si>
    <r>
      <rPr>
        <rFont val="Arial"/>
        <b/>
        <color rgb="FF0000FF"/>
        <sz val="10.0"/>
      </rPr>
      <t xml:space="preserve">BASE DE CÁLCULO DOS TRIBUTOS =  </t>
    </r>
    <r>
      <rPr>
        <rFont val="Arial"/>
        <b val="0"/>
        <color rgb="FF0000FF"/>
        <sz val="8.0"/>
      </rPr>
      <t>(Total dos Módulos 1, 2, 3, 4 e 5  +  Custos Indiretos + Lucro)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</si>
  <si>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Cofins  </t>
    </r>
    <r>
      <rPr>
        <rFont val="Arial"/>
        <color rgb="FF0000FF"/>
        <sz val="8.0"/>
      </rPr>
      <t>(depende do regime de tributação; nesta planilha foi utilizada a hipótese de Lucro Real)
Os licitantes optantes ou obrigados ao regime não cumulativo da Cofins devem cotar a alíquota média, com demonstração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</si>
  <si>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>b) PIS</t>
    </r>
    <r>
      <rPr>
        <rFont val="Arial"/>
        <color rgb="FF0000FF"/>
        <sz val="10.0"/>
      </rPr>
      <t xml:space="preserve"> </t>
    </r>
    <r>
      <rPr>
        <rFont val="Arial"/>
        <color rgb="FF0000FF"/>
        <sz val="8.0"/>
      </rPr>
      <t>(depende do regime de tributação - utilizada a hipótese de Lucro Real)
Os licitantes optantes ou obrigados ao regime não cumulativo do PIS devem cotar a alíquota média, com demonstração</t>
    </r>
  </si>
  <si>
    <r>
      <rPr>
        <rFont val="Arial"/>
        <b/>
        <color rgb="FF0000FF"/>
        <sz val="8.0"/>
      </rPr>
      <t xml:space="preserve"> c) IRPJ</t>
    </r>
    <r>
      <rPr>
        <rFont val="Arial"/>
        <b val="0"/>
        <color rgb="FF0000FF"/>
        <sz val="8.0"/>
      </rPr>
      <t xml:space="preserve">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</si>
  <si>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b/>
        <color rgb="FF0000FF"/>
        <sz val="8.0"/>
      </rPr>
      <t xml:space="preserve"> d) CSLL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</si>
  <si>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ISS </t>
    </r>
    <r>
      <rPr>
        <rFont val="Arial"/>
        <color rgb="FF0000FF"/>
        <sz val="10.0"/>
      </rPr>
      <t xml:space="preserve">  </t>
    </r>
    <r>
      <rPr>
        <rFont val="Arial"/>
        <color rgb="FF0000FF"/>
        <sz val="8.0"/>
      </rPr>
      <t>(ver legislação do município)</t>
    </r>
  </si>
  <si>
    <r>
      <rPr>
        <rFont val="Arial"/>
        <b/>
        <color theme="1"/>
        <sz val="12.0"/>
      </rPr>
      <t xml:space="preserve">Valor global da proposta </t>
    </r>
    <r>
      <rPr>
        <rFont val="Arial"/>
        <b/>
        <color theme="1"/>
        <sz val="12.0"/>
      </rPr>
      <t>(valor mensal do serviço x nº de meses do contrato)</t>
    </r>
  </si>
  <si>
    <t>EQUIPAMENTOS, UNIFORMES E EPIs ALOCADOS NA EXECUÇÃO CONTRATUAL - CAMPUS VIAMÃO</t>
  </si>
  <si>
    <r>
      <rPr>
        <rFont val="Arial"/>
        <b/>
        <color theme="1"/>
      </rPr>
      <t>TOTAL MENSAL</t>
    </r>
    <r>
      <rPr>
        <rFont val="Arial"/>
        <b val="0"/>
        <color theme="1"/>
      </rPr>
      <t xml:space="preserve"> [considerando que os mesmos materiais/equipamentos serão utilizados pelos vigilantes diurnos e noturnos]</t>
    </r>
  </si>
  <si>
    <t>Motocicleta *</t>
  </si>
  <si>
    <r>
      <rPr>
        <rFont val="Arial"/>
        <color rgb="FF000000"/>
        <sz val="11.0"/>
      </rPr>
      <t>5173-30</t>
    </r>
    <r>
      <rPr>
        <rFont val="Arial"/>
        <color rgb="FFFF0000"/>
        <sz val="11.0"/>
      </rPr>
      <t xml:space="preserve">
</t>
    </r>
    <r>
      <rPr>
        <rFont val="Arial"/>
        <b/>
        <color rgb="FF000000"/>
        <sz val="10.0"/>
      </rPr>
      <t>Na presente CCT considera-se "</t>
    </r>
    <r>
      <rPr>
        <rFont val="Arial"/>
        <b/>
        <i/>
        <color rgb="FF000000"/>
        <sz val="10.0"/>
      </rPr>
      <t>Vigilante</t>
    </r>
    <r>
      <rPr>
        <rFont val="Arial"/>
        <b/>
        <color rgb="FF000000"/>
        <sz val="10.0"/>
      </rPr>
      <t>", cláusula 3ª, item 15.</t>
    </r>
  </si>
  <si>
    <r>
      <rPr>
        <rFont val="Arial"/>
        <b/>
        <color theme="1"/>
        <sz val="10.0"/>
      </rPr>
      <t xml:space="preserve">Salário Normativo da Categoria Profissional - </t>
    </r>
    <r>
      <rPr>
        <rFont val="Arial"/>
        <b val="0"/>
        <color rgb="FF0000FF"/>
        <sz val="10.0"/>
      </rPr>
      <t xml:space="preserve">para a jornada de </t>
    </r>
    <r>
      <rPr>
        <rFont val="Arial"/>
        <b val="0"/>
        <color rgb="FF0000FF"/>
        <sz val="12.0"/>
      </rPr>
      <t>220</t>
    </r>
    <r>
      <rPr>
        <rFont val="Arial"/>
        <b val="0"/>
        <color rgb="FF0000FF"/>
        <sz val="10.0"/>
      </rPr>
      <t xml:space="preserve"> h/mês</t>
    </r>
  </si>
  <si>
    <r>
      <rPr>
        <rFont val="Arial, sans-serif"/>
        <b/>
        <color rgb="FF000000"/>
      </rPr>
      <t>Valor do salárioxhora sem periculosidade -</t>
    </r>
    <r>
      <rPr>
        <rFont val="Arial, sans-serif"/>
        <b/>
        <color rgb="FF000000"/>
        <sz val="8.0"/>
      </rPr>
      <t xml:space="preserve"> </t>
    </r>
    <r>
      <rPr>
        <rFont val="Arial, sans-serif"/>
        <b val="0"/>
        <color rgb="FF0000FF"/>
        <sz val="8.0"/>
      </rPr>
      <t>VSH (s/peri) = (Valor do salário normativo / 220 h)</t>
    </r>
  </si>
  <si>
    <r>
      <rPr>
        <rFont val="Arial, sans-serif"/>
        <b/>
        <color rgb="FF000000"/>
      </rPr>
      <t>Valor da hora extra sem periculosidade com 50% -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HE (s/peri) = valor da hora + 50%</t>
    </r>
  </si>
  <si>
    <r>
      <rPr>
        <rFont val="Arial, sans-serif"/>
        <b/>
        <color rgb="FF000000"/>
      </rPr>
      <t xml:space="preserve">Valor da hora do adicional noturno sem periculosidade - </t>
    </r>
    <r>
      <rPr>
        <rFont val="Arial, sans-serif"/>
        <b/>
        <color rgb="FFFF0000"/>
      </rPr>
      <t xml:space="preserve"> </t>
    </r>
    <r>
      <rPr>
        <rFont val="Arial, sans-serif"/>
        <b val="0"/>
        <color rgb="FF0000FF"/>
        <sz val="8.0"/>
      </rPr>
      <t>AN (s/peri) = valor da hora x 20%</t>
    </r>
  </si>
  <si>
    <r>
      <rPr>
        <rFont val="Arial"/>
        <b/>
        <color theme="1"/>
        <sz val="10.0"/>
      </rPr>
      <t xml:space="preserve">Salário-Base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valor para 2 viilantes = 1 posto</t>
    </r>
  </si>
  <si>
    <r>
      <rPr>
        <rFont val="Arial"/>
        <b/>
        <color theme="1"/>
        <sz val="10.0"/>
      </rPr>
      <t xml:space="preserve">Adicional Noturno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Adicional Noturno  sobre: 1) 7h de 60min p/dia + 2) 1,0 h reduzida noturna p/dia para o RS  
Cálculo do valor: AN (s/peri) x 8h)x15dx2vig. Das 22h às 5h. </t>
    </r>
  </si>
  <si>
    <r>
      <rPr>
        <rFont val="Arial"/>
        <b/>
        <color theme="1"/>
        <sz val="10.0"/>
      </rPr>
      <t xml:space="preserve">Adicional de Hora Noturna Reduzida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 xml:space="preserve">(Hora Reduzida Noturna como Extra) (HRN que excedeu de 190,67h) 
Cálculo do valor: HE (s/peri) x 4,33 h x 2 vig.)  
[195h (=180h + 15h) - 190,67 = 4,33h como horas extras, sendo  15 = 15x(7hx1,1428571 – 7h) Das 22h às 5h </t>
    </r>
  </si>
  <si>
    <r>
      <rPr>
        <rFont val="Arial"/>
        <b/>
        <color theme="1"/>
        <sz val="10.0"/>
      </rPr>
      <t xml:space="preserve">Adicional para Troca de Uniforme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1/6 do salário-hora por dia = (VSH/6)x2x15</t>
    </r>
  </si>
  <si>
    <r>
      <rPr>
        <rFont val="Arial"/>
        <b/>
        <color theme="1"/>
        <sz val="10.0"/>
      </rPr>
      <t xml:space="preserve">RSR (Repouso Semanal Remunerado)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20% sobre os adicionais pertinentes</t>
    </r>
  </si>
  <si>
    <r>
      <rPr>
        <rFont val="Arial"/>
        <b/>
        <color theme="1"/>
        <sz val="10.0"/>
      </rPr>
      <t xml:space="preserve">Adicional de Periculosidade (Lei nº 12.740/2012)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30% das rubricas pertinentes</t>
    </r>
  </si>
  <si>
    <r>
      <rPr>
        <rFont val="Arial"/>
        <b/>
        <color theme="1"/>
        <sz val="10.0"/>
      </rPr>
      <t xml:space="preserve">Remuneração 1: </t>
    </r>
    <r>
      <rPr>
        <rFont val="Arial"/>
        <b val="0"/>
        <color theme="1"/>
        <sz val="10.0"/>
      </rPr>
      <t xml:space="preserve">Total da Remuneração de verbas de natureza salarial nas quais incidem INSS + FGTS + Férias + 13º, etc.) </t>
    </r>
  </si>
  <si>
    <r>
      <rPr>
        <rFont val="Arial"/>
        <b/>
        <color theme="1"/>
        <sz val="10.0"/>
      </rPr>
      <t xml:space="preserve">Intervalo Intrajornada (Adicional de Intervalo)  </t>
    </r>
    <r>
      <rPr>
        <rFont val="Arial"/>
        <b/>
        <color theme="1"/>
        <sz val="8.0"/>
      </rPr>
      <t xml:space="preserve"> </t>
    </r>
    <r>
      <rPr>
        <rFont val="Arial"/>
        <b val="0"/>
        <color rgb="FF0000FF"/>
        <sz val="8.0"/>
      </rPr>
      <t>Cálculo do valor: HE (s/peri) x 15d x2vigx0,5h)
Verba de natureza salarial na qual incidem somente INSS (mais terceiras entidades)</t>
    </r>
  </si>
  <si>
    <r>
      <rPr>
        <rFont val="Arial"/>
        <b/>
        <color theme="1"/>
        <sz val="10.0"/>
      </rPr>
      <t xml:space="preserve">Remuneração 2: </t>
    </r>
    <r>
      <rPr>
        <rFont val="Arial"/>
        <b val="0"/>
        <color theme="1"/>
        <sz val="10.0"/>
      </rPr>
      <t>Total da Remuneração que o empregado irá receber</t>
    </r>
  </si>
  <si>
    <r>
      <rPr>
        <rFont val="Arial"/>
        <b/>
        <color theme="1"/>
        <sz val="11.0"/>
      </rPr>
      <t>Submódulo 2.1 – 13º (décimo terceiro) Salário, Férias</t>
    </r>
    <r>
      <rPr>
        <rFont val="Arial"/>
        <b val="0"/>
        <color rgb="FF009900"/>
        <sz val="11.0"/>
      </rPr>
      <t xml:space="preserve"> </t>
    </r>
    <r>
      <rPr>
        <rFont val="Arial"/>
        <b/>
        <color theme="1"/>
        <sz val="11.0"/>
      </rPr>
      <t>e Adicional de Férias</t>
    </r>
  </si>
  <si>
    <r>
      <rPr>
        <rFont val="Arial"/>
        <b/>
        <color theme="1"/>
        <sz val="10.0"/>
      </rPr>
      <t>13º (décimo terceiro) Salário, Férias</t>
    </r>
    <r>
      <rPr>
        <rFont val="Arial"/>
        <b/>
        <color rgb="FFFF3300"/>
        <sz val="10.0"/>
      </rPr>
      <t xml:space="preserve"> </t>
    </r>
    <r>
      <rPr>
        <rFont val="Arial"/>
        <b/>
        <color theme="1"/>
        <sz val="10.0"/>
      </rPr>
      <t>e Adicional de Férias</t>
    </r>
  </si>
  <si>
    <r>
      <rPr>
        <rFont val="Arial"/>
        <b/>
        <color rgb="FF000000"/>
        <sz val="10.0"/>
      </rPr>
      <t>13º (décimo terceiro) Salário</t>
    </r>
    <r>
      <rPr>
        <rFont val="Arial"/>
        <b/>
        <color rgb="FF000000"/>
        <sz val="11.0"/>
      </rPr>
      <t xml:space="preserve"> </t>
    </r>
    <r>
      <rPr>
        <rFont val="Arial"/>
        <b val="0"/>
        <color rgb="FF0000FF"/>
        <sz val="8.0"/>
      </rPr>
      <t>Obrigatória a cotação de 8,33% sobre o valor do Módulo 1 – Composição da Remuneração, conforme Anexo XII da IN 5/17</t>
    </r>
  </si>
  <si>
    <r>
      <rPr>
        <rFont val="Arial"/>
        <b/>
        <color rgb="FF000000"/>
        <sz val="10.0"/>
      </rPr>
      <t xml:space="preserve">Férias e Adicional de Férias </t>
    </r>
    <r>
      <rPr>
        <rFont val="Arial"/>
        <b val="0"/>
        <color rgb="FF0000FF"/>
        <sz val="8.0"/>
      </rPr>
      <t xml:space="preserve">Obrigatória a cotação de 12,10% sobre o valor do Módulo 1 - Composição da Remuneração, conforme Anexo XII da IN 5/17 (Férias + Adicional = 12,10% = 9,075% + 3,025%). .  </t>
    </r>
    <r>
      <rPr>
        <rFont val="Arial"/>
        <b val="0"/>
        <i/>
        <color rgb="FF0000FF"/>
        <sz val="8.0"/>
      </rPr>
      <t>Na prorrogação, será excluído o item Férias (9,075%) em cumprimento da Nota 3, permanecendo somente o Adicional de Férias (3,025%)</t>
    </r>
  </si>
  <si>
    <r>
      <rPr>
        <rFont val="Arial"/>
        <color theme="1"/>
        <sz val="9.0"/>
      </rPr>
      <t xml:space="preserve">Nota 1:  Como a planilha de custos e formação de preços é calculada mensalmente, provisiona-se proporcionalmente 1/12 (um doze avos) dos valores referentes à gratificação natalina, </t>
    </r>
    <r>
      <rPr>
        <rFont val="Arial"/>
        <color theme="1"/>
        <sz val="9.0"/>
      </rPr>
      <t>férias</t>
    </r>
    <r>
      <rPr>
        <rFont val="Arial"/>
        <color theme="1"/>
        <sz val="9.0"/>
      </rPr>
      <t xml:space="preserve"> e adicional de férias.
</t>
    </r>
    <r>
      <rPr>
        <rFont val="Arial"/>
        <color theme="1"/>
        <sz val="9.0"/>
      </rPr>
      <t>Nota 2: As Férias e o  Adicional de Férias contidos no Submódulo 2.1 correspondem a 9,075% e 3,025%, respectivamente, do Módulo 1, em face do Anexo XII da IN nº 5/2017 exigir 12,10% no somatório de Férias + 1/3 de Férias (9,075% + 3,025%).</t>
    </r>
    <r>
      <rPr>
        <rFont val="Arial"/>
        <color theme="1"/>
        <sz val="9.0"/>
      </rPr>
      <t xml:space="preserve">
</t>
    </r>
    <r>
      <rPr>
        <rFont val="Arial"/>
        <color theme="1"/>
        <sz val="9.0"/>
      </rPr>
      <t>Nota 3: Levando em consideração a vigência contratual de 12 meses, a rubrica férias tem como objetivo principal suprir a necessidade do pagamento das férias remuneradas ao final do contrato de 12 meses. Esta rubrica, quando da prorrogação contratual, torna-se custo não renovável.</t>
    </r>
  </si>
  <si>
    <r>
      <rPr>
        <rFont val="Arial"/>
        <b/>
        <color theme="1"/>
        <sz val="11.0"/>
      </rPr>
      <t xml:space="preserve">Submódulo 2.2 - Encargos Previdenciários (GPS), Fundo de Garantia por Tempo de Serviço (FGTS) e outras contribuições </t>
    </r>
    <r>
      <rPr>
        <rFont val="Arial"/>
        <b/>
        <color rgb="FF0000FF"/>
        <sz val="11.0"/>
      </rPr>
      <t>(Base de cálculo: Módulo 1 + Submódulo 2.1)</t>
    </r>
  </si>
  <si>
    <r>
      <rPr>
        <rFont val="Arial"/>
        <b/>
        <color theme="1"/>
        <sz val="10.0"/>
      </rPr>
      <t xml:space="preserve">RAT x FAP
</t>
    </r>
    <r>
      <rPr>
        <rFont val="Arial"/>
        <b val="0"/>
        <color rgb="FF0000FF"/>
        <sz val="7.0"/>
      </rPr>
      <t>Cálculo do valor: % do RAT (Riscos Ambientais do Trabalho) x FAP (Fator Acidentário de Prevenção de cada empresa)</t>
    </r>
  </si>
  <si>
    <r>
      <rPr>
        <rFont val="Arial"/>
        <b/>
        <color theme="1"/>
        <sz val="10.0"/>
      </rPr>
      <t>Transporte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8.0"/>
      </rPr>
      <t>Cálculo do valor: [(2xVTxdias) – (%part.xSB)]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</si>
  <si>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A.1) Valor da passagem do transporte coletivo no município de prestação dos serviços: </t>
    </r>
  </si>
  <si>
    <r>
      <rPr>
        <rFont val="Arial"/>
        <b/>
        <color rgb="FF0000FF"/>
        <sz val="9.0"/>
      </rPr>
      <t xml:space="preserve">     </t>
    </r>
    <r>
      <rPr>
        <rFont val="Arial"/>
        <b/>
        <color rgb="FF0000FF"/>
        <sz val="9.0"/>
      </rPr>
      <t xml:space="preserve"> A.2) Quantidade de passagens por dia por empregado: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</si>
  <si>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A.3) Quantidade de dias do mês de recebimento de passagens </t>
    </r>
  </si>
  <si>
    <r>
      <rPr>
        <rFont val="Arial"/>
        <color rgb="FF0000FF"/>
        <sz val="9.0"/>
      </rPr>
      <t xml:space="preserve">      </t>
    </r>
    <r>
      <rPr>
        <rFont val="Arial"/>
        <b/>
        <color rgb="FF0000FF"/>
        <sz val="9.0"/>
      </rPr>
      <t>A.4) Participação do empregado em percentual do salário-base</t>
    </r>
    <r>
      <rPr>
        <rFont val="Arial"/>
        <b/>
        <color rgb="FF0000FF"/>
        <sz val="8.0"/>
      </rPr>
      <t xml:space="preserve"> (conforme CCT)</t>
    </r>
  </si>
  <si>
    <r>
      <rPr>
        <rFont val="Arial"/>
        <b/>
        <color theme="1"/>
        <sz val="10.0"/>
      </rPr>
      <t>Auxílio-Refeição/Alimentação</t>
    </r>
    <r>
      <rPr>
        <rFont val="Arial"/>
        <b val="0"/>
        <color theme="1"/>
        <sz val="10.0"/>
      </rPr>
      <t xml:space="preserve"> </t>
    </r>
    <r>
      <rPr>
        <rFont val="Arial"/>
        <b val="0"/>
        <color rgb="FF0000FF"/>
        <sz val="8.0"/>
      </rPr>
      <t>Cálculo do valor = [(22xVA)x(1-%paticip.)]</t>
    </r>
  </si>
  <si>
    <r>
      <rPr>
        <rFont val="Arial"/>
        <b/>
        <color rgb="FF0000FF"/>
        <sz val="9.0"/>
      </rPr>
      <t xml:space="preserve">      </t>
    </r>
    <r>
      <rPr>
        <rFont val="Arial"/>
        <b/>
        <color rgb="FF0000FF"/>
        <sz val="9.0"/>
      </rPr>
      <t xml:space="preserve">B.1) Valor do auxílio-alimentação (conforme CCT): </t>
    </r>
  </si>
  <si>
    <r>
      <rPr>
        <rFont val="Arial"/>
        <b/>
        <color rgb="FF0000FF"/>
        <sz val="9.0"/>
      </rPr>
      <t xml:space="preserve">    </t>
    </r>
    <r>
      <rPr>
        <rFont val="Arial"/>
        <b/>
        <color rgb="FF0000FF"/>
        <sz val="9.0"/>
      </rPr>
      <t xml:space="preserve">  B.2) Quantidade de dias do mês de recebimento de auxílio-alimentação</t>
    </r>
  </si>
  <si>
    <r>
      <rPr>
        <rFont val="Arial"/>
        <b/>
        <color theme="1"/>
        <sz val="10.0"/>
      </rPr>
      <t xml:space="preserve">Seguro de Vida  </t>
    </r>
    <r>
      <rPr>
        <rFont val="Arial"/>
        <b val="0"/>
        <color rgb="FF0000FF"/>
        <sz val="8.0"/>
      </rPr>
      <t>Cálculo do valor: 26 x Rem x 0,023%</t>
    </r>
  </si>
  <si>
    <r>
      <rPr>
        <rFont val="Arial"/>
        <b/>
        <color theme="1"/>
        <sz val="10.0"/>
      </rPr>
      <t xml:space="preserve">Auxílio Funeral  </t>
    </r>
    <r>
      <rPr>
        <rFont val="Arial"/>
        <b val="0"/>
        <color rgb="FF0000FF"/>
        <sz val="8.0"/>
      </rPr>
      <t>Cálculo do valor: (SB x 0,52066%)/12</t>
    </r>
  </si>
  <si>
    <r>
      <rPr>
        <rFont val="Arial"/>
        <b/>
        <color theme="1"/>
        <sz val="10.0"/>
      </rPr>
      <t xml:space="preserve">13º (décimo terceiro) Salário, Férias </t>
    </r>
    <r>
      <rPr>
        <rFont val="Arial"/>
        <b/>
        <color theme="1"/>
        <sz val="10.0"/>
      </rPr>
      <t>e Adicional de Férias</t>
    </r>
  </si>
  <si>
    <r>
      <rPr>
        <rFont val="Arial"/>
        <b/>
        <color theme="1"/>
        <sz val="10.0"/>
      </rPr>
      <t xml:space="preserve">Aviso Prévio Indenizado </t>
    </r>
    <r>
      <rPr>
        <rFont val="Arial"/>
        <b/>
        <color theme="1"/>
        <sz val="8.0"/>
      </rPr>
      <t xml:space="preserve">  </t>
    </r>
    <r>
      <rPr>
        <rFont val="Arial"/>
        <b val="0"/>
        <color rgb="FF0000FF"/>
        <sz val="8.0"/>
      </rPr>
      <t xml:space="preserve"> Cálculo do valor = [Rem/12 + 13º/12 + (Férias + 1/3 Férias)/12] x (30/30=1) x 5% de rotatividade anual - </t>
    </r>
    <r>
      <rPr>
        <rFont val="Arial"/>
        <b val="0"/>
        <i/>
        <color rgb="FF0000FF"/>
        <sz val="8.0"/>
      </rPr>
      <t>Os reflexos de 13º, F e 1/3F são referentes a 1 mês de APInd - 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</si>
  <si>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Aviso Prévio Trabalhado   </t>
    </r>
    <r>
      <rPr>
        <rFont val="Arial"/>
        <b val="0"/>
        <color rgb="FF0000FF"/>
        <sz val="8.0"/>
      </rPr>
      <t xml:space="preserve">Cálculo do valor= [(Rem/30)x7]/12 meses do contratox100% dos empregados - ao final do contrato -  </t>
    </r>
    <r>
      <rPr>
        <rFont val="Arial"/>
        <b val="0"/>
        <i/>
        <color rgb="FF0000FF"/>
        <sz val="8.0"/>
      </rPr>
      <t>Na prorrogação, poderão ser considerados 3 dias conforme Lei nº 12.506/2011, dependendo da análise do nº de ocorrências deste evento no período.</t>
    </r>
  </si>
  <si>
    <r>
      <rPr>
        <rFont val="Arial"/>
        <b/>
        <color theme="1"/>
        <sz val="10.0"/>
      </rPr>
      <t xml:space="preserve">Multa do FGTS sobre o Aviso Prévio Trabalhado e sobre o Aviso Prévio Indenizado   </t>
    </r>
    <r>
      <rPr>
        <rFont val="Arial"/>
        <b val="0"/>
        <i/>
        <color rgb="FF0000FF"/>
        <sz val="8.0"/>
      </rPr>
      <t>Obrigatória a cotação de 4% sobre o valor do Módulo 1 – Composição da Remuneração, conforme Anexo XII da IN Seges nº 5/2017</t>
    </r>
  </si>
  <si>
    <r>
      <rPr>
        <rFont val="Arial"/>
        <b/>
        <color rgb="FF0000FF"/>
        <sz val="10.0"/>
      </rPr>
      <t>Base de cálculo para o Custo de Reposição do Profissional Ausente (substituto):</t>
    </r>
    <r>
      <rPr>
        <rFont val="Arial"/>
        <b/>
        <color rgb="FFFF0000"/>
        <sz val="10.0"/>
      </rPr>
      <t xml:space="preserve"> </t>
    </r>
    <r>
      <rPr>
        <rFont val="Arial"/>
        <b val="0"/>
        <color rgb="FF0000FF"/>
        <sz val="10.0"/>
      </rPr>
      <t>BCCPA = MÓDULO 1 + MÓDULO 2 (-VA - VT) + MÓDULO 3</t>
    </r>
    <r>
      <rPr>
        <rFont val="Arial"/>
        <b/>
        <color rgb="FF0000FF"/>
        <sz val="10.0"/>
      </rPr>
      <t xml:space="preserve"> </t>
    </r>
    <r>
      <rPr>
        <rFont val="Arial"/>
        <b val="0"/>
        <color rgb="FF0000FF"/>
        <sz val="10.0"/>
      </rPr>
      <t xml:space="preserve">- </t>
    </r>
    <r>
      <rPr>
        <rFont val="Arial"/>
        <b val="0"/>
        <color rgb="FF0000FF"/>
        <sz val="8.0"/>
      </rPr>
      <t>exceto o Afastamento Maternidade, pois que a Rem e o 13º podem ser compensados pelo INSS,  e que tem cálculo diferenciado, conforme nele consta.</t>
    </r>
  </si>
  <si>
    <r>
      <rPr>
        <rFont val="Arial"/>
        <b/>
        <color rgb="FF0000FF"/>
        <sz val="9.0"/>
      </rPr>
      <t xml:space="preserve">MÓD 2 </t>
    </r>
    <r>
      <rPr>
        <rFont val="Arial"/>
        <b/>
        <color rgb="FF0000FF"/>
        <sz val="9.0"/>
      </rPr>
      <t>(</t>
    </r>
    <r>
      <rPr>
        <rFont val="Arial"/>
        <b val="0"/>
        <color rgb="FF0000FF"/>
        <sz val="9.0"/>
      </rPr>
      <t>sem VA e VT</t>
    </r>
    <r>
      <rPr>
        <rFont val="Arial"/>
        <b/>
        <color rgb="FF0000FF"/>
        <sz val="9.0"/>
      </rPr>
      <t>)</t>
    </r>
    <r>
      <rPr>
        <rFont val="Arial"/>
        <b/>
        <color rgb="FF0000FF"/>
        <sz val="9.0"/>
      </rPr>
      <t xml:space="preserve">  =</t>
    </r>
  </si>
  <si>
    <r>
      <rPr>
        <rFont val="Arial"/>
        <b/>
        <color rgb="FF000000"/>
        <sz val="10.0"/>
      </rPr>
      <t xml:space="preserve">Substituto na cobertura de Férias   </t>
    </r>
    <r>
      <rPr>
        <rFont val="Arial"/>
        <b val="0"/>
        <color rgb="FF0000FF"/>
        <sz val="8.0"/>
      </rPr>
      <t>Cálculo do valor = BCCPA/12</t>
    </r>
    <r>
      <rPr>
        <rFont val="Arial"/>
        <b val="0"/>
        <color rgb="FF0000FF"/>
        <sz val="10.0"/>
      </rPr>
      <t xml:space="preserve">
</t>
    </r>
    <r>
      <rPr>
        <rFont val="Arial"/>
        <b val="0"/>
        <i/>
        <color rgb="FF0000FF"/>
        <sz val="8.0"/>
      </rPr>
      <t>É obrigatória a adoção da mesma fórmula deste item de custo, pois que na primeira prorrogação de 12 meses as Férias do 2.1.B deverão ser excluidas. Caso contrário, a contratada não disporá de recursos para pagar o substituto a partir da segunda Férias. Ver Acórdãos TCU n.ºs 158/2022 e 436/2022, ambos do Plenário.</t>
    </r>
  </si>
  <si>
    <r>
      <rPr>
        <rFont val="Arial"/>
        <b/>
        <color rgb="FF000000"/>
        <sz val="10.0"/>
      </rPr>
      <t xml:space="preserve">Substituto na cobertura de Ausências Legais  </t>
    </r>
    <r>
      <rPr>
        <rFont val="Arial"/>
        <b val="0"/>
        <color rgb="FF0000FF"/>
        <sz val="8.0"/>
      </rPr>
      <t>Cálculo do valor = [(BCCPA/30)x1dia]/12</t>
    </r>
  </si>
  <si>
    <r>
      <rPr>
        <rFont val="Arial"/>
        <b/>
        <color rgb="FF000000"/>
        <sz val="10.0"/>
      </rPr>
      <t xml:space="preserve">Substituto na cobertura de Licença-Paternidade  </t>
    </r>
    <r>
      <rPr>
        <rFont val="Arial"/>
        <b val="0"/>
        <color rgb="FF0000FF"/>
        <sz val="8.0"/>
      </rPr>
      <t>Cálculo do valor = {[(BCCPA/30)x5dias]/12}x1,5%</t>
    </r>
  </si>
  <si>
    <r>
      <rPr>
        <rFont val="Arial"/>
        <b/>
        <color rgb="FF000000"/>
        <sz val="10.0"/>
      </rPr>
      <t xml:space="preserve">Substituto na cobertura de Ausência por acidente de trabalho </t>
    </r>
    <r>
      <rPr>
        <rFont val="Arial"/>
        <b val="0"/>
        <color rgb="FF0000FF"/>
        <sz val="8.0"/>
      </rPr>
      <t>Cálculo do valor = [(BCCPA)/30x0,69 dias]/12</t>
    </r>
  </si>
  <si>
    <r>
      <rPr>
        <rFont val="Arial"/>
        <b/>
        <color theme="1"/>
        <sz val="10.0"/>
      </rPr>
      <t xml:space="preserve">Substituto na cobertura de Afastamento Maternidade 
</t>
    </r>
    <r>
      <rPr>
        <rFont val="Arial"/>
        <b val="0"/>
        <color rgb="FF0000FF"/>
        <sz val="8.0"/>
      </rPr>
      <t xml:space="preserve">Cálculo do valor = [((Férias + Férias / 3) + SUB2.2 x (Férias + Férias / 3)) x (4/12)] x 2% + [(FGTS x Rem + SUB 2.2 x 13º + SUB2.3 – VA – VT + MÓD3) x (4/12)] } x 2% 
</t>
    </r>
    <r>
      <rPr>
        <rFont val="Arial"/>
        <b val="0"/>
        <i/>
        <color rgb="FF0000FF"/>
        <sz val="8.0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</si>
  <si>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rFont val="Arial"/>
        <b/>
        <color rgb="FF000000"/>
        <sz val="10.0"/>
      </rPr>
      <t xml:space="preserve">Substituto na cobertura de Ausência por doença  </t>
    </r>
    <r>
      <rPr>
        <rFont val="Arial"/>
        <b val="0"/>
        <color rgb="FF0000FF"/>
        <sz val="8.0"/>
      </rPr>
      <t>Cálculo do valor = [(BCCPA)/30)x3dias]/12</t>
    </r>
  </si>
  <si>
    <r>
      <rPr>
        <rFont val="Arial"/>
        <b/>
        <color rgb="FF000000"/>
        <sz val="10.0"/>
      </rPr>
      <t xml:space="preserve">Uniformes    </t>
    </r>
    <r>
      <rPr>
        <rFont val="Arial"/>
        <b val="0"/>
        <color rgb="FF0000FF"/>
        <sz val="8.0"/>
      </rPr>
      <t>conforme planilha módulo 5</t>
    </r>
  </si>
  <si>
    <r>
      <rPr>
        <rFont val="Arial"/>
        <b/>
        <color theme="1"/>
        <sz val="10.0"/>
      </rPr>
      <t>Materiais e Equipamentos</t>
    </r>
    <r>
      <rPr>
        <rFont val="Arial"/>
        <b val="0"/>
        <color rgb="FF0000FF"/>
        <sz val="8.0"/>
      </rPr>
      <t xml:space="preserve">    conforme planilha módulo 5</t>
    </r>
    <r>
      <rPr>
        <rFont val="Arial"/>
        <b/>
        <color rgb="FF0000FF"/>
        <sz val="10.0"/>
      </rPr>
      <t xml:space="preserve">                         </t>
    </r>
  </si>
  <si>
    <r>
      <rPr>
        <rFont val="Arial"/>
        <b/>
        <color rgb="FF0000FF"/>
        <sz val="10.0"/>
      </rPr>
      <t xml:space="preserve">    </t>
    </r>
    <r>
      <rPr>
        <rFont val="Arial"/>
        <b val="0"/>
        <color rgb="FF0000FF"/>
        <sz val="8.0"/>
      </rPr>
      <t>conforme planilha módulo 5</t>
    </r>
    <r>
      <rPr>
        <rFont val="Arial"/>
        <b/>
        <color rgb="FF0000FF"/>
        <sz val="10.0"/>
      </rPr>
      <t xml:space="preserve">                </t>
    </r>
  </si>
  <si>
    <r>
      <rPr>
        <rFont val="Arial"/>
        <b/>
        <color rgb="FF0000FF"/>
        <sz val="10.0"/>
      </rPr>
      <t xml:space="preserve">BASE DE CÁLCULO DOS CUSTOS INDIRETOS  = </t>
    </r>
    <r>
      <rPr>
        <rFont val="Arial"/>
        <b val="0"/>
        <color rgb="FF0000FF"/>
        <sz val="8.0"/>
      </rPr>
      <t>(Total dos Módulos 1, 2, 3, 4 e 5)</t>
    </r>
  </si>
  <si>
    <r>
      <rPr>
        <rFont val="Arial"/>
        <b/>
        <color rgb="FF0000FF"/>
        <sz val="10.0"/>
      </rPr>
      <t xml:space="preserve">BASE DE CÁLCULO DO LUCRO =  </t>
    </r>
    <r>
      <rPr>
        <rFont val="Arial"/>
        <b val="0"/>
        <color rgb="FF0000FF"/>
        <sz val="8.0"/>
      </rPr>
      <t>(Total dos Módulos 1, 2, 3, 4 e 5  +  Custos Indiretos)</t>
    </r>
  </si>
  <si>
    <r>
      <rPr>
        <rFont val="Arial"/>
        <b/>
        <color rgb="FF0000FF"/>
        <sz val="10.0"/>
      </rPr>
      <t xml:space="preserve">BASE DE CÁLCULO DOS TRIBUTOS =  </t>
    </r>
    <r>
      <rPr>
        <rFont val="Arial"/>
        <b val="0"/>
        <color rgb="FF0000FF"/>
        <sz val="8.0"/>
      </rPr>
      <t>(Total dos Módulos 1, 2, 3, 4 e 5  +  Custos Indiretos + Lucro)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</si>
  <si>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Cofins  </t>
    </r>
    <r>
      <rPr>
        <rFont val="Arial"/>
        <color rgb="FF0000FF"/>
        <sz val="8.0"/>
      </rPr>
      <t>(depende do regime de tributação; nesta planilha foi utilizada a hipótese de Lucro Real)
Os licitantes optantes ou obrigados ao regime não cumulativo da Cofins devem cotar a alíquota média, com demonstração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</si>
  <si>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>b) PIS</t>
    </r>
    <r>
      <rPr>
        <rFont val="Arial"/>
        <color rgb="FF0000FF"/>
        <sz val="10.0"/>
      </rPr>
      <t xml:space="preserve"> </t>
    </r>
    <r>
      <rPr>
        <rFont val="Arial"/>
        <color rgb="FF0000FF"/>
        <sz val="8.0"/>
      </rPr>
      <t>(depende do regime de tributação - utilizada a hipótese de Lucro Real)
Os licitantes optantes ou obrigados ao regime não cumulativo do PIS devem cotar a alíquota média, com demonstração</t>
    </r>
  </si>
  <si>
    <r>
      <rPr>
        <rFont val="Arial"/>
        <b/>
        <color rgb="FF0000FF"/>
        <sz val="8.0"/>
      </rPr>
      <t xml:space="preserve"> c) IRPJ</t>
    </r>
    <r>
      <rPr>
        <rFont val="Arial"/>
        <b val="0"/>
        <color rgb="FF0000FF"/>
        <sz val="8.0"/>
      </rPr>
      <t xml:space="preserve">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</si>
  <si>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b/>
        <color rgb="FF0000FF"/>
        <sz val="8.0"/>
      </rPr>
      <t xml:space="preserve"> d) CSLL </t>
    </r>
    <r>
      <rPr>
        <rFont val="Arial"/>
        <b val="0"/>
        <color rgb="FF0000FF"/>
        <sz val="8.0"/>
      </rPr>
      <t>-  Em face dos Acórdãos TCU nºs 950/2007-P e 205/2018-P, os licitantes não podem cotar expressamente este tributo.</t>
    </r>
  </si>
  <si>
    <r>
      <rPr>
        <rFont val="Arial"/>
        <color theme="1"/>
        <sz val="10.0"/>
      </rPr>
      <t xml:space="preserve">  </t>
    </r>
    <r>
      <rPr>
        <rFont val="Arial"/>
        <b/>
        <color theme="1"/>
        <sz val="10.0"/>
      </rPr>
      <t xml:space="preserve">a) ISS </t>
    </r>
    <r>
      <rPr>
        <rFont val="Arial"/>
        <color rgb="FF0000FF"/>
        <sz val="10.0"/>
      </rPr>
      <t xml:space="preserve">  </t>
    </r>
    <r>
      <rPr>
        <rFont val="Arial"/>
        <color rgb="FF0000FF"/>
        <sz val="8.0"/>
      </rPr>
      <t>(ver legislação do município)</t>
    </r>
  </si>
  <si>
    <r>
      <rPr>
        <rFont val="Arial"/>
        <b/>
        <color theme="1"/>
        <sz val="12.0"/>
      </rPr>
      <t xml:space="preserve">Valor global da proposta </t>
    </r>
    <r>
      <rPr>
        <rFont val="Arial"/>
        <b/>
        <color theme="1"/>
        <sz val="12.0"/>
      </rPr>
      <t>(valor mensal do serviço x nº de meses do contrato)</t>
    </r>
  </si>
  <si>
    <r>
      <rPr>
        <rFont val="Arial"/>
        <b/>
        <color theme="1"/>
      </rPr>
      <t>TOTAL MENSAL</t>
    </r>
    <r>
      <rPr>
        <rFont val="Arial"/>
        <b val="0"/>
        <color theme="1"/>
      </rPr>
      <t xml:space="preserve"> [considerando que os mesmos materiais/equipamentos serão utilizados pelos vigilantes diurnos e noturnos]</t>
    </r>
  </si>
  <si>
    <t>PRODUTIVIDADE DE REFERÊNCIA</t>
  </si>
  <si>
    <t>ÁREAS INTERNAS</t>
  </si>
  <si>
    <t>Produtividade máxima conforme IN 05/2017 (1)</t>
  </si>
  <si>
    <t>PRODUTIVIDADE NOVA (2)</t>
  </si>
  <si>
    <t>ACM. Prod. (2)</t>
  </si>
  <si>
    <t>ocorrências</t>
  </si>
  <si>
    <t>TOTAL DA ÁREA INTERNA</t>
  </si>
  <si>
    <t>ÁREAS EXTERNAS</t>
  </si>
  <si>
    <t>TOTAL DA ÁREA EXTERNA</t>
  </si>
  <si>
    <t>ESQUADRIAS EXTERNAS</t>
  </si>
  <si>
    <t>TOTAL DA ÁREA DA ESQUADRIA EXTERNA</t>
  </si>
  <si>
    <t>FACHADA ENVIDRAÇADA</t>
  </si>
  <si>
    <t>TOTAL DA ÁREA DA FACHADA ENVIDRAÇADA</t>
  </si>
  <si>
    <t>ÁREAS HOSPITALARES E ASSEMELHADAS</t>
  </si>
  <si>
    <t>TOTAL DAS ÁREAS HOSPITALARES</t>
  </si>
  <si>
    <t>(1) Produtividade de referência conforme IN 05/2017 (máxima)</t>
  </si>
  <si>
    <t>(2) PRODUTIVIDADE NOVA: alterando-se o número de repetições da atividade executada</t>
  </si>
  <si>
    <r>
      <rPr>
        <rFont val="Arial"/>
        <b/>
        <color theme="1"/>
        <sz val="10.0"/>
      </rPr>
      <t xml:space="preserve">(3) Atividades previstas no último caderno técnico (2014).
</t>
    </r>
    <r>
      <rPr>
        <rFont val="Arial"/>
        <b/>
        <color theme="1"/>
        <sz val="7.0"/>
      </rPr>
      <t xml:space="preserve">
</t>
    </r>
    <r>
      <rPr>
        <rFont val="Arial"/>
        <b val="0"/>
        <color theme="1"/>
        <sz val="7.0"/>
      </rPr>
      <t xml:space="preserve">Prestação de serviços de limpeza, asseio e conservação / Ministério do Planejamento, Orçamento e Gestão, Secretaria de Logística e Tecnologia da Informação. – Brasília : SLTI, 2014. </t>
    </r>
  </si>
  <si>
    <t>1.1 DIARIAMENTE, UMA VEZ QUANDO NÃO EXPLICITADO.</t>
  </si>
  <si>
    <t>Atividades a serem executadas (3)</t>
  </si>
  <si>
    <t>Ambiente</t>
  </si>
  <si>
    <t>Produtividade (1)</t>
  </si>
  <si>
    <t>Frequência de referência
[repetições na semana]</t>
  </si>
  <si>
    <t>Frequência NOVA
[repetições na semana]</t>
  </si>
  <si>
    <t>1.1.1 Remover, com pano úmido, o pó das mesas, armários, arquivos, prateleiras, persianas, peitoris, caixilhos das janelas, bem como dos demais móveis existentes, inclusive aparelhos elétricos, extintores de incêndio, etc.;</t>
  </si>
  <si>
    <t>1.1.2 Lavar os cinzeiros situados nas áreas reservadas para fumantes;</t>
  </si>
  <si>
    <t>1.1.3 Remover capachos e tapetes, procedendo a sua limpeza e aspirando o pó;</t>
  </si>
  <si>
    <t>1.1.4 Aspirar o pó em todo o piso acarpetado;</t>
  </si>
  <si>
    <t>1.1.5 Proceder à lavagem de bacias, assentos e pias dos sanitários com saneante domissanitário desinfetante, duas vezes ao dia;</t>
  </si>
  <si>
    <t>1.1.6 Varrer, remover manchas e lustrar os pisos encerados de madeira;</t>
  </si>
  <si>
    <t>1.1.7 Varrer, passar pano úmido e polir os balcões e os pisos vinílicos, de mármore, cerâmicos, de marmorite e emborrachados;</t>
  </si>
  <si>
    <t>1.1.8 Varrer os pisos de cimento;</t>
  </si>
  <si>
    <t>1.1.9 Limpar com saneantes domissanitários os pisos dos sanitários, copas e outras áreas molhadas, duas vezes ao dia;</t>
  </si>
  <si>
    <t>1.1.10 Abastecer com papel toalha, higiênico e sabonete líquido os sanitários, quando necessário;</t>
  </si>
  <si>
    <t>1.1.11 Retirar o pó dos telefones com flanela e produtos adequados;</t>
  </si>
  <si>
    <t>1.1.12 Limpar os elevadores com produtos adequados;</t>
  </si>
  <si>
    <t>1.1.13 Passar pano úmido com álcool nos tampos das mesas e assentos dos refeitórios antes e após as refeições;</t>
  </si>
  <si>
    <t>1.1.14 Retirar o lixo duas vezes ao dia, acondicionando-o em sacos plásticos de cem litros, removendo-os para local indicado pela Administração;</t>
  </si>
  <si>
    <t>1.1.15 Deverá ser procedida a coleta seletiva do papel para reciclagem, quando couber, nos termos da IN/MARE nº 6 de 3 de novembro de 1995;</t>
  </si>
  <si>
    <t>1.1.16 1.1.16 Limpar os corrimãos;</t>
  </si>
  <si>
    <t>1.1.17 1.1.17 Suprir os bebedouros com garrafões de água mineral, adquiridos pela Administração;</t>
  </si>
  <si>
    <t>1.1.18 1.1.18 Executar demais serviços considerados necessários à frequência diária.</t>
  </si>
  <si>
    <t>1.2 SEMANALMENTE, UMA VEZ, QUANDO NÃO EXPLICITADO.</t>
  </si>
  <si>
    <t>1.2.1 Limpar atrás dos móveis, armários e arquivos;</t>
  </si>
  <si>
    <t>1.2.2 Limpar, com produtos adequados, divisórias e portas revestidas de fórmica;</t>
  </si>
  <si>
    <t>1.2.3 Limpar, com produto neutro, portas, barras e batentes pintados a óleo ou verniz sintético;</t>
  </si>
  <si>
    <t>1.2.4 Lustrar todo o mobiliário envernizado com produto adequado e passar flanela nos móveis encerados;</t>
  </si>
  <si>
    <t>1.2.5 Limpar, com produto apropriado, as forrações de couro ou plástico em assentos e poltronas;</t>
  </si>
  <si>
    <t>1.2.6 Limpar e polir todos os metais, como válvulas, registros, sifões, fechaduras, etc.;</t>
  </si>
  <si>
    <t>1.2.7 Lavar os balcões e os pisos vinílicos, de mármore, cerâmicos, de marmorite e emborrachados com detergente, encerar e lustrar;</t>
  </si>
  <si>
    <t>1.2.8 Passar pano úmido com saneantes domissanitários nos telefones;</t>
  </si>
  <si>
    <t>1.2.9 Limpar os espelhos com pano umedecido em álcool, duas vezes por semana;</t>
  </si>
  <si>
    <t>1.2.10 Retirar o pó e resíduos, com pano úmido, dos quadros em geral;</t>
  </si>
  <si>
    <t>1.2.11 Executar demais serviços considerados necessários à frequência semanal.</t>
  </si>
  <si>
    <t>1.3 MENSALMENTE, UMA VEZ.</t>
  </si>
  <si>
    <t>Frequência de referência
[repetições no mês]</t>
  </si>
  <si>
    <t>Frequência NOVA
[repetições no mês]</t>
  </si>
  <si>
    <t>1.3.1 Limpar todas as luminárias por dentro e por fora;</t>
  </si>
  <si>
    <t>1.3.2 Limpar forros, paredes e rodapés;</t>
  </si>
  <si>
    <t>1.3.3 Limpar cortinas, com equipamentos e acessórios adequados;</t>
  </si>
  <si>
    <t>1.3.4 Limpar persianas com produtos adequados;</t>
  </si>
  <si>
    <t>1.3.5 Remover manchas de paredes;</t>
  </si>
  <si>
    <t>1.3.6 Limpar, engraxar e lubrificar portas, grades, basculantes, caixilhos, janelas de ferro (de malha, enrolar, pantográfica, correr, etc.);</t>
  </si>
  <si>
    <t>1.3.7 Proceder a uma revisão minuciosa de todos os serviços prestados durante o mês.</t>
  </si>
  <si>
    <t>1.4 ANUALMENTE, UMA VEZ QUANDO NÃO EXPLICITADO.</t>
  </si>
  <si>
    <t>Frequência de referência
[repetições no ano]</t>
  </si>
  <si>
    <t>Frequência NOVA
[repetições no ano]</t>
  </si>
  <si>
    <t>1.4.1 Efetuar lavagem das áreas acarpetadas previstas em contrato;</t>
  </si>
  <si>
    <t>1.4.2 Aspirar o pó e limpar calhas e luminárias;</t>
  </si>
  <si>
    <t xml:space="preserve">1.4.3 Lavar pelo menos duas vezes por ano, as caixas d’água dos prédios, remover a lama depositada e desinfetá-las. </t>
  </si>
  <si>
    <t>1.1.1 Remover capachos e tapetes, procedendo a sua limpeza;</t>
  </si>
  <si>
    <t>1.1.2 Varrer, passar pano úmido e polir os pisos vinílicos, de mármore, cerâmicos, de marmorite e emborrachados;</t>
  </si>
  <si>
    <t>1.1.3 Varrer as áreas pavimentadas;</t>
  </si>
  <si>
    <t>1.1.4 Retirar o lixo duas vezes ao dia, acondicionando-o em sacos plásticos de cem litros, removendo-os para local indicado pela Administração;</t>
  </si>
  <si>
    <t>1.1.5 Deverá ser procedida a coleta seletiva do papel para reciclagem, quando couber, nos termos da IN MARE nº 6 de 3 de novembro de 1995;</t>
  </si>
  <si>
    <t>1.1.6 Executar demais serviços considerados necessários à frequência diária.</t>
  </si>
  <si>
    <t>1.2 SEMANALMENTE, UMA VEZ.</t>
  </si>
  <si>
    <t>1.2.1 Limpar e polir todos os metais (torneiras, válvulas, registros, sifões, fechaduras, etc.)</t>
  </si>
  <si>
    <t>1.2.2 Lavar os pisos vinílicos, de mármore, cerâmicos, de marmorite e emborrachados, com detergente, encerar e lustrar;</t>
  </si>
  <si>
    <t>1.2.3 Retirar papéis, detritos e folhagens das áreas verdes;</t>
  </si>
  <si>
    <t>1.2.4 Executar demais serviços considerados necessários à frequência semanal.</t>
  </si>
  <si>
    <t>1.3.1 Lavar as áreas cobertas destinadas à garagem/ao estacionamento;</t>
  </si>
  <si>
    <r>
      <rPr>
        <rFont val="Arial"/>
        <color theme="1"/>
        <sz val="10.0"/>
      </rPr>
      <t xml:space="preserve">1.3.2 Proceder a capina e a roçada, retirar de toda área externa, plantas desnecessárias, cortar grama e podar árvores que estejam impedindo a passagem de pessoas.
 </t>
    </r>
    <r>
      <rPr>
        <rFont val="Arial"/>
        <color theme="1"/>
        <sz val="7.0"/>
      </rPr>
      <t xml:space="preserve">
1.3.2.1 Os serviços de paisagismo como jardinagem, adubação, aplicação de defensivos agrícolas não integram a composição de preços contemplados por esta Instrução Normativa, devendo receber tratamento diferenciado.</t>
    </r>
  </si>
  <si>
    <t>1.1 QUINZENALMENTE, UMA VEZ.</t>
  </si>
  <si>
    <t>1.1.1 Limpar todos os vidros (face interna/externa), aplicando-lhes produtos antiembaçantes.</t>
  </si>
  <si>
    <t>FACHADAS ENVIDRAÇADAS</t>
  </si>
  <si>
    <t>1.1 SEMESTRALMENTE, UMA VEZ.</t>
  </si>
  <si>
    <t>1.1.1 Limpar fachadas envidraçadas (face externa), em conformidade com as normas de segurança do trabalho, aplicando-lhes produtos antiembaçantes.</t>
  </si>
  <si>
    <t>ÁREAS HOSPITALARES E ASSEMELHADOS</t>
  </si>
  <si>
    <r>
      <rPr>
        <rFont val="Arial"/>
        <color theme="1"/>
        <sz val="10.0"/>
      </rPr>
      <t xml:space="preserve">Limpeza de áreas hospitalares
</t>
    </r>
    <r>
      <rPr>
        <rFont val="Arial"/>
        <color theme="1"/>
        <sz val="7.0"/>
      </rPr>
      <t xml:space="preserve">
(sem previsão de atividades específicas no Caderno Técnico 2014)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</si>
</sst>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00000000000"/>
    <numFmt numFmtId="165" formatCode="0.0%"/>
    <numFmt numFmtId="166" formatCode="[$R$ -416]#,##0.00"/>
    <numFmt numFmtId="167" formatCode="&quot;R$ &quot;#,##0.00"/>
    <numFmt numFmtId="168" formatCode="0;[Red]\-0"/>
    <numFmt numFmtId="169" formatCode="0.0000"/>
    <numFmt numFmtId="170" formatCode="0.0000%"/>
  </numFmts>
  <fonts count="40">
    <font>
      <sz val="10.0"/>
      <color rgb="FF000000"/>
      <name val="Arial"/>
      <scheme val="minor"/>
    </font>
    <font>
      <sz val="10.0"/>
      <color rgb="FF999999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rgb="FFFFFFFF"/>
      <name val="Arial"/>
    </font>
    <font>
      <b/>
      <sz val="15.0"/>
      <color rgb="FFFFFFFF"/>
      <name val="Arial"/>
    </font>
    <font/>
    <font>
      <sz val="10.0"/>
      <color rgb="FF0070C0"/>
      <name val="Arial"/>
    </font>
    <font>
      <b/>
      <sz val="10.0"/>
      <color theme="0"/>
      <name val="Arial"/>
    </font>
    <font>
      <sz val="10.0"/>
      <color rgb="FFFFFFFF"/>
      <name val="Arial"/>
    </font>
    <font>
      <color theme="1"/>
      <name val="Arial"/>
    </font>
    <font>
      <sz val="9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2.0"/>
      <color rgb="FFFF0000"/>
      <name val="Arial"/>
    </font>
    <font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10.0"/>
      <color rgb="FF0070C0"/>
      <name val="Arial"/>
    </font>
    <font>
      <b/>
      <sz val="12.0"/>
      <color rgb="FF0070C0"/>
      <name val="Arial"/>
    </font>
    <font>
      <sz val="11.0"/>
      <color rgb="FFFF0000"/>
      <name val="Arial"/>
    </font>
    <font>
      <b/>
      <sz val="11.0"/>
      <color rgb="FFFF0000"/>
      <name val="Arial"/>
    </font>
    <font>
      <b/>
      <color theme="1"/>
      <name val="Arial"/>
    </font>
    <font>
      <b/>
      <color rgb="FFFF0000"/>
      <name val="Arial"/>
    </font>
    <font>
      <b/>
      <sz val="10.0"/>
      <color rgb="FF0000FF"/>
      <name val="Arial"/>
    </font>
    <font>
      <b/>
      <sz val="9.0"/>
      <color rgb="FF0000FF"/>
      <name val="Arial"/>
    </font>
    <font>
      <b/>
      <sz val="9.0"/>
      <color rgb="FFFF0000"/>
      <name val="Arial"/>
    </font>
    <font>
      <sz val="9.0"/>
      <color rgb="FF0000FF"/>
      <name val="Arial"/>
    </font>
    <font>
      <b/>
      <strike/>
      <sz val="10.0"/>
      <color rgb="FF009900"/>
      <name val="Arial"/>
    </font>
    <font>
      <sz val="11.0"/>
      <color theme="1"/>
      <name val="Arial"/>
    </font>
    <font>
      <b/>
      <sz val="11.0"/>
      <color rgb="FF0000FF"/>
      <name val="Arial"/>
    </font>
    <font>
      <sz val="8.0"/>
      <color rgb="FF0000FF"/>
      <name val="Arial"/>
    </font>
    <font>
      <b/>
      <sz val="8.0"/>
      <color rgb="FF0000FF"/>
      <name val="Arial"/>
    </font>
    <font>
      <b/>
      <sz val="8.0"/>
      <color theme="1"/>
      <name val="Arial"/>
    </font>
    <font>
      <sz val="10.0"/>
      <color rgb="FF0000FF"/>
      <name val="Arial"/>
    </font>
    <font>
      <sz val="10.0"/>
      <color rgb="FFFF0000"/>
      <name val="Arial"/>
    </font>
    <font>
      <sz val="10.0"/>
      <color rgb="FFD9EAD3"/>
      <name val="Arial"/>
    </font>
    <font>
      <b/>
      <sz val="16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385623"/>
        <bgColor rgb="FF385623"/>
      </patternFill>
    </fill>
    <fill>
      <patternFill patternType="solid">
        <fgColor rgb="FFE2EFD9"/>
        <bgColor rgb="FFE2EFD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3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3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shrinkToFit="0" vertical="bottom" wrapText="0"/>
    </xf>
    <xf borderId="0" fillId="2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1" fillId="3" fontId="6" numFmtId="0" xfId="0" applyAlignment="1" applyBorder="1" applyFill="1" applyFont="1">
      <alignment horizontal="center" readingOrder="0" shrinkToFit="0" vertical="bottom" wrapText="0"/>
    </xf>
    <xf borderId="2" fillId="0" fontId="7" numFmtId="0" xfId="0" applyBorder="1" applyFont="1"/>
    <xf borderId="3" fillId="0" fontId="7" numFmtId="0" xfId="0" applyBorder="1" applyFont="1"/>
    <xf borderId="0" fillId="2" fontId="1" numFmtId="0" xfId="0" applyAlignment="1" applyFont="1">
      <alignment horizontal="center" readingOrder="0" shrinkToFit="0" vertical="center" wrapText="0"/>
    </xf>
    <xf borderId="0" fillId="0" fontId="4" numFmtId="0" xfId="0" applyAlignment="1" applyFont="1">
      <alignment horizontal="center" vertical="center"/>
    </xf>
    <xf borderId="4" fillId="4" fontId="4" numFmtId="0" xfId="0" applyAlignment="1" applyBorder="1" applyFill="1" applyFont="1">
      <alignment horizontal="center" vertical="center"/>
    </xf>
    <xf borderId="5" fillId="4" fontId="4" numFmtId="0" xfId="0" applyAlignment="1" applyBorder="1" applyFont="1">
      <alignment horizontal="center" readingOrder="0" vertical="center"/>
    </xf>
    <xf borderId="5" fillId="4" fontId="4" numFmtId="2" xfId="0" applyAlignment="1" applyBorder="1" applyFont="1" applyNumberFormat="1">
      <alignment horizontal="center" vertical="center"/>
    </xf>
    <xf borderId="5" fillId="4" fontId="4" numFmtId="164" xfId="0" applyAlignment="1" applyBorder="1" applyFont="1" applyNumberFormat="1">
      <alignment horizontal="center" shrinkToFit="0" vertical="center" wrapText="1"/>
    </xf>
    <xf borderId="5" fillId="4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2" fontId="1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horizontal="center"/>
    </xf>
    <xf borderId="6" fillId="5" fontId="4" numFmtId="0" xfId="0" applyAlignment="1" applyBorder="1" applyFill="1" applyFont="1">
      <alignment horizontal="center" readingOrder="0"/>
    </xf>
    <xf borderId="0" fillId="5" fontId="4" numFmtId="0" xfId="0" applyAlignment="1" applyFont="1">
      <alignment horizontal="center" readingOrder="0"/>
    </xf>
    <xf borderId="0" fillId="5" fontId="4" numFmtId="0" xfId="0" applyAlignment="1" applyFont="1">
      <alignment horizontal="center" readingOrder="0" vertical="bottom"/>
    </xf>
    <xf borderId="0" fillId="5" fontId="4" numFmtId="0" xfId="0" applyAlignment="1" applyFont="1">
      <alignment vertical="bottom"/>
    </xf>
    <xf borderId="0" fillId="5" fontId="2" numFmtId="4" xfId="0" applyAlignment="1" applyFont="1" applyNumberFormat="1">
      <alignment horizontal="right" vertical="bottom"/>
    </xf>
    <xf borderId="0" fillId="5" fontId="4" numFmtId="4" xfId="0" applyAlignment="1" applyFont="1" applyNumberFormat="1">
      <alignment horizontal="right" vertical="bottom"/>
    </xf>
    <xf borderId="7" fillId="5" fontId="2" numFmtId="4" xfId="0" applyAlignment="1" applyBorder="1" applyFont="1" applyNumberFormat="1">
      <alignment horizontal="right" vertical="bottom"/>
    </xf>
    <xf borderId="0" fillId="5" fontId="8" numFmtId="4" xfId="0" applyAlignment="1" applyFont="1" applyNumberFormat="1">
      <alignment shrinkToFit="0" vertical="bottom" wrapText="0"/>
    </xf>
    <xf borderId="0" fillId="5" fontId="8" numFmtId="0" xfId="0" applyAlignment="1" applyFont="1">
      <alignment shrinkToFit="0" vertical="bottom" wrapText="0"/>
    </xf>
    <xf borderId="0" fillId="5" fontId="8" numFmtId="165" xfId="0" applyAlignment="1" applyFont="1" applyNumberFormat="1">
      <alignment horizontal="right" shrinkToFit="0" vertical="bottom" wrapText="0"/>
    </xf>
    <xf borderId="0" fillId="5" fontId="4" numFmtId="0" xfId="0" applyAlignment="1" applyFont="1">
      <alignment shrinkToFit="0" vertical="bottom" wrapText="0"/>
    </xf>
    <xf borderId="6" fillId="0" fontId="4" numFmtId="0" xfId="0" applyAlignment="1" applyBorder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horizontal="center" vertical="bottom"/>
    </xf>
    <xf borderId="0" fillId="0" fontId="2" numFmtId="4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7" fillId="0" fontId="2" numFmtId="4" xfId="0" applyAlignment="1" applyBorder="1" applyFont="1" applyNumberFormat="1">
      <alignment horizontal="right" vertical="bottom"/>
    </xf>
    <xf borderId="0" fillId="0" fontId="8" numFmtId="4" xfId="0" applyAlignment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165" xfId="0" applyAlignment="1" applyFont="1" applyNumberFormat="1">
      <alignment horizontal="right" shrinkToFit="0" vertical="bottom" wrapText="0"/>
    </xf>
    <xf borderId="6" fillId="3" fontId="9" numFmtId="0" xfId="0" applyAlignment="1" applyBorder="1" applyFont="1">
      <alignment horizontal="center"/>
    </xf>
    <xf borderId="0" fillId="3" fontId="9" numFmtId="0" xfId="0" applyAlignment="1" applyFont="1">
      <alignment horizontal="center"/>
    </xf>
    <xf borderId="0" fillId="3" fontId="9" numFmtId="0" xfId="0" applyAlignment="1" applyFont="1">
      <alignment vertical="bottom"/>
    </xf>
    <xf borderId="0" fillId="3" fontId="9" numFmtId="0" xfId="0" applyAlignment="1" applyFont="1">
      <alignment horizontal="center" vertical="bottom"/>
    </xf>
    <xf borderId="0" fillId="3" fontId="10" numFmtId="0" xfId="0" applyAlignment="1" applyFont="1">
      <alignment vertical="bottom"/>
    </xf>
    <xf borderId="0" fillId="3" fontId="9" numFmtId="4" xfId="0" applyAlignment="1" applyFont="1" applyNumberFormat="1">
      <alignment horizontal="right" vertical="bottom"/>
    </xf>
    <xf borderId="7" fillId="3" fontId="9" numFmtId="4" xfId="0" applyAlignment="1" applyBorder="1" applyFont="1" applyNumberFormat="1">
      <alignment horizontal="right" vertical="bottom"/>
    </xf>
    <xf borderId="0" fillId="0" fontId="3" numFmtId="0" xfId="0" applyFont="1"/>
    <xf borderId="0" fillId="0" fontId="2" numFmtId="0" xfId="0" applyAlignment="1" applyFont="1">
      <alignment horizontal="center" vertical="bottom"/>
    </xf>
    <xf borderId="0" fillId="0" fontId="11" numFmtId="166" xfId="0" applyFont="1" applyNumberFormat="1"/>
    <xf borderId="0" fillId="0" fontId="2" numFmtId="0" xfId="0" applyAlignment="1" applyFont="1">
      <alignment vertical="bottom"/>
    </xf>
    <xf borderId="0" fillId="2" fontId="1" numFmtId="0" xfId="0" applyAlignment="1" applyFont="1">
      <alignment shrinkToFit="0" vertical="bottom" wrapText="0"/>
    </xf>
    <xf borderId="0" fillId="2" fontId="1" numFmtId="0" xfId="0" applyFont="1"/>
    <xf borderId="0" fillId="0" fontId="12" numFmtId="0" xfId="0" applyFont="1"/>
    <xf borderId="8" fillId="6" fontId="12" numFmtId="0" xfId="0" applyBorder="1" applyFill="1" applyFont="1"/>
    <xf borderId="0" fillId="0" fontId="13" numFmtId="0" xfId="0" applyAlignment="1" applyFont="1">
      <alignment horizontal="center" readingOrder="0"/>
    </xf>
    <xf borderId="0" fillId="0" fontId="13" numFmtId="0" xfId="0" applyAlignment="1" applyFont="1">
      <alignment horizontal="center"/>
    </xf>
    <xf borderId="0" fillId="0" fontId="14" numFmtId="0" xfId="0" applyAlignment="1" applyFont="1">
      <alignment horizontal="center"/>
    </xf>
    <xf borderId="9" fillId="7" fontId="14" numFmtId="0" xfId="0" applyAlignment="1" applyBorder="1" applyFill="1" applyFont="1">
      <alignment horizontal="left"/>
    </xf>
    <xf borderId="10" fillId="0" fontId="7" numFmtId="0" xfId="0" applyBorder="1" applyFont="1"/>
    <xf borderId="5" fillId="0" fontId="7" numFmtId="0" xfId="0" applyBorder="1" applyFont="1"/>
    <xf borderId="9" fillId="7" fontId="15" numFmtId="0" xfId="0" applyAlignment="1" applyBorder="1" applyFont="1">
      <alignment horizontal="left" readingOrder="0"/>
    </xf>
    <xf borderId="6" fillId="0" fontId="3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14" numFmtId="0" xfId="0" applyAlignment="1" applyFont="1">
      <alignment horizontal="left"/>
    </xf>
    <xf borderId="7" fillId="0" fontId="14" numFmtId="0" xfId="0" applyAlignment="1" applyBorder="1" applyFont="1">
      <alignment horizontal="left"/>
    </xf>
    <xf borderId="11" fillId="7" fontId="17" numFmtId="0" xfId="0" applyAlignment="1" applyBorder="1" applyFont="1">
      <alignment horizontal="left" shrinkToFit="0" vertical="center" wrapText="1"/>
    </xf>
    <xf borderId="12" fillId="0" fontId="7" numFmtId="0" xfId="0" applyBorder="1" applyFont="1"/>
    <xf borderId="13" fillId="0" fontId="7" numFmtId="0" xfId="0" applyBorder="1" applyFont="1"/>
    <xf borderId="4" fillId="0" fontId="18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horizontal="left" shrinkToFit="0" vertical="center" wrapText="1"/>
    </xf>
    <xf borderId="9" fillId="0" fontId="19" numFmtId="0" xfId="0" applyAlignment="1" applyBorder="1" applyFont="1">
      <alignment horizontal="left" shrinkToFit="0" vertical="center" wrapText="1"/>
    </xf>
    <xf borderId="9" fillId="0" fontId="20" numFmtId="0" xfId="0" applyAlignment="1" applyBorder="1" applyFont="1">
      <alignment horizontal="left" readingOrder="0" shrinkToFit="0" vertical="center" wrapText="1"/>
    </xf>
    <xf borderId="9" fillId="0" fontId="19" numFmtId="0" xfId="0" applyAlignment="1" applyBorder="1" applyFont="1">
      <alignment horizontal="left" readingOrder="0" shrinkToFit="0" vertical="center" wrapText="1"/>
    </xf>
    <xf borderId="14" fillId="0" fontId="18" numFmtId="0" xfId="0" applyAlignment="1" applyBorder="1" applyFont="1">
      <alignment horizontal="center" shrinkToFit="0" vertical="center" wrapText="1"/>
    </xf>
    <xf borderId="1" fillId="0" fontId="18" numFmtId="0" xfId="0" applyAlignment="1" applyBorder="1" applyFont="1">
      <alignment horizontal="left" shrinkToFit="0" vertical="center" wrapText="1"/>
    </xf>
    <xf borderId="0" fillId="0" fontId="2" numFmtId="0" xfId="0" applyFont="1"/>
    <xf borderId="14" fillId="0" fontId="11" numFmtId="0" xfId="0" applyBorder="1" applyFont="1"/>
    <xf borderId="5" fillId="4" fontId="4" numFmtId="0" xfId="0" applyAlignment="1" applyBorder="1" applyFont="1">
      <alignment horizontal="center" shrinkToFit="0" vertical="center" wrapText="1"/>
    </xf>
    <xf borderId="4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readingOrder="0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14" fillId="0" fontId="3" numFmtId="0" xfId="0" applyBorder="1" applyFont="1"/>
    <xf borderId="15" fillId="0" fontId="11" numFmtId="0" xfId="0" applyBorder="1" applyFont="1"/>
    <xf borderId="5" fillId="0" fontId="15" numFmtId="0" xfId="0" applyAlignment="1" applyBorder="1" applyFont="1">
      <alignment horizontal="center" readingOrder="0" shrinkToFit="0" vertical="center" wrapText="1"/>
    </xf>
    <xf borderId="4" fillId="0" fontId="21" numFmtId="0" xfId="0" applyAlignment="1" applyBorder="1" applyFont="1">
      <alignment horizontal="center" shrinkToFit="0" vertical="center" wrapText="1"/>
    </xf>
    <xf borderId="9" fillId="0" fontId="21" numFmtId="0" xfId="0" applyAlignment="1" applyBorder="1" applyFont="1">
      <alignment horizontal="center" readingOrder="0" shrinkToFit="0" vertical="center" wrapText="1"/>
    </xf>
    <xf borderId="9" fillId="0" fontId="21" numFmtId="4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16" fillId="4" fontId="18" numFmtId="0" xfId="0" applyAlignment="1" applyBorder="1" applyFont="1">
      <alignment horizontal="center" vertical="center"/>
    </xf>
    <xf borderId="17" fillId="0" fontId="7" numFmtId="0" xfId="0" applyBorder="1" applyFont="1"/>
    <xf borderId="18" fillId="0" fontId="7" numFmtId="0" xfId="0" applyBorder="1" applyFont="1"/>
    <xf borderId="9" fillId="7" fontId="14" numFmtId="0" xfId="0" applyAlignment="1" applyBorder="1" applyFont="1">
      <alignment horizontal="left" shrinkToFit="0" vertical="center" wrapText="1"/>
    </xf>
    <xf borderId="0" fillId="0" fontId="18" numFmtId="0" xfId="0" applyAlignment="1" applyFont="1">
      <alignment horizontal="center" shrinkToFit="0" vertical="center" wrapText="1"/>
    </xf>
    <xf borderId="9" fillId="7" fontId="17" numFmtId="0" xfId="0" applyAlignment="1" applyBorder="1" applyFont="1">
      <alignment horizontal="left" shrinkToFit="0" vertical="center" wrapText="1"/>
    </xf>
    <xf borderId="9" fillId="0" fontId="18" numFmtId="167" xfId="0" applyAlignment="1" applyBorder="1" applyFont="1" applyNumberFormat="1">
      <alignment horizontal="left" vertical="center"/>
    </xf>
    <xf borderId="9" fillId="0" fontId="22" numFmtId="168" xfId="0" applyAlignment="1" applyBorder="1" applyFont="1" applyNumberFormat="1">
      <alignment horizontal="left" readingOrder="0" shrinkToFit="0" wrapText="1"/>
    </xf>
    <xf borderId="9" fillId="0" fontId="18" numFmtId="0" xfId="0" applyAlignment="1" applyBorder="1" applyFont="1">
      <alignment horizontal="left" readingOrder="0" shrinkToFit="0" vertical="center" wrapText="1"/>
    </xf>
    <xf borderId="9" fillId="0" fontId="23" numFmtId="166" xfId="0" applyAlignment="1" applyBorder="1" applyFont="1" applyNumberFormat="1">
      <alignment horizontal="left" readingOrder="0" vertical="center"/>
    </xf>
    <xf borderId="9" fillId="0" fontId="17" numFmtId="0" xfId="0" applyAlignment="1" applyBorder="1" applyFont="1">
      <alignment horizontal="left" readingOrder="0" shrinkToFit="0" vertical="center" wrapText="1"/>
    </xf>
    <xf borderId="4" fillId="0" fontId="24" numFmtId="0" xfId="0" applyAlignment="1" applyBorder="1" applyFont="1">
      <alignment horizontal="center" readingOrder="0" shrinkToFit="0" vertical="bottom" wrapText="0"/>
    </xf>
    <xf borderId="10" fillId="0" fontId="25" numFmtId="0" xfId="0" applyAlignment="1" applyBorder="1" applyFont="1">
      <alignment horizontal="left" readingOrder="0"/>
    </xf>
    <xf borderId="9" fillId="0" fontId="17" numFmtId="166" xfId="0" applyAlignment="1" applyBorder="1" applyFont="1" applyNumberFormat="1">
      <alignment horizontal="left" readingOrder="0" vertical="center"/>
    </xf>
    <xf borderId="15" fillId="0" fontId="24" numFmtId="0" xfId="0" applyAlignment="1" applyBorder="1" applyFont="1">
      <alignment horizontal="center" readingOrder="0" shrinkToFit="0" vertical="bottom" wrapText="0"/>
    </xf>
    <xf borderId="10" fillId="0" fontId="24" numFmtId="0" xfId="0" applyAlignment="1" applyBorder="1" applyFont="1">
      <alignment horizontal="left" readingOrder="0"/>
    </xf>
    <xf borderId="10" fillId="0" fontId="24" numFmtId="0" xfId="0" applyAlignment="1" applyBorder="1" applyFont="1">
      <alignment horizontal="left" readingOrder="0" shrinkToFit="0" wrapText="0"/>
    </xf>
    <xf borderId="9" fillId="0" fontId="12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horizontal="left"/>
    </xf>
    <xf borderId="19" fillId="7" fontId="17" numFmtId="0" xfId="0" applyAlignment="1" applyBorder="1" applyFont="1">
      <alignment horizontal="center" shrinkToFit="0" vertical="center" wrapText="1"/>
    </xf>
    <xf borderId="9" fillId="7" fontId="17" numFmtId="0" xfId="0" applyAlignment="1" applyBorder="1" applyFont="1">
      <alignment horizontal="center" shrinkToFit="0" vertical="center" wrapText="1"/>
    </xf>
    <xf borderId="19" fillId="7" fontId="17" numFmtId="0" xfId="0" applyAlignment="1" applyBorder="1" applyFont="1">
      <alignment horizontal="center" readingOrder="0" shrinkToFit="0" vertical="center" wrapText="1"/>
    </xf>
    <xf borderId="16" fillId="0" fontId="18" numFmtId="0" xfId="0" applyAlignment="1" applyBorder="1" applyFont="1">
      <alignment readingOrder="0" shrinkToFit="0" vertical="center" wrapText="1"/>
    </xf>
    <xf borderId="4" fillId="0" fontId="18" numFmtId="4" xfId="0" applyAlignment="1" applyBorder="1" applyFont="1" applyNumberFormat="1">
      <alignment vertical="center"/>
    </xf>
    <xf borderId="4" fillId="0" fontId="18" numFmtId="0" xfId="0" applyAlignment="1" applyBorder="1" applyFont="1">
      <alignment horizontal="center" readingOrder="0" shrinkToFit="0" vertical="center" wrapText="1"/>
    </xf>
    <xf borderId="4" fillId="0" fontId="18" numFmtId="9" xfId="0" applyAlignment="1" applyBorder="1" applyFont="1" applyNumberFormat="1">
      <alignment horizontal="center" readingOrder="0" shrinkToFit="0" vertical="center" wrapText="1"/>
    </xf>
    <xf borderId="4" fillId="0" fontId="18" numFmtId="0" xfId="0" applyAlignment="1" applyBorder="1" applyFont="1">
      <alignment shrinkToFit="0" vertical="center" wrapText="1"/>
    </xf>
    <xf borderId="9" fillId="7" fontId="18" numFmtId="0" xfId="0" applyAlignment="1" applyBorder="1" applyFont="1">
      <alignment horizontal="right" readingOrder="0" shrinkToFit="0" vertical="center" wrapText="1"/>
    </xf>
    <xf borderId="4" fillId="7" fontId="18" numFmtId="4" xfId="0" applyAlignment="1" applyBorder="1" applyFont="1" applyNumberFormat="1">
      <alignment vertical="center"/>
    </xf>
    <xf borderId="4" fillId="0" fontId="24" numFmtId="0" xfId="0" applyAlignment="1" applyBorder="1" applyFont="1">
      <alignment horizontal="center" readingOrder="0"/>
    </xf>
    <xf borderId="4" fillId="7" fontId="17" numFmtId="4" xfId="0" applyAlignment="1" applyBorder="1" applyFont="1" applyNumberFormat="1">
      <alignment vertical="center"/>
    </xf>
    <xf borderId="9" fillId="7" fontId="14" numFmtId="0" xfId="0" applyAlignment="1" applyBorder="1" applyFont="1">
      <alignment horizontal="left" vertical="center"/>
    </xf>
    <xf borderId="9" fillId="7" fontId="17" numFmtId="0" xfId="0" applyAlignment="1" applyBorder="1" applyFont="1">
      <alignment horizontal="left" vertical="center"/>
    </xf>
    <xf borderId="4" fillId="0" fontId="18" numFmtId="0" xfId="0" applyAlignment="1" applyBorder="1" applyFont="1">
      <alignment horizontal="center" vertical="center"/>
    </xf>
    <xf borderId="9" fillId="0" fontId="18" numFmtId="0" xfId="0" applyAlignment="1" applyBorder="1" applyFont="1">
      <alignment horizontal="left" vertical="center"/>
    </xf>
    <xf borderId="4" fillId="0" fontId="17" numFmtId="0" xfId="0" applyAlignment="1" applyBorder="1" applyFont="1">
      <alignment horizontal="center" shrinkToFit="0" vertical="center" wrapText="1"/>
    </xf>
    <xf borderId="9" fillId="0" fontId="26" numFmtId="0" xfId="0" applyAlignment="1" applyBorder="1" applyFont="1">
      <alignment horizontal="left" shrinkToFit="0" vertical="center" wrapText="1"/>
    </xf>
    <xf borderId="4" fillId="0" fontId="18" numFmtId="10" xfId="0" applyAlignment="1" applyBorder="1" applyFont="1" applyNumberFormat="1">
      <alignment horizontal="center" vertical="center"/>
    </xf>
    <xf borderId="9" fillId="7" fontId="18" numFmtId="0" xfId="0" applyAlignment="1" applyBorder="1" applyFont="1">
      <alignment horizontal="right" vertical="center"/>
    </xf>
    <xf borderId="20" fillId="7" fontId="17" numFmtId="0" xfId="0" applyAlignment="1" applyBorder="1" applyFont="1">
      <alignment horizontal="center" vertical="center"/>
    </xf>
    <xf borderId="4" fillId="7" fontId="17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horizontal="center" vertical="center"/>
    </xf>
    <xf borderId="4" fillId="0" fontId="18" numFmtId="10" xfId="0" applyAlignment="1" applyBorder="1" applyFont="1" applyNumberFormat="1">
      <alignment horizontal="right" vertical="center"/>
    </xf>
    <xf borderId="4" fillId="0" fontId="18" numFmtId="4" xfId="0" applyAlignment="1" applyBorder="1" applyFont="1" applyNumberFormat="1">
      <alignment horizontal="right" vertical="center"/>
    </xf>
    <xf borderId="4" fillId="0" fontId="18" numFmtId="0" xfId="0" applyAlignment="1" applyBorder="1" applyFont="1">
      <alignment horizontal="right" shrinkToFit="0" vertical="center" wrapText="1"/>
    </xf>
    <xf borderId="4" fillId="0" fontId="18" numFmtId="9" xfId="0" applyAlignment="1" applyBorder="1" applyFont="1" applyNumberFormat="1">
      <alignment horizontal="left" shrinkToFit="0" vertical="center" wrapText="1"/>
    </xf>
    <xf borderId="4" fillId="0" fontId="18" numFmtId="169" xfId="0" applyAlignment="1" applyBorder="1" applyFont="1" applyNumberFormat="1">
      <alignment horizontal="left" shrinkToFit="0" vertical="center" wrapText="1"/>
    </xf>
    <xf borderId="4" fillId="0" fontId="18" numFmtId="170" xfId="0" applyAlignment="1" applyBorder="1" applyFont="1" applyNumberFormat="1">
      <alignment horizontal="right" vertical="center"/>
    </xf>
    <xf borderId="4" fillId="7" fontId="18" numFmtId="170" xfId="0" applyAlignment="1" applyBorder="1" applyFont="1" applyNumberFormat="1">
      <alignment horizontal="right" vertical="center"/>
    </xf>
    <xf borderId="4" fillId="7" fontId="18" numFmtId="4" xfId="0" applyAlignment="1" applyBorder="1" applyFont="1" applyNumberFormat="1">
      <alignment horizontal="right" vertical="center"/>
    </xf>
    <xf borderId="4" fillId="7" fontId="17" numFmtId="0" xfId="0" applyAlignment="1" applyBorder="1" applyFont="1">
      <alignment horizontal="center" vertical="center"/>
    </xf>
    <xf borderId="9" fillId="0" fontId="27" numFmtId="0" xfId="0" applyAlignment="1" applyBorder="1" applyFont="1">
      <alignment horizontal="left" shrinkToFit="0" vertical="center" wrapText="1"/>
    </xf>
    <xf borderId="4" fillId="0" fontId="20" numFmtId="166" xfId="0" applyAlignment="1" applyBorder="1" applyFont="1" applyNumberFormat="1">
      <alignment horizontal="right" shrinkToFit="0" vertical="center" wrapText="1"/>
    </xf>
    <xf borderId="4" fillId="0" fontId="28" numFmtId="3" xfId="0" applyAlignment="1" applyBorder="1" applyFont="1" applyNumberFormat="1">
      <alignment vertical="center"/>
    </xf>
    <xf borderId="4" fillId="0" fontId="28" numFmtId="3" xfId="0" applyAlignment="1" applyBorder="1" applyFont="1" applyNumberFormat="1">
      <alignment readingOrder="0" vertical="center"/>
    </xf>
    <xf borderId="0" fillId="0" fontId="29" numFmtId="0" xfId="0" applyFont="1"/>
    <xf borderId="4" fillId="0" fontId="28" numFmtId="10" xfId="0" applyAlignment="1" applyBorder="1" applyFont="1" applyNumberFormat="1">
      <alignment horizontal="right" shrinkToFit="0" vertical="center" wrapText="1"/>
    </xf>
    <xf borderId="4" fillId="0" fontId="28" numFmtId="166" xfId="0" applyAlignment="1" applyBorder="1" applyFont="1" applyNumberFormat="1">
      <alignment readingOrder="0" vertical="center"/>
    </xf>
    <xf borderId="4" fillId="0" fontId="30" numFmtId="0" xfId="0" applyAlignment="1" applyBorder="1" applyFont="1">
      <alignment horizontal="center" vertical="center"/>
    </xf>
    <xf borderId="4" fillId="0" fontId="28" numFmtId="10" xfId="0" applyAlignment="1" applyBorder="1" applyFont="1" applyNumberFormat="1">
      <alignment vertical="center"/>
    </xf>
    <xf borderId="4" fillId="0" fontId="18" numFmtId="0" xfId="0" applyAlignment="1" applyBorder="1" applyFont="1">
      <alignment horizontal="center" readingOrder="0" vertical="center"/>
    </xf>
    <xf borderId="4" fillId="7" fontId="3" numFmtId="0" xfId="0" applyAlignment="1" applyBorder="1" applyFont="1">
      <alignment horizontal="center" vertical="center"/>
    </xf>
    <xf borderId="0" fillId="0" fontId="31" numFmtId="0" xfId="0" applyFont="1"/>
    <xf borderId="9" fillId="7" fontId="17" numFmtId="0" xfId="0" applyAlignment="1" applyBorder="1" applyFont="1">
      <alignment horizontal="right" shrinkToFit="0" vertical="center" wrapText="1"/>
    </xf>
    <xf borderId="9" fillId="7" fontId="17" numFmtId="0" xfId="0" applyAlignment="1" applyBorder="1" applyFont="1">
      <alignment horizontal="center" vertical="center"/>
    </xf>
    <xf borderId="4" fillId="0" fontId="32" numFmtId="10" xfId="0" applyAlignment="1" applyBorder="1" applyFont="1" applyNumberFormat="1">
      <alignment horizontal="right" vertical="center"/>
    </xf>
    <xf borderId="4" fillId="7" fontId="17" numFmtId="4" xfId="0" applyAlignment="1" applyBorder="1" applyFont="1" applyNumberFormat="1">
      <alignment horizontal="right" vertical="center"/>
    </xf>
    <xf borderId="11" fillId="7" fontId="26" numFmtId="0" xfId="0" applyAlignment="1" applyBorder="1" applyFont="1">
      <alignment horizontal="left" shrinkToFit="0" vertical="center" wrapText="1"/>
    </xf>
    <xf borderId="20" fillId="7" fontId="27" numFmtId="0" xfId="0" applyAlignment="1" applyBorder="1" applyFont="1">
      <alignment horizontal="right" shrinkToFit="0" vertical="center" wrapText="1"/>
    </xf>
    <xf borderId="21" fillId="7" fontId="27" numFmtId="4" xfId="0" applyAlignment="1" applyBorder="1" applyFont="1" applyNumberFormat="1">
      <alignment horizontal="left" shrinkToFit="0" vertical="center" wrapText="1"/>
    </xf>
    <xf borderId="9" fillId="7" fontId="27" numFmtId="0" xfId="0" applyAlignment="1" applyBorder="1" applyFont="1">
      <alignment horizontal="right" shrinkToFit="0" vertical="center" wrapText="1"/>
    </xf>
    <xf borderId="22" fillId="7" fontId="27" numFmtId="4" xfId="0" applyAlignment="1" applyBorder="1" applyFont="1" applyNumberFormat="1">
      <alignment horizontal="left" shrinkToFit="0" vertical="center" wrapText="1"/>
    </xf>
    <xf borderId="4" fillId="7" fontId="17" numFmtId="4" xfId="0" applyAlignment="1" applyBorder="1" applyFont="1" applyNumberFormat="1">
      <alignment horizontal="right" shrinkToFit="0" vertical="center" wrapText="1"/>
    </xf>
    <xf borderId="0" fillId="0" fontId="12" numFmtId="0" xfId="0" applyAlignment="1" applyFont="1">
      <alignment readingOrder="0"/>
    </xf>
    <xf borderId="23" fillId="7" fontId="17" numFmtId="0" xfId="0" applyAlignment="1" applyBorder="1" applyFont="1">
      <alignment horizontal="left" shrinkToFit="0" vertical="center" wrapText="1"/>
    </xf>
    <xf borderId="24" fillId="0" fontId="7" numFmtId="0" xfId="0" applyBorder="1" applyFont="1"/>
    <xf borderId="25" fillId="0" fontId="7" numFmtId="0" xfId="0" applyBorder="1" applyFont="1"/>
    <xf borderId="4" fillId="7" fontId="17" numFmtId="0" xfId="0" applyAlignment="1" applyBorder="1" applyFont="1">
      <alignment horizontal="center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 readingOrder="0" shrinkToFit="0" vertical="center" wrapText="1"/>
    </xf>
    <xf borderId="9" fillId="0" fontId="18" numFmtId="0" xfId="0" applyAlignment="1" applyBorder="1" applyFont="1">
      <alignment horizontal="left" shrinkToFit="0" vertical="top" wrapText="1"/>
    </xf>
    <xf borderId="4" fillId="0" fontId="4" numFmtId="0" xfId="0" applyAlignment="1" applyBorder="1" applyFont="1">
      <alignment horizontal="center" vertical="center"/>
    </xf>
    <xf borderId="4" fillId="7" fontId="18" numFmtId="4" xfId="0" applyAlignment="1" applyBorder="1" applyFont="1" applyNumberFormat="1">
      <alignment horizontal="right"/>
    </xf>
    <xf borderId="9" fillId="0" fontId="17" numFmtId="0" xfId="0" applyAlignment="1" applyBorder="1" applyFont="1">
      <alignment horizontal="left" readingOrder="0" vertical="center"/>
    </xf>
    <xf borderId="4" fillId="7" fontId="17" numFmtId="4" xfId="0" applyAlignment="1" applyBorder="1" applyFont="1" applyNumberFormat="1">
      <alignment horizontal="center" vertical="center"/>
    </xf>
    <xf borderId="4" fillId="0" fontId="19" numFmtId="4" xfId="0" applyAlignment="1" applyBorder="1" applyFont="1" applyNumberFormat="1">
      <alignment horizontal="right" vertical="center"/>
    </xf>
    <xf borderId="9" fillId="7" fontId="18" numFmtId="0" xfId="0" applyAlignment="1" applyBorder="1" applyFont="1">
      <alignment horizontal="right" shrinkToFit="0" vertical="center" wrapText="1"/>
    </xf>
    <xf borderId="4" fillId="0" fontId="18" numFmtId="4" xfId="0" applyAlignment="1" applyBorder="1" applyFont="1" applyNumberFormat="1">
      <alignment horizontal="right" shrinkToFit="0" vertical="center" wrapText="1"/>
    </xf>
    <xf borderId="9" fillId="0" fontId="18" numFmtId="0" xfId="0" applyAlignment="1" applyBorder="1" applyFont="1">
      <alignment horizontal="left" readingOrder="0" vertical="center"/>
    </xf>
    <xf borderId="4" fillId="7" fontId="18" numFmtId="4" xfId="0" applyAlignment="1" applyBorder="1" applyFont="1" applyNumberFormat="1">
      <alignment horizontal="right" shrinkToFit="0" vertical="center" wrapText="1"/>
    </xf>
    <xf borderId="9" fillId="0" fontId="12" numFmtId="0" xfId="0" applyAlignment="1" applyBorder="1" applyFont="1">
      <alignment horizontal="left" vertical="center"/>
    </xf>
    <xf borderId="4" fillId="0" fontId="26" numFmtId="0" xfId="0" applyAlignment="1" applyBorder="1" applyFont="1">
      <alignment horizontal="center" vertical="center"/>
    </xf>
    <xf borderId="4" fillId="0" fontId="19" numFmtId="10" xfId="0" applyAlignment="1" applyBorder="1" applyFont="1" applyNumberFormat="1">
      <alignment horizontal="right" readingOrder="0" vertical="center"/>
    </xf>
    <xf borderId="4" fillId="0" fontId="26" numFmtId="10" xfId="0" applyAlignment="1" applyBorder="1" applyFont="1" applyNumberFormat="1">
      <alignment horizontal="center" vertical="center"/>
    </xf>
    <xf borderId="14" fillId="0" fontId="26" numFmtId="10" xfId="0" applyAlignment="1" applyBorder="1" applyFont="1" applyNumberFormat="1">
      <alignment horizontal="center" vertical="center"/>
    </xf>
    <xf borderId="14" fillId="0" fontId="18" numFmtId="4" xfId="0" applyAlignment="1" applyBorder="1" applyFont="1" applyNumberFormat="1">
      <alignment horizontal="right" vertical="center"/>
    </xf>
    <xf borderId="10" fillId="0" fontId="18" numFmtId="10" xfId="0" applyAlignment="1" applyBorder="1" applyFont="1" applyNumberFormat="1">
      <alignment horizontal="center" vertical="center"/>
    </xf>
    <xf borderId="5" fillId="0" fontId="18" numFmtId="4" xfId="0" applyAlignment="1" applyBorder="1" applyFont="1" applyNumberFormat="1">
      <alignment horizontal="center" vertical="center"/>
    </xf>
    <xf borderId="9" fillId="0" fontId="16" numFmtId="0" xfId="0" applyAlignment="1" applyBorder="1" applyFont="1">
      <alignment horizontal="left" readingOrder="0" shrinkToFit="0" vertical="center" wrapText="1"/>
    </xf>
    <xf borderId="4" fillId="0" fontId="18" numFmtId="10" xfId="0" applyAlignment="1" applyBorder="1" applyFont="1" applyNumberFormat="1">
      <alignment horizontal="right" readingOrder="0" shrinkToFit="0" vertical="center" wrapText="1"/>
    </xf>
    <xf borderId="0" fillId="0" fontId="33" numFmtId="0" xfId="0" applyFont="1"/>
    <xf borderId="4" fillId="0" fontId="34" numFmtId="0" xfId="0" applyAlignment="1" applyBorder="1" applyFont="1">
      <alignment horizontal="center" vertical="center"/>
    </xf>
    <xf borderId="9" fillId="0" fontId="34" numFmtId="0" xfId="0" applyAlignment="1" applyBorder="1" applyFont="1">
      <alignment horizontal="left" shrinkToFit="0" vertical="center" wrapText="1"/>
    </xf>
    <xf borderId="4" fillId="0" fontId="34" numFmtId="10" xfId="0" applyAlignment="1" applyBorder="1" applyFont="1" applyNumberFormat="1">
      <alignment horizontal="center" shrinkToFit="0" vertical="center" wrapText="1"/>
    </xf>
    <xf borderId="4" fillId="0" fontId="35" numFmtId="4" xfId="0" applyAlignment="1" applyBorder="1" applyFont="1" applyNumberFormat="1">
      <alignment horizontal="center" vertical="center"/>
    </xf>
    <xf borderId="9" fillId="0" fontId="33" numFmtId="0" xfId="0" applyAlignment="1" applyBorder="1" applyFont="1">
      <alignment horizontal="left" shrinkToFit="0" vertical="center" wrapText="1"/>
    </xf>
    <xf borderId="9" fillId="0" fontId="16" numFmtId="0" xfId="0" applyAlignment="1" applyBorder="1" applyFont="1">
      <alignment horizontal="left" shrinkToFit="0" vertical="center" wrapText="1"/>
    </xf>
    <xf borderId="4" fillId="0" fontId="20" numFmtId="10" xfId="0" applyAlignment="1" applyBorder="1" applyFont="1" applyNumberFormat="1">
      <alignment horizontal="right" shrinkToFit="0" vertical="center" wrapText="1"/>
    </xf>
    <xf borderId="4" fillId="7" fontId="18" numFmtId="10" xfId="0" applyAlignment="1" applyBorder="1" applyFont="1" applyNumberFormat="1">
      <alignment horizontal="right" vertical="center"/>
    </xf>
    <xf borderId="9" fillId="7" fontId="17" numFmtId="49" xfId="0" applyAlignment="1" applyBorder="1" applyFont="1" applyNumberFormat="1">
      <alignment horizontal="left" readingOrder="0" shrinkToFit="0" vertical="center" wrapText="1"/>
    </xf>
    <xf borderId="4" fillId="7" fontId="18" numFmtId="0" xfId="0" applyAlignment="1" applyBorder="1" applyFont="1">
      <alignment horizontal="center" shrinkToFit="0" vertical="center" wrapText="1"/>
    </xf>
    <xf borderId="4" fillId="0" fontId="18" numFmtId="49" xfId="0" applyAlignment="1" applyBorder="1" applyFont="1" applyNumberFormat="1">
      <alignment horizontal="center" shrinkToFit="0" vertical="center" wrapText="1"/>
    </xf>
    <xf borderId="10" fillId="0" fontId="18" numFmtId="0" xfId="0" applyAlignment="1" applyBorder="1" applyFont="1">
      <alignment horizontal="left" shrinkToFit="0" vertical="center" wrapText="1"/>
    </xf>
    <xf borderId="9" fillId="7" fontId="18" numFmtId="49" xfId="0" applyAlignment="1" applyBorder="1" applyFont="1" applyNumberFormat="1">
      <alignment horizontal="right" shrinkToFit="0" vertical="center" wrapText="1"/>
    </xf>
    <xf borderId="9" fillId="0" fontId="18" numFmtId="49" xfId="0" applyAlignment="1" applyBorder="1" applyFont="1" applyNumberFormat="1">
      <alignment horizontal="center" shrinkToFit="0" vertical="center" wrapText="1"/>
    </xf>
    <xf borderId="9" fillId="7" fontId="18" numFmtId="49" xfId="0" applyAlignment="1" applyBorder="1" applyFont="1" applyNumberFormat="1">
      <alignment horizontal="right" readingOrder="0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4" numFmtId="167" xfId="0" applyAlignment="1" applyFont="1" applyNumberFormat="1">
      <alignment horizontal="center" shrinkToFit="0" vertical="center" wrapText="1"/>
    </xf>
    <xf borderId="9" fillId="0" fontId="14" numFmtId="0" xfId="0" applyAlignment="1" applyBorder="1" applyFont="1">
      <alignment horizontal="left" shrinkToFit="0" vertical="center" wrapText="1"/>
    </xf>
    <xf borderId="9" fillId="0" fontId="14" numFmtId="167" xfId="0" applyAlignment="1" applyBorder="1" applyFont="1" applyNumberFormat="1">
      <alignment horizontal="center" shrinkToFit="0" vertical="center" wrapText="1"/>
    </xf>
    <xf borderId="9" fillId="0" fontId="14" numFmtId="0" xfId="0" applyAlignment="1" applyBorder="1" applyFont="1">
      <alignment horizontal="center" shrinkToFit="0" vertical="center" wrapText="1"/>
    </xf>
    <xf borderId="9" fillId="7" fontId="14" numFmtId="167" xfId="0" applyAlignment="1" applyBorder="1" applyFont="1" applyNumberFormat="1">
      <alignment horizontal="center" vertical="center"/>
    </xf>
    <xf borderId="0" fillId="8" fontId="14" numFmtId="0" xfId="0" applyAlignment="1" applyFill="1" applyFont="1">
      <alignment horizontal="left" shrinkToFit="0" vertical="center" wrapText="1"/>
    </xf>
    <xf borderId="0" fillId="8" fontId="14" numFmtId="167" xfId="0" applyAlignment="1" applyFont="1" applyNumberFormat="1">
      <alignment horizontal="center" shrinkToFit="0" vertical="center" wrapText="1"/>
    </xf>
    <xf borderId="26" fillId="7" fontId="13" numFmtId="0" xfId="0" applyAlignment="1" applyBorder="1" applyFont="1">
      <alignment horizontal="center" readingOrder="0" vertical="bottom"/>
    </xf>
    <xf borderId="27" fillId="0" fontId="7" numFmtId="0" xfId="0" applyBorder="1" applyFont="1"/>
    <xf borderId="0" fillId="0" fontId="11" numFmtId="0" xfId="0" applyAlignment="1" applyFont="1">
      <alignment vertical="bottom"/>
    </xf>
    <xf borderId="0" fillId="0" fontId="36" numFmtId="0" xfId="0" applyAlignment="1" applyFont="1">
      <alignment horizontal="left" shrinkToFit="0" wrapText="1"/>
    </xf>
    <xf borderId="9" fillId="9" fontId="14" numFmtId="0" xfId="0" applyAlignment="1" applyBorder="1" applyFill="1" applyFont="1">
      <alignment horizontal="center"/>
    </xf>
    <xf borderId="15" fillId="7" fontId="24" numFmtId="0" xfId="0" applyAlignment="1" applyBorder="1" applyFont="1">
      <alignment horizontal="center"/>
    </xf>
    <xf borderId="17" fillId="7" fontId="24" numFmtId="0" xfId="0" applyAlignment="1" applyBorder="1" applyFont="1">
      <alignment horizontal="center"/>
    </xf>
    <xf borderId="18" fillId="7" fontId="24" numFmtId="0" xfId="0" applyAlignment="1" applyBorder="1" applyFont="1">
      <alignment horizontal="center"/>
    </xf>
    <xf borderId="18" fillId="7" fontId="24" numFmtId="2" xfId="0" applyAlignment="1" applyBorder="1" applyFont="1" applyNumberFormat="1">
      <alignment horizontal="center"/>
    </xf>
    <xf borderId="18" fillId="7" fontId="24" numFmtId="4" xfId="0" applyAlignment="1" applyBorder="1" applyFont="1" applyNumberFormat="1">
      <alignment horizontal="center"/>
    </xf>
    <xf borderId="15" fillId="6" fontId="11" numFmtId="0" xfId="0" applyAlignment="1" applyBorder="1" applyFont="1">
      <alignment horizontal="center" vertical="bottom"/>
    </xf>
    <xf borderId="17" fillId="0" fontId="11" numFmtId="0" xfId="0" applyAlignment="1" applyBorder="1" applyFont="1">
      <alignment shrinkToFit="0" vertical="bottom" wrapText="1"/>
    </xf>
    <xf borderId="18" fillId="0" fontId="11" numFmtId="0" xfId="0" applyAlignment="1" applyBorder="1" applyFont="1">
      <alignment horizontal="center" vertical="bottom"/>
    </xf>
    <xf borderId="18" fillId="6" fontId="11" numFmtId="2" xfId="0" applyAlignment="1" applyBorder="1" applyFont="1" applyNumberFormat="1">
      <alignment horizontal="center" vertical="bottom"/>
    </xf>
    <xf borderId="18" fillId="10" fontId="11" numFmtId="4" xfId="0" applyAlignment="1" applyBorder="1" applyFill="1" applyFont="1" applyNumberFormat="1">
      <alignment horizontal="right" readingOrder="0" vertical="bottom"/>
    </xf>
    <xf borderId="18" fillId="0" fontId="11" numFmtId="4" xfId="0" applyAlignment="1" applyBorder="1" applyFont="1" applyNumberFormat="1">
      <alignment horizontal="right" vertical="bottom"/>
    </xf>
    <xf borderId="15" fillId="6" fontId="11" numFmtId="0" xfId="0" applyAlignment="1" applyBorder="1" applyFont="1">
      <alignment horizontal="center" vertical="bottom"/>
    </xf>
    <xf borderId="17" fillId="0" fontId="11" numFmtId="0" xfId="0" applyAlignment="1" applyBorder="1" applyFont="1">
      <alignment shrinkToFit="0" vertical="bottom" wrapText="1"/>
    </xf>
    <xf borderId="18" fillId="0" fontId="11" numFmtId="0" xfId="0" applyAlignment="1" applyBorder="1" applyFont="1">
      <alignment horizontal="center" vertical="bottom"/>
    </xf>
    <xf borderId="18" fillId="6" fontId="11" numFmtId="0" xfId="0" applyAlignment="1" applyBorder="1" applyFont="1">
      <alignment horizontal="center" vertical="bottom"/>
    </xf>
    <xf borderId="17" fillId="0" fontId="11" numFmtId="0" xfId="0" applyAlignment="1" applyBorder="1" applyFont="1">
      <alignment readingOrder="0" shrinkToFit="0" vertical="bottom" wrapText="1"/>
    </xf>
    <xf borderId="15" fillId="6" fontId="11" numFmtId="0" xfId="0" applyAlignment="1" applyBorder="1" applyFont="1">
      <alignment horizontal="center" readingOrder="0" vertical="bottom"/>
    </xf>
    <xf borderId="18" fillId="0" fontId="11" numFmtId="0" xfId="0" applyAlignment="1" applyBorder="1" applyFont="1">
      <alignment horizontal="center" readingOrder="0" vertical="bottom"/>
    </xf>
    <xf borderId="18" fillId="6" fontId="11" numFmtId="0" xfId="0" applyAlignment="1" applyBorder="1" applyFont="1">
      <alignment horizontal="center" readingOrder="0" vertical="bottom"/>
    </xf>
    <xf borderId="18" fillId="0" fontId="11" numFmtId="2" xfId="0" applyAlignment="1" applyBorder="1" applyFont="1" applyNumberFormat="1">
      <alignment horizontal="center" readingOrder="0" vertical="bottom"/>
    </xf>
    <xf borderId="18" fillId="0" fontId="11" numFmtId="2" xfId="0" applyAlignment="1" applyBorder="1" applyFont="1" applyNumberFormat="1">
      <alignment horizontal="center" vertical="bottom"/>
    </xf>
    <xf borderId="9" fillId="7" fontId="11" numFmtId="4" xfId="0" applyAlignment="1" applyBorder="1" applyFont="1" applyNumberFormat="1">
      <alignment horizontal="right" vertical="bottom"/>
    </xf>
    <xf borderId="18" fillId="7" fontId="11" numFmtId="4" xfId="0" applyAlignment="1" applyBorder="1" applyFont="1" applyNumberFormat="1">
      <alignment horizontal="right" vertical="bottom"/>
    </xf>
    <xf borderId="16" fillId="7" fontId="11" numFmtId="4" xfId="0" applyAlignment="1" applyBorder="1" applyFont="1" applyNumberFormat="1">
      <alignment horizontal="right" vertical="bottom"/>
    </xf>
    <xf borderId="9" fillId="7" fontId="24" numFmtId="4" xfId="0" applyAlignment="1" applyBorder="1" applyFont="1" applyNumberFormat="1">
      <alignment horizontal="right" vertical="bottom"/>
    </xf>
    <xf borderId="18" fillId="7" fontId="24" numFmtId="4" xfId="0" applyAlignment="1" applyBorder="1" applyFont="1" applyNumberFormat="1">
      <alignment horizontal="right" vertical="bottom"/>
    </xf>
    <xf borderId="0" fillId="7" fontId="11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9" fillId="7" fontId="17" numFmtId="4" xfId="0" applyAlignment="1" applyBorder="1" applyFont="1" applyNumberFormat="1">
      <alignment horizontal="right" vertical="bottom"/>
    </xf>
    <xf borderId="4" fillId="7" fontId="17" numFmtId="4" xfId="0" applyAlignment="1" applyBorder="1" applyFont="1" applyNumberFormat="1">
      <alignment horizontal="right" vertical="bottom"/>
    </xf>
    <xf borderId="9" fillId="9" fontId="14" numFmtId="0" xfId="0" applyAlignment="1" applyBorder="1" applyFont="1">
      <alignment horizontal="center"/>
    </xf>
    <xf borderId="15" fillId="7" fontId="24" numFmtId="0" xfId="0" applyAlignment="1" applyBorder="1" applyFont="1">
      <alignment horizontal="center"/>
    </xf>
    <xf borderId="17" fillId="7" fontId="24" numFmtId="0" xfId="0" applyAlignment="1" applyBorder="1" applyFont="1">
      <alignment horizontal="center"/>
    </xf>
    <xf borderId="18" fillId="7" fontId="24" numFmtId="0" xfId="0" applyAlignment="1" applyBorder="1" applyFont="1">
      <alignment horizontal="center"/>
    </xf>
    <xf borderId="9" fillId="7" fontId="24" numFmtId="0" xfId="0" applyAlignment="1" applyBorder="1" applyFont="1">
      <alignment horizontal="center" shrinkToFit="0" wrapText="1"/>
    </xf>
    <xf borderId="4" fillId="7" fontId="24" numFmtId="0" xfId="0" applyAlignment="1" applyBorder="1" applyFont="1">
      <alignment horizontal="center" shrinkToFit="0" wrapText="1"/>
    </xf>
    <xf borderId="4" fillId="7" fontId="24" numFmtId="4" xfId="0" applyAlignment="1" applyBorder="1" applyFont="1" applyNumberFormat="1">
      <alignment horizontal="center"/>
    </xf>
    <xf borderId="9" fillId="6" fontId="11" numFmtId="0" xfId="0" applyAlignment="1" applyBorder="1" applyFont="1">
      <alignment horizontal="center" vertical="bottom"/>
    </xf>
    <xf borderId="4" fillId="6" fontId="11" numFmtId="0" xfId="0" applyAlignment="1" applyBorder="1" applyFont="1">
      <alignment horizontal="center" vertical="bottom"/>
    </xf>
    <xf borderId="4" fillId="10" fontId="11" numFmtId="4" xfId="0" applyAlignment="1" applyBorder="1" applyFont="1" applyNumberFormat="1">
      <alignment horizontal="right" readingOrder="0" vertical="bottom"/>
    </xf>
    <xf borderId="9" fillId="6" fontId="11" numFmtId="0" xfId="0" applyAlignment="1" applyBorder="1" applyFont="1">
      <alignment horizontal="center" readingOrder="0" vertical="bottom"/>
    </xf>
    <xf borderId="4" fillId="6" fontId="11" numFmtId="0" xfId="0" applyAlignment="1" applyBorder="1" applyFont="1">
      <alignment horizontal="center" readingOrder="0" vertical="bottom"/>
    </xf>
    <xf borderId="18" fillId="7" fontId="17" numFmtId="4" xfId="0" applyAlignment="1" applyBorder="1" applyFont="1" applyNumberFormat="1">
      <alignment horizontal="right" vertical="bottom"/>
    </xf>
    <xf borderId="4" fillId="0" fontId="18" numFmtId="4" xfId="0" applyAlignment="1" applyBorder="1" applyFont="1" applyNumberFormat="1">
      <alignment readingOrder="0" vertical="center"/>
    </xf>
    <xf borderId="4" fillId="10" fontId="11" numFmtId="4" xfId="0" applyAlignment="1" applyBorder="1" applyFont="1" applyNumberFormat="1">
      <alignment readingOrder="0" vertical="bottom"/>
    </xf>
    <xf borderId="0" fillId="0" fontId="37" numFmtId="0" xfId="0" applyFont="1"/>
    <xf borderId="0" fillId="0" fontId="38" numFmtId="0" xfId="0" applyFont="1"/>
    <xf borderId="0" fillId="0" fontId="39" numFmtId="0" xfId="0" applyFont="1"/>
    <xf borderId="9" fillId="7" fontId="18" numFmtId="0" xfId="0" applyAlignment="1" applyBorder="1" applyFont="1">
      <alignment horizontal="center" shrinkToFit="0" vertical="center" wrapText="1"/>
    </xf>
    <xf borderId="20" fillId="7" fontId="18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21" fillId="7" fontId="18" numFmtId="0" xfId="0" applyAlignment="1" applyBorder="1" applyFont="1">
      <alignment horizontal="right" shrinkToFit="0" vertical="center" wrapText="1"/>
    </xf>
    <xf borderId="22" fillId="7" fontId="18" numFmtId="0" xfId="0" applyAlignment="1" applyBorder="1" applyFont="1">
      <alignment horizontal="right" shrinkToFit="0" vertical="center" wrapText="1"/>
    </xf>
    <xf borderId="1" fillId="0" fontId="18" numFmtId="0" xfId="0" applyBorder="1" applyFont="1"/>
    <xf borderId="2" fillId="0" fontId="3" numFmtId="0" xfId="0" applyBorder="1" applyFont="1"/>
    <xf borderId="3" fillId="0" fontId="3" numFmtId="0" xfId="0" applyBorder="1" applyFont="1"/>
    <xf borderId="6" fillId="0" fontId="18" numFmtId="0" xfId="0" applyBorder="1" applyFont="1"/>
    <xf borderId="7" fillId="0" fontId="3" numFmtId="0" xfId="0" applyBorder="1" applyFont="1"/>
    <xf borderId="16" fillId="0" fontId="18" numFmtId="0" xfId="0" applyBorder="1" applyFont="1"/>
    <xf borderId="17" fillId="0" fontId="3" numFmtId="0" xfId="0" applyBorder="1" applyFont="1"/>
    <xf borderId="18" fillId="0" fontId="3" numFmtId="0" xfId="0" applyBorder="1" applyFont="1"/>
    <xf borderId="21" fillId="7" fontId="3" numFmtId="0" xfId="0" applyBorder="1" applyFont="1"/>
    <xf borderId="21" fillId="7" fontId="37" numFmtId="0" xfId="0" applyBorder="1" applyFont="1"/>
    <xf borderId="22" fillId="7" fontId="3" numFmtId="0" xfId="0" applyBorder="1" applyFont="1"/>
    <xf borderId="2" fillId="0" fontId="18" numFmtId="0" xfId="0" applyAlignment="1" applyBorder="1" applyFont="1">
      <alignment horizontal="left" shrinkToFit="0" vertical="center" wrapText="1"/>
    </xf>
    <xf borderId="2" fillId="0" fontId="19" numFmtId="0" xfId="0" applyAlignment="1" applyBorder="1" applyFont="1">
      <alignment horizontal="left" shrinkToFit="0" vertical="center" wrapText="1"/>
    </xf>
    <xf borderId="3" fillId="0" fontId="18" numFmtId="0" xfId="0" applyAlignment="1" applyBorder="1" applyFont="1">
      <alignment horizontal="left" shrinkToFit="0" vertical="center" wrapText="1"/>
    </xf>
    <xf borderId="9" fillId="7" fontId="18" numFmtId="0" xfId="0" applyAlignment="1" applyBorder="1" applyFont="1">
      <alignment horizontal="left" shrinkToFit="0" vertical="center" wrapText="1"/>
    </xf>
    <xf borderId="4" fillId="7" fontId="19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vertical="center"/>
    </xf>
    <xf borderId="2" fillId="0" fontId="37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6" fillId="0" fontId="7" numFmtId="0" xfId="0" applyBorder="1" applyFont="1"/>
    <xf borderId="0" fillId="0" fontId="3" numFmtId="0" xfId="0" applyAlignment="1" applyFont="1">
      <alignment horizontal="center" vertical="center"/>
    </xf>
    <xf borderId="0" fillId="0" fontId="37" numFmtId="0" xfId="0" applyAlignment="1" applyFont="1">
      <alignment horizontal="center" vertical="center"/>
    </xf>
    <xf borderId="7" fillId="0" fontId="3" numFmtId="0" xfId="0" applyAlignment="1" applyBorder="1" applyFont="1">
      <alignment horizontal="center" vertical="center"/>
    </xf>
    <xf borderId="16" fillId="0" fontId="7" numFmtId="0" xfId="0" applyBorder="1" applyFont="1"/>
    <xf borderId="17" fillId="0" fontId="3" numFmtId="0" xfId="0" applyAlignment="1" applyBorder="1" applyFont="1">
      <alignment horizontal="center" vertical="center"/>
    </xf>
    <xf borderId="17" fillId="0" fontId="37" numFmtId="0" xfId="0" applyAlignment="1" applyBorder="1" applyFont="1">
      <alignment horizontal="center" vertical="center"/>
    </xf>
    <xf borderId="18" fillId="0" fontId="3" numFmtId="0" xfId="0" applyAlignment="1" applyBorder="1" applyFont="1">
      <alignment horizontal="center" vertical="center"/>
    </xf>
    <xf borderId="28" fillId="7" fontId="18" numFmtId="0" xfId="0" applyAlignment="1" applyBorder="1" applyFont="1">
      <alignment horizontal="center" shrinkToFit="0" vertical="center" wrapText="1"/>
    </xf>
    <xf borderId="29" fillId="7" fontId="18" numFmtId="0" xfId="0" applyAlignment="1" applyBorder="1" applyFont="1">
      <alignment horizontal="center" shrinkToFit="0" vertical="center" wrapText="1"/>
    </xf>
    <xf borderId="28" fillId="7" fontId="19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7" fillId="0" fontId="3" numFmtId="0" xfId="0" applyAlignment="1" applyBorder="1" applyFont="1">
      <alignment horizontal="center"/>
    </xf>
    <xf borderId="17" fillId="0" fontId="3" numFmtId="0" xfId="0" applyAlignment="1" applyBorder="1" applyFont="1">
      <alignment horizontal="center"/>
    </xf>
    <xf borderId="18" fillId="0" fontId="3" numFmtId="0" xfId="0" applyAlignment="1" applyBorder="1" applyFont="1">
      <alignment horizontal="center"/>
    </xf>
    <xf borderId="2" fillId="0" fontId="37" numFmtId="0" xfId="0" applyAlignment="1" applyBorder="1" applyFont="1">
      <alignment horizontal="center"/>
    </xf>
    <xf borderId="0" fillId="0" fontId="37" numFmtId="0" xfId="0" applyAlignment="1" applyFont="1">
      <alignment horizontal="center"/>
    </xf>
    <xf borderId="17" fillId="0" fontId="37" numFmtId="0" xfId="0" applyAlignment="1" applyBorder="1" applyFont="1">
      <alignment horizontal="center"/>
    </xf>
    <xf borderId="1" fillId="0" fontId="3" numFmtId="0" xfId="0" applyAlignment="1" applyBorder="1" applyFont="1">
      <alignment shrinkToFit="0" vertical="center" wrapText="1"/>
    </xf>
    <xf borderId="11" fillId="7" fontId="18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vertical="center"/>
    </xf>
    <xf borderId="10" fillId="0" fontId="3" numFmtId="0" xfId="0" applyAlignment="1" applyBorder="1" applyFont="1">
      <alignment horizontal="center" vertical="center"/>
    </xf>
    <xf borderId="10" fillId="0" fontId="37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PCFP%20PE%2055.2023%20Pscico%20e%20Cuidador%20(5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"/>
      <sheetName val="resumo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0.75"/>
    <col customWidth="1" min="3" max="3" width="7.75"/>
    <col customWidth="1" min="4" max="4" width="7.38"/>
    <col customWidth="1" min="5" max="5" width="23.25"/>
    <col customWidth="1" min="6" max="6" width="15.0"/>
    <col customWidth="1" min="7" max="7" width="8.88"/>
    <col customWidth="1" min="8" max="8" width="19.25"/>
    <col customWidth="1" min="9" max="9" width="25.88"/>
    <col customWidth="1" min="10" max="10" width="20.88"/>
    <col customWidth="1" min="11" max="11" width="4.63"/>
    <col customWidth="1" min="12" max="12" width="8.88"/>
    <col customWidth="1" min="13" max="13" width="20.75"/>
    <col customWidth="1" min="14" max="14" width="6.13"/>
    <col customWidth="1" min="15" max="15" width="6.75"/>
  </cols>
  <sheetData>
    <row r="1" ht="5.25" customHeight="1">
      <c r="A1" s="1">
        <v>1.0</v>
      </c>
      <c r="B1" s="1">
        <v>2.0</v>
      </c>
      <c r="C1" s="1">
        <v>3.0</v>
      </c>
      <c r="D1" s="1">
        <v>4.0</v>
      </c>
      <c r="E1" s="1">
        <v>5.0</v>
      </c>
      <c r="F1" s="1">
        <v>6.0</v>
      </c>
      <c r="G1" s="1">
        <v>7.0</v>
      </c>
      <c r="H1" s="1">
        <v>8.0</v>
      </c>
      <c r="I1" s="1">
        <v>9.0</v>
      </c>
      <c r="J1" s="1">
        <v>10.0</v>
      </c>
      <c r="K1" s="1">
        <v>11.0</v>
      </c>
      <c r="L1" s="1">
        <v>12.0</v>
      </c>
      <c r="M1" s="1">
        <v>13.0</v>
      </c>
      <c r="N1" s="1">
        <v>14.0</v>
      </c>
      <c r="O1" s="1">
        <v>15.0</v>
      </c>
    </row>
    <row r="2" ht="5.25" customHeight="1">
      <c r="A2" s="2">
        <v>2.0</v>
      </c>
      <c r="B2" s="3"/>
      <c r="C2" s="3"/>
      <c r="D2" s="3"/>
      <c r="E2" s="3"/>
      <c r="F2" s="3"/>
      <c r="G2" s="4"/>
      <c r="H2" s="3"/>
      <c r="I2" s="5"/>
      <c r="J2" s="5"/>
      <c r="K2" s="3"/>
      <c r="L2" s="3"/>
      <c r="M2" s="3"/>
      <c r="N2" s="3"/>
      <c r="O2" s="6"/>
    </row>
    <row r="3">
      <c r="A3" s="2">
        <v>3.0</v>
      </c>
      <c r="B3" s="7"/>
      <c r="C3" s="8" t="s">
        <v>0</v>
      </c>
      <c r="D3" s="9"/>
      <c r="E3" s="9"/>
      <c r="F3" s="9"/>
      <c r="G3" s="9"/>
      <c r="H3" s="9"/>
      <c r="I3" s="9"/>
      <c r="J3" s="10"/>
      <c r="K3" s="3"/>
      <c r="L3" s="3"/>
      <c r="M3" s="3"/>
      <c r="N3" s="3"/>
      <c r="O3" s="6"/>
    </row>
    <row r="4">
      <c r="A4" s="11">
        <v>4.0</v>
      </c>
      <c r="B4" s="12"/>
      <c r="C4" s="13" t="s">
        <v>1</v>
      </c>
      <c r="D4" s="13" t="s">
        <v>2</v>
      </c>
      <c r="E4" s="14" t="s">
        <v>3</v>
      </c>
      <c r="F4" s="15" t="s">
        <v>4</v>
      </c>
      <c r="G4" s="16" t="s">
        <v>5</v>
      </c>
      <c r="H4" s="17" t="s">
        <v>6</v>
      </c>
      <c r="I4" s="16" t="s">
        <v>7</v>
      </c>
      <c r="J4" s="17" t="s">
        <v>8</v>
      </c>
      <c r="K4" s="18"/>
      <c r="L4" s="19" t="s">
        <v>9</v>
      </c>
      <c r="M4" s="19" t="s">
        <v>10</v>
      </c>
      <c r="N4" s="19" t="s">
        <v>11</v>
      </c>
      <c r="O4" s="19"/>
    </row>
    <row r="5">
      <c r="A5" s="20">
        <f t="shared" ref="A5:A8" si="1">C5</f>
        <v>1</v>
      </c>
      <c r="B5" s="21"/>
      <c r="C5" s="22">
        <v>1.0</v>
      </c>
      <c r="D5" s="23">
        <v>1.0</v>
      </c>
      <c r="E5" s="24" t="s">
        <v>12</v>
      </c>
      <c r="F5" s="25" t="s">
        <v>13</v>
      </c>
      <c r="G5" s="24">
        <v>3.0</v>
      </c>
      <c r="H5" s="26">
        <f>'1 - RG.N'!J150</f>
        <v>16913.575</v>
      </c>
      <c r="I5" s="27">
        <f t="shared" ref="I5:I8" si="2">H5*G5</f>
        <v>50740.725</v>
      </c>
      <c r="J5" s="28">
        <f t="shared" ref="J5:J8" si="3">I5*12</f>
        <v>608888.7</v>
      </c>
      <c r="K5" s="3"/>
      <c r="L5" s="29">
        <v>5.8</v>
      </c>
      <c r="M5" s="30" t="s">
        <v>14</v>
      </c>
      <c r="N5" s="31">
        <v>0.04</v>
      </c>
      <c r="O5" s="32" t="s">
        <v>15</v>
      </c>
    </row>
    <row r="6">
      <c r="A6" s="20">
        <f t="shared" si="1"/>
        <v>2</v>
      </c>
      <c r="B6" s="21"/>
      <c r="C6" s="22">
        <v>2.0</v>
      </c>
      <c r="D6" s="23">
        <v>1.0</v>
      </c>
      <c r="E6" s="24" t="s">
        <v>16</v>
      </c>
      <c r="F6" s="25" t="s">
        <v>13</v>
      </c>
      <c r="G6" s="24">
        <v>2.0</v>
      </c>
      <c r="H6" s="26">
        <f>'2 - RG.D'!J150</f>
        <v>14759.905</v>
      </c>
      <c r="I6" s="27">
        <f t="shared" si="2"/>
        <v>29519.81</v>
      </c>
      <c r="J6" s="28">
        <f t="shared" si="3"/>
        <v>354237.72</v>
      </c>
      <c r="K6" s="3"/>
      <c r="L6" s="29">
        <v>5.8</v>
      </c>
      <c r="M6" s="30" t="s">
        <v>14</v>
      </c>
      <c r="N6" s="31">
        <v>0.04</v>
      </c>
      <c r="O6" s="32" t="s">
        <v>15</v>
      </c>
    </row>
    <row r="7">
      <c r="A7" s="20">
        <f t="shared" si="1"/>
        <v>3</v>
      </c>
      <c r="B7" s="21"/>
      <c r="C7" s="33">
        <v>3.0</v>
      </c>
      <c r="D7" s="34">
        <v>2.0</v>
      </c>
      <c r="E7" s="35" t="s">
        <v>12</v>
      </c>
      <c r="F7" s="36" t="s">
        <v>17</v>
      </c>
      <c r="G7" s="37">
        <v>2.0</v>
      </c>
      <c r="H7" s="38">
        <f>'3 - Via.N'!J150</f>
        <v>17309.335</v>
      </c>
      <c r="I7" s="39">
        <f t="shared" si="2"/>
        <v>34618.67</v>
      </c>
      <c r="J7" s="40">
        <f t="shared" si="3"/>
        <v>415424.04</v>
      </c>
      <c r="K7" s="3"/>
      <c r="L7" s="41">
        <v>9.6</v>
      </c>
      <c r="M7" s="42" t="s">
        <v>18</v>
      </c>
      <c r="N7" s="43">
        <v>0.04</v>
      </c>
      <c r="O7" s="6" t="s">
        <v>15</v>
      </c>
    </row>
    <row r="8">
      <c r="A8" s="20">
        <f t="shared" si="1"/>
        <v>4</v>
      </c>
      <c r="B8" s="21"/>
      <c r="C8" s="33">
        <v>4.0</v>
      </c>
      <c r="D8" s="34">
        <v>2.0</v>
      </c>
      <c r="E8" s="35" t="s">
        <v>16</v>
      </c>
      <c r="F8" s="36" t="s">
        <v>17</v>
      </c>
      <c r="G8" s="35">
        <v>2.0</v>
      </c>
      <c r="H8" s="38">
        <f>'4 - Via.D'!J150</f>
        <v>15155.665</v>
      </c>
      <c r="I8" s="39">
        <f t="shared" si="2"/>
        <v>30311.33</v>
      </c>
      <c r="J8" s="40">
        <f t="shared" si="3"/>
        <v>363735.96</v>
      </c>
      <c r="K8" s="3"/>
      <c r="L8" s="41">
        <v>9.6</v>
      </c>
      <c r="M8" s="42" t="s">
        <v>18</v>
      </c>
      <c r="N8" s="43">
        <v>0.04</v>
      </c>
      <c r="O8" s="6" t="s">
        <v>15</v>
      </c>
    </row>
    <row r="9">
      <c r="A9" s="20">
        <v>5.0</v>
      </c>
      <c r="B9" s="21"/>
      <c r="C9" s="44" t="s">
        <v>19</v>
      </c>
      <c r="D9" s="45"/>
      <c r="E9" s="46"/>
      <c r="F9" s="46"/>
      <c r="G9" s="47">
        <f>SUM(G5:G8)</f>
        <v>9</v>
      </c>
      <c r="H9" s="48" t="s">
        <v>20</v>
      </c>
      <c r="I9" s="49">
        <f t="shared" ref="I9:J9" si="4">SUM(I5:I8)</f>
        <v>145190.535</v>
      </c>
      <c r="J9" s="50">
        <f t="shared" si="4"/>
        <v>1742286.42</v>
      </c>
      <c r="K9" s="3"/>
      <c r="L9" s="42"/>
      <c r="M9" s="42"/>
      <c r="N9" s="42"/>
      <c r="O9" s="6"/>
    </row>
    <row r="10">
      <c r="A10" s="20">
        <v>6.0</v>
      </c>
      <c r="B10" s="36"/>
      <c r="C10" s="51"/>
      <c r="D10" s="51"/>
      <c r="E10" s="51"/>
      <c r="F10" s="51"/>
      <c r="G10" s="52"/>
      <c r="H10" s="3"/>
      <c r="I10" s="53"/>
      <c r="J10" s="3"/>
      <c r="K10" s="3"/>
      <c r="L10" s="3"/>
      <c r="M10" s="3"/>
      <c r="N10" s="3"/>
      <c r="O10" s="6"/>
    </row>
    <row r="11">
      <c r="A11" s="20">
        <v>7.0</v>
      </c>
      <c r="B11" s="3"/>
      <c r="C11" s="3"/>
      <c r="D11" s="3"/>
      <c r="E11" s="51"/>
      <c r="F11" s="51"/>
      <c r="G11" s="52"/>
      <c r="H11" s="3"/>
      <c r="I11" s="3"/>
      <c r="J11" s="3"/>
      <c r="K11" s="3"/>
      <c r="L11" s="3"/>
      <c r="M11" s="3"/>
      <c r="N11" s="3"/>
      <c r="O11" s="6"/>
    </row>
    <row r="12">
      <c r="A12" s="20">
        <v>8.0</v>
      </c>
      <c r="B12" s="3"/>
      <c r="C12" s="3"/>
      <c r="D12" s="3"/>
      <c r="E12" s="54"/>
      <c r="F12" s="3"/>
      <c r="G12" s="52"/>
      <c r="H12" s="3"/>
      <c r="I12" s="3"/>
      <c r="J12" s="3"/>
      <c r="K12" s="3"/>
      <c r="L12" s="3"/>
      <c r="M12" s="3"/>
      <c r="N12" s="3"/>
      <c r="O12" s="6"/>
    </row>
    <row r="13">
      <c r="A13" s="20">
        <v>9.0</v>
      </c>
      <c r="B13" s="3"/>
      <c r="C13" s="3"/>
      <c r="D13" s="3"/>
      <c r="E13" s="54"/>
      <c r="F13" s="3"/>
      <c r="G13" s="52"/>
      <c r="H13" s="3"/>
      <c r="I13" s="3"/>
      <c r="J13" s="3"/>
      <c r="K13" s="3"/>
      <c r="L13" s="3"/>
      <c r="M13" s="3"/>
      <c r="N13" s="3"/>
      <c r="O13" s="6"/>
    </row>
    <row r="14">
      <c r="A14" s="20">
        <v>10.0</v>
      </c>
      <c r="B14" s="3"/>
      <c r="C14" s="3"/>
      <c r="D14" s="3"/>
      <c r="E14" s="54"/>
      <c r="F14" s="3"/>
      <c r="G14" s="52"/>
      <c r="H14" s="3"/>
      <c r="I14" s="3"/>
      <c r="J14" s="3"/>
      <c r="K14" s="3"/>
      <c r="L14" s="3"/>
      <c r="M14" s="3"/>
      <c r="N14" s="3"/>
      <c r="O14" s="6"/>
    </row>
    <row r="15">
      <c r="A15" s="20">
        <v>11.0</v>
      </c>
      <c r="B15" s="3"/>
      <c r="C15" s="3"/>
      <c r="D15" s="3"/>
      <c r="E15" s="54"/>
      <c r="F15" s="3"/>
      <c r="G15" s="52"/>
      <c r="H15" s="3"/>
      <c r="I15" s="3"/>
      <c r="J15" s="3"/>
      <c r="K15" s="3"/>
      <c r="L15" s="3"/>
      <c r="M15" s="3"/>
      <c r="N15" s="3"/>
      <c r="O15" s="6"/>
    </row>
    <row r="16">
      <c r="A16" s="20">
        <v>12.0</v>
      </c>
      <c r="B16" s="3"/>
      <c r="C16" s="3"/>
      <c r="D16" s="3"/>
      <c r="E16" s="3"/>
      <c r="F16" s="3"/>
      <c r="G16" s="52"/>
      <c r="H16" s="3"/>
      <c r="I16" s="3"/>
      <c r="J16" s="3"/>
      <c r="K16" s="3"/>
      <c r="L16" s="3"/>
      <c r="M16" s="3"/>
      <c r="N16" s="3"/>
      <c r="O16" s="6"/>
    </row>
    <row r="17">
      <c r="A17" s="20">
        <v>13.0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6"/>
    </row>
    <row r="18">
      <c r="A18" s="20">
        <v>14.0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6"/>
    </row>
    <row r="19">
      <c r="A19" s="20">
        <v>15.0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6"/>
    </row>
    <row r="20">
      <c r="A20" s="20">
        <v>16.0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6"/>
    </row>
    <row r="21">
      <c r="A21" s="20">
        <v>17.0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/>
    </row>
    <row r="22">
      <c r="A22" s="20">
        <v>18.0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/>
    </row>
    <row r="23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/>
    </row>
    <row r="24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/>
    </row>
    <row r="25">
      <c r="A25" s="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/>
    </row>
    <row r="26">
      <c r="A26" s="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/>
    </row>
    <row r="27">
      <c r="A27" s="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/>
    </row>
    <row r="28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/>
    </row>
    <row r="29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/>
    </row>
    <row r="30">
      <c r="A30" s="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/>
    </row>
    <row r="31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/>
    </row>
    <row r="32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/>
    </row>
    <row r="33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/>
    </row>
    <row r="34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/>
    </row>
    <row r="35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/>
    </row>
    <row r="36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/>
    </row>
    <row r="37">
      <c r="A37" s="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/>
    </row>
    <row r="38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/>
    </row>
    <row r="39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/>
    </row>
    <row r="40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/>
    </row>
    <row r="41">
      <c r="A41" s="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6"/>
    </row>
    <row r="42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6"/>
    </row>
    <row r="43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6"/>
    </row>
    <row r="44">
      <c r="A44" s="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6"/>
    </row>
    <row r="45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6"/>
    </row>
    <row r="46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"/>
    </row>
    <row r="47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6"/>
    </row>
    <row r="48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6"/>
    </row>
    <row r="49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6"/>
    </row>
    <row r="50">
      <c r="A50" s="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6"/>
    </row>
    <row r="5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6"/>
    </row>
    <row r="52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6"/>
    </row>
    <row r="53">
      <c r="A53" s="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6"/>
    </row>
    <row r="54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6"/>
    </row>
    <row r="55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6"/>
    </row>
    <row r="56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"/>
    </row>
    <row r="57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6"/>
    </row>
    <row r="58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6"/>
    </row>
    <row r="59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6"/>
    </row>
    <row r="60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6"/>
    </row>
    <row r="6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6"/>
    </row>
    <row r="62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6"/>
    </row>
    <row r="63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6"/>
    </row>
    <row r="64">
      <c r="A64" s="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6"/>
    </row>
    <row r="65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6"/>
    </row>
    <row r="66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6"/>
    </row>
    <row r="67">
      <c r="A67" s="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6"/>
    </row>
    <row r="68">
      <c r="A68" s="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6"/>
    </row>
    <row r="69">
      <c r="A69" s="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6"/>
    </row>
    <row r="70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6"/>
    </row>
    <row r="71">
      <c r="A71" s="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6"/>
    </row>
    <row r="72">
      <c r="A72" s="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6"/>
    </row>
    <row r="73">
      <c r="A73" s="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6"/>
    </row>
    <row r="74">
      <c r="A74" s="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6"/>
    </row>
    <row r="75">
      <c r="A75" s="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6"/>
    </row>
    <row r="76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6"/>
    </row>
    <row r="77">
      <c r="A77" s="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6"/>
    </row>
    <row r="78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6"/>
    </row>
    <row r="79">
      <c r="A79" s="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6"/>
    </row>
    <row r="80">
      <c r="A80" s="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6"/>
    </row>
    <row r="81">
      <c r="A81" s="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6"/>
    </row>
    <row r="82">
      <c r="A82" s="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6"/>
    </row>
    <row r="83">
      <c r="A83" s="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6"/>
    </row>
    <row r="84">
      <c r="A84" s="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6"/>
    </row>
    <row r="85">
      <c r="A85" s="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6"/>
    </row>
    <row r="86">
      <c r="A86" s="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6"/>
    </row>
    <row r="87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6"/>
    </row>
    <row r="88">
      <c r="A88" s="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6"/>
    </row>
    <row r="89">
      <c r="A89" s="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6"/>
    </row>
    <row r="90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6"/>
    </row>
    <row r="91">
      <c r="A91" s="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6"/>
    </row>
    <row r="92">
      <c r="A92" s="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6"/>
    </row>
    <row r="93">
      <c r="A93" s="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6"/>
    </row>
    <row r="94">
      <c r="A94" s="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6"/>
    </row>
    <row r="95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6"/>
    </row>
    <row r="96">
      <c r="A96" s="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6"/>
    </row>
    <row r="97">
      <c r="A97" s="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6"/>
    </row>
    <row r="98">
      <c r="A98" s="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6"/>
    </row>
    <row r="99">
      <c r="A99" s="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6"/>
    </row>
    <row r="100">
      <c r="A100" s="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6"/>
    </row>
    <row r="101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6"/>
    </row>
    <row r="102">
      <c r="A102" s="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6"/>
    </row>
    <row r="103">
      <c r="A103" s="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6"/>
    </row>
    <row r="104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6"/>
    </row>
    <row r="105">
      <c r="A105" s="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6"/>
    </row>
    <row r="106">
      <c r="A106" s="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6"/>
    </row>
    <row r="107">
      <c r="A107" s="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6"/>
    </row>
    <row r="108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6"/>
    </row>
    <row r="109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6"/>
    </row>
    <row r="110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6"/>
    </row>
    <row r="11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6"/>
    </row>
    <row r="112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6"/>
    </row>
    <row r="113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6"/>
    </row>
    <row r="114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6"/>
    </row>
    <row r="11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6"/>
    </row>
    <row r="116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6"/>
    </row>
    <row r="117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6"/>
    </row>
    <row r="118">
      <c r="A118" s="5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6"/>
    </row>
    <row r="119">
      <c r="A119" s="5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6"/>
    </row>
    <row r="120">
      <c r="A120" s="5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6"/>
    </row>
    <row r="121">
      <c r="A121" s="5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6"/>
    </row>
    <row r="122">
      <c r="A122" s="5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6"/>
    </row>
    <row r="123">
      <c r="A123" s="5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6"/>
    </row>
    <row r="124">
      <c r="A124" s="5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6"/>
    </row>
    <row r="125">
      <c r="A125" s="5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6"/>
    </row>
    <row r="126">
      <c r="A126" s="5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6"/>
    </row>
    <row r="127">
      <c r="A127" s="5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6"/>
    </row>
    <row r="128">
      <c r="A128" s="5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6"/>
    </row>
    <row r="129">
      <c r="A129" s="5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6"/>
    </row>
    <row r="130">
      <c r="A130" s="5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6"/>
    </row>
    <row r="131">
      <c r="A131" s="5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6"/>
    </row>
    <row r="132">
      <c r="A132" s="5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6"/>
    </row>
    <row r="133">
      <c r="A133" s="5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6"/>
    </row>
    <row r="134">
      <c r="A134" s="5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6"/>
    </row>
    <row r="135">
      <c r="A135" s="5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6"/>
    </row>
    <row r="136">
      <c r="A136" s="5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6"/>
    </row>
    <row r="137">
      <c r="A137" s="5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6"/>
    </row>
    <row r="138">
      <c r="A138" s="5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6"/>
    </row>
    <row r="139">
      <c r="A139" s="5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6"/>
    </row>
    <row r="140">
      <c r="A140" s="5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6"/>
    </row>
    <row r="141">
      <c r="A141" s="5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6"/>
    </row>
    <row r="142">
      <c r="A142" s="5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6"/>
    </row>
    <row r="143">
      <c r="A143" s="5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6"/>
    </row>
    <row r="144">
      <c r="A144" s="5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6"/>
    </row>
    <row r="145">
      <c r="A145" s="5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6"/>
    </row>
    <row r="146">
      <c r="A146" s="5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6"/>
    </row>
    <row r="147">
      <c r="A147" s="5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6"/>
    </row>
    <row r="148">
      <c r="A148" s="5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6"/>
    </row>
    <row r="149">
      <c r="A149" s="5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6"/>
    </row>
    <row r="150">
      <c r="A150" s="5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6"/>
    </row>
    <row r="151">
      <c r="A151" s="5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6"/>
    </row>
    <row r="152">
      <c r="A152" s="5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6"/>
    </row>
    <row r="153">
      <c r="A153" s="5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6"/>
    </row>
    <row r="154">
      <c r="A154" s="5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6"/>
    </row>
    <row r="155">
      <c r="A155" s="5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6"/>
    </row>
    <row r="156">
      <c r="A156" s="5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6"/>
    </row>
    <row r="157">
      <c r="A157" s="5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6"/>
    </row>
    <row r="158">
      <c r="A158" s="5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6"/>
    </row>
    <row r="159">
      <c r="A159" s="5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6"/>
    </row>
    <row r="160">
      <c r="A160" s="5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6"/>
    </row>
    <row r="161">
      <c r="A161" s="5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6"/>
    </row>
    <row r="162">
      <c r="A162" s="5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6"/>
    </row>
    <row r="163">
      <c r="A163" s="5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6"/>
    </row>
    <row r="164">
      <c r="A164" s="5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6"/>
    </row>
    <row r="165">
      <c r="A165" s="5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6"/>
    </row>
    <row r="166">
      <c r="A166" s="5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6"/>
    </row>
    <row r="167">
      <c r="A167" s="5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6"/>
    </row>
    <row r="168">
      <c r="A168" s="5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6"/>
    </row>
    <row r="169">
      <c r="A169" s="5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6"/>
    </row>
    <row r="170">
      <c r="A170" s="5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6"/>
    </row>
    <row r="171">
      <c r="A171" s="5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6"/>
    </row>
    <row r="172">
      <c r="A172" s="5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6"/>
    </row>
    <row r="173">
      <c r="A173" s="5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6"/>
    </row>
    <row r="174">
      <c r="A174" s="5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6"/>
    </row>
    <row r="175">
      <c r="A175" s="5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6"/>
    </row>
    <row r="176">
      <c r="A176" s="5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6"/>
    </row>
    <row r="177">
      <c r="A177" s="5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6"/>
    </row>
    <row r="178">
      <c r="A178" s="5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6"/>
    </row>
    <row r="179">
      <c r="A179" s="5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6"/>
    </row>
    <row r="180">
      <c r="A180" s="5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6"/>
    </row>
    <row r="181">
      <c r="A181" s="5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6"/>
    </row>
    <row r="182">
      <c r="A182" s="5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6"/>
    </row>
    <row r="183">
      <c r="A183" s="5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6"/>
    </row>
    <row r="184">
      <c r="A184" s="5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6"/>
    </row>
    <row r="185">
      <c r="A185" s="5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6"/>
    </row>
    <row r="186">
      <c r="A186" s="5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6"/>
    </row>
    <row r="187">
      <c r="A187" s="5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6"/>
    </row>
    <row r="188">
      <c r="A188" s="5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6"/>
    </row>
    <row r="189">
      <c r="A189" s="5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6"/>
    </row>
    <row r="190">
      <c r="A190" s="5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6"/>
    </row>
    <row r="191">
      <c r="A191" s="5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6"/>
    </row>
    <row r="192">
      <c r="A192" s="5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6"/>
    </row>
    <row r="193">
      <c r="A193" s="5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6"/>
    </row>
    <row r="194">
      <c r="A194" s="5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6"/>
    </row>
    <row r="195">
      <c r="A195" s="5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6"/>
    </row>
    <row r="196">
      <c r="A196" s="5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6"/>
    </row>
    <row r="197">
      <c r="A197" s="5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6"/>
    </row>
    <row r="198">
      <c r="A198" s="5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6"/>
    </row>
    <row r="199">
      <c r="A199" s="5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6"/>
    </row>
    <row r="200">
      <c r="A200" s="5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6"/>
    </row>
    <row r="201">
      <c r="A201" s="5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6"/>
    </row>
    <row r="202">
      <c r="A202" s="5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6"/>
    </row>
    <row r="203">
      <c r="A203" s="5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6"/>
    </row>
    <row r="204">
      <c r="A204" s="5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6"/>
    </row>
    <row r="205">
      <c r="A205" s="5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6"/>
    </row>
    <row r="206">
      <c r="A206" s="5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6"/>
    </row>
    <row r="207">
      <c r="A207" s="5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6"/>
    </row>
    <row r="208">
      <c r="A208" s="5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6"/>
    </row>
    <row r="209">
      <c r="A209" s="5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6"/>
    </row>
    <row r="210">
      <c r="A210" s="5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6"/>
    </row>
    <row r="211">
      <c r="A211" s="5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6"/>
    </row>
    <row r="212">
      <c r="A212" s="5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6"/>
    </row>
    <row r="213">
      <c r="A213" s="5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6"/>
    </row>
    <row r="214">
      <c r="A214" s="5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6"/>
    </row>
    <row r="215">
      <c r="A215" s="5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6"/>
    </row>
    <row r="216">
      <c r="A216" s="5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6"/>
    </row>
    <row r="217">
      <c r="A217" s="5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6"/>
    </row>
    <row r="218">
      <c r="A218" s="5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6"/>
    </row>
    <row r="219">
      <c r="A219" s="5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6"/>
    </row>
    <row r="220">
      <c r="A220" s="5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6"/>
    </row>
    <row r="221">
      <c r="A221" s="5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6"/>
    </row>
    <row r="222">
      <c r="A222" s="5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6"/>
    </row>
    <row r="223">
      <c r="A223" s="5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6"/>
    </row>
    <row r="224">
      <c r="A224" s="5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6"/>
    </row>
    <row r="225">
      <c r="A225" s="5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6"/>
    </row>
    <row r="226">
      <c r="A226" s="5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6"/>
    </row>
    <row r="227">
      <c r="A227" s="5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6"/>
    </row>
    <row r="228">
      <c r="A228" s="5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6"/>
    </row>
    <row r="229">
      <c r="A229" s="5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6"/>
    </row>
    <row r="230">
      <c r="A230" s="5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6"/>
    </row>
    <row r="231">
      <c r="A231" s="5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6"/>
    </row>
    <row r="232">
      <c r="A232" s="5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6"/>
    </row>
    <row r="233">
      <c r="A233" s="5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6"/>
    </row>
    <row r="234">
      <c r="A234" s="5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6"/>
    </row>
    <row r="235">
      <c r="A235" s="5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6"/>
    </row>
    <row r="236">
      <c r="A236" s="5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6"/>
    </row>
    <row r="237">
      <c r="A237" s="5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6"/>
    </row>
    <row r="238">
      <c r="A238" s="5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6"/>
    </row>
    <row r="239">
      <c r="A239" s="5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6"/>
    </row>
    <row r="240">
      <c r="A240" s="5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6"/>
    </row>
    <row r="241">
      <c r="A241" s="5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6"/>
    </row>
    <row r="242">
      <c r="A242" s="5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6"/>
    </row>
    <row r="243">
      <c r="A243" s="5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6"/>
    </row>
    <row r="244">
      <c r="A244" s="5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6"/>
    </row>
    <row r="245">
      <c r="A245" s="5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6"/>
    </row>
    <row r="246">
      <c r="A246" s="5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6"/>
    </row>
    <row r="247">
      <c r="A247" s="5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6"/>
    </row>
    <row r="248">
      <c r="A248" s="5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6"/>
    </row>
    <row r="249">
      <c r="A249" s="5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6"/>
    </row>
    <row r="250">
      <c r="A250" s="5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6"/>
    </row>
    <row r="251">
      <c r="A251" s="5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6"/>
    </row>
    <row r="252">
      <c r="A252" s="5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6"/>
    </row>
    <row r="253">
      <c r="A253" s="5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6"/>
    </row>
    <row r="254">
      <c r="A254" s="5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6"/>
    </row>
    <row r="255">
      <c r="A255" s="5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6"/>
    </row>
    <row r="256">
      <c r="A256" s="5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6"/>
    </row>
    <row r="257">
      <c r="A257" s="5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6"/>
    </row>
    <row r="258">
      <c r="A258" s="5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6"/>
    </row>
    <row r="259">
      <c r="A259" s="5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6"/>
    </row>
    <row r="260">
      <c r="A260" s="5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6"/>
    </row>
    <row r="261">
      <c r="A261" s="5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6"/>
    </row>
    <row r="262">
      <c r="A262" s="5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6"/>
    </row>
    <row r="263">
      <c r="A263" s="5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6"/>
    </row>
    <row r="264">
      <c r="A264" s="5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6"/>
    </row>
    <row r="265">
      <c r="A265" s="5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6"/>
    </row>
    <row r="266">
      <c r="A266" s="5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6"/>
    </row>
    <row r="267">
      <c r="A267" s="5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6"/>
    </row>
    <row r="268">
      <c r="A268" s="5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6"/>
    </row>
    <row r="269">
      <c r="A269" s="5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6"/>
    </row>
    <row r="270">
      <c r="A270" s="5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6"/>
    </row>
    <row r="271">
      <c r="A271" s="5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6"/>
    </row>
    <row r="272">
      <c r="A272" s="5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6"/>
    </row>
    <row r="273">
      <c r="A273" s="5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6"/>
    </row>
    <row r="274">
      <c r="A274" s="5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6"/>
    </row>
    <row r="275">
      <c r="A275" s="5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6"/>
    </row>
    <row r="276">
      <c r="A276" s="5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6"/>
    </row>
    <row r="277">
      <c r="A277" s="5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6"/>
    </row>
    <row r="278">
      <c r="A278" s="5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6"/>
    </row>
    <row r="279">
      <c r="A279" s="5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6"/>
    </row>
    <row r="280">
      <c r="A280" s="5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6"/>
    </row>
    <row r="281">
      <c r="A281" s="5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6"/>
    </row>
    <row r="282">
      <c r="A282" s="5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6"/>
    </row>
    <row r="283">
      <c r="A283" s="5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6"/>
    </row>
    <row r="284">
      <c r="A284" s="5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6"/>
    </row>
    <row r="285">
      <c r="A285" s="5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6"/>
    </row>
    <row r="286">
      <c r="A286" s="5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6"/>
    </row>
    <row r="287">
      <c r="A287" s="5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6"/>
    </row>
    <row r="288">
      <c r="A288" s="5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6"/>
    </row>
    <row r="289">
      <c r="A289" s="5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6"/>
    </row>
    <row r="290">
      <c r="A290" s="5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6"/>
    </row>
    <row r="291">
      <c r="A291" s="5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6"/>
    </row>
    <row r="292">
      <c r="A292" s="5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6"/>
    </row>
    <row r="293">
      <c r="A293" s="5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6"/>
    </row>
    <row r="294">
      <c r="A294" s="5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6"/>
    </row>
    <row r="295">
      <c r="A295" s="5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6"/>
    </row>
    <row r="296">
      <c r="A296" s="5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6"/>
    </row>
    <row r="297">
      <c r="A297" s="5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6"/>
    </row>
    <row r="298">
      <c r="A298" s="5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6"/>
    </row>
    <row r="299">
      <c r="A299" s="5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6"/>
    </row>
    <row r="300">
      <c r="A300" s="5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6"/>
    </row>
    <row r="301">
      <c r="A301" s="5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6"/>
    </row>
    <row r="302">
      <c r="A302" s="5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6"/>
    </row>
    <row r="303">
      <c r="A303" s="5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6"/>
    </row>
    <row r="304">
      <c r="A304" s="5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6"/>
    </row>
    <row r="305">
      <c r="A305" s="5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6"/>
    </row>
    <row r="306">
      <c r="A306" s="5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6"/>
    </row>
    <row r="307">
      <c r="A307" s="5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6"/>
    </row>
    <row r="308">
      <c r="A308" s="5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6"/>
    </row>
    <row r="309">
      <c r="A309" s="5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6"/>
    </row>
    <row r="310">
      <c r="A310" s="5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6"/>
    </row>
    <row r="311">
      <c r="A311" s="5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6"/>
    </row>
    <row r="312">
      <c r="A312" s="5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6"/>
    </row>
    <row r="313">
      <c r="A313" s="5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6"/>
    </row>
    <row r="314">
      <c r="A314" s="5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6"/>
    </row>
    <row r="315">
      <c r="A315" s="5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6"/>
    </row>
    <row r="316">
      <c r="A316" s="5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6"/>
    </row>
    <row r="317">
      <c r="A317" s="5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6"/>
    </row>
    <row r="318">
      <c r="A318" s="5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6"/>
    </row>
    <row r="319">
      <c r="A319" s="5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6"/>
    </row>
    <row r="320">
      <c r="A320" s="5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6"/>
    </row>
    <row r="321">
      <c r="A321" s="5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6"/>
    </row>
    <row r="322">
      <c r="A322" s="5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6"/>
    </row>
    <row r="323">
      <c r="A323" s="5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6"/>
    </row>
    <row r="324">
      <c r="A324" s="5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6"/>
    </row>
    <row r="325">
      <c r="A325" s="5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6"/>
    </row>
    <row r="326">
      <c r="A326" s="5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6"/>
    </row>
    <row r="327">
      <c r="A327" s="5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6"/>
    </row>
    <row r="328">
      <c r="A328" s="5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6"/>
    </row>
    <row r="329">
      <c r="A329" s="5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6"/>
    </row>
    <row r="330">
      <c r="A330" s="5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6"/>
    </row>
    <row r="331">
      <c r="A331" s="5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6"/>
    </row>
    <row r="332">
      <c r="A332" s="5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6"/>
    </row>
    <row r="333">
      <c r="A333" s="5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6"/>
    </row>
    <row r="334">
      <c r="A334" s="5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6"/>
    </row>
    <row r="335">
      <c r="A335" s="5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6"/>
    </row>
    <row r="336">
      <c r="A336" s="5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6"/>
    </row>
    <row r="337">
      <c r="A337" s="5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6"/>
    </row>
    <row r="338">
      <c r="A338" s="5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6"/>
    </row>
    <row r="339">
      <c r="A339" s="5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6"/>
    </row>
    <row r="340">
      <c r="A340" s="5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6"/>
    </row>
    <row r="341">
      <c r="A341" s="5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6"/>
    </row>
    <row r="342">
      <c r="A342" s="5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6"/>
    </row>
    <row r="343">
      <c r="A343" s="5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6"/>
    </row>
    <row r="344">
      <c r="A344" s="5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6"/>
    </row>
    <row r="345">
      <c r="A345" s="5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6"/>
    </row>
    <row r="346">
      <c r="A346" s="5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6"/>
    </row>
    <row r="347">
      <c r="A347" s="5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6"/>
    </row>
    <row r="348">
      <c r="A348" s="5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6"/>
    </row>
    <row r="349">
      <c r="A349" s="5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6"/>
    </row>
    <row r="350">
      <c r="A350" s="5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6"/>
    </row>
    <row r="351">
      <c r="A351" s="5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6"/>
    </row>
    <row r="352">
      <c r="A352" s="5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6"/>
    </row>
    <row r="353">
      <c r="A353" s="5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6"/>
    </row>
    <row r="354">
      <c r="A354" s="5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6"/>
    </row>
    <row r="355">
      <c r="A355" s="5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6"/>
    </row>
    <row r="356">
      <c r="A356" s="5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6"/>
    </row>
    <row r="357">
      <c r="A357" s="5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6"/>
    </row>
    <row r="358">
      <c r="A358" s="5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6"/>
    </row>
    <row r="359">
      <c r="A359" s="5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6"/>
    </row>
    <row r="360">
      <c r="A360" s="5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6"/>
    </row>
    <row r="361">
      <c r="A361" s="5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6"/>
    </row>
    <row r="362">
      <c r="A362" s="5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6"/>
    </row>
    <row r="363">
      <c r="A363" s="5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6"/>
    </row>
    <row r="364">
      <c r="A364" s="5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6"/>
    </row>
    <row r="365">
      <c r="A365" s="5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6"/>
    </row>
    <row r="366">
      <c r="A366" s="5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6"/>
    </row>
    <row r="367">
      <c r="A367" s="5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6"/>
    </row>
    <row r="368">
      <c r="A368" s="5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6"/>
    </row>
    <row r="369">
      <c r="A369" s="5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6"/>
    </row>
    <row r="370">
      <c r="A370" s="5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6"/>
    </row>
    <row r="371">
      <c r="A371" s="5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6"/>
    </row>
    <row r="372">
      <c r="A372" s="5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6"/>
    </row>
    <row r="373">
      <c r="A373" s="5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6"/>
    </row>
    <row r="374">
      <c r="A374" s="5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6"/>
    </row>
    <row r="375">
      <c r="A375" s="5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6"/>
    </row>
    <row r="376">
      <c r="A376" s="5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6"/>
    </row>
    <row r="377">
      <c r="A377" s="5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6"/>
    </row>
    <row r="378">
      <c r="A378" s="5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6"/>
    </row>
    <row r="379">
      <c r="A379" s="5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6"/>
    </row>
    <row r="380">
      <c r="A380" s="5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6"/>
    </row>
    <row r="381">
      <c r="A381" s="5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6"/>
    </row>
    <row r="382">
      <c r="A382" s="5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6"/>
    </row>
    <row r="383">
      <c r="A383" s="5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6"/>
    </row>
    <row r="384">
      <c r="A384" s="5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6"/>
    </row>
    <row r="385">
      <c r="A385" s="5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6"/>
    </row>
    <row r="386">
      <c r="A386" s="5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6"/>
    </row>
    <row r="387">
      <c r="A387" s="5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6"/>
    </row>
    <row r="388">
      <c r="A388" s="5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6"/>
    </row>
    <row r="389">
      <c r="A389" s="5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6"/>
    </row>
    <row r="390">
      <c r="A390" s="5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6"/>
    </row>
    <row r="391">
      <c r="A391" s="5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6"/>
    </row>
    <row r="392">
      <c r="A392" s="5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6"/>
    </row>
    <row r="393">
      <c r="A393" s="5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6"/>
    </row>
    <row r="394">
      <c r="A394" s="5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6"/>
    </row>
    <row r="395">
      <c r="A395" s="5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6"/>
    </row>
    <row r="396">
      <c r="A396" s="5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6"/>
    </row>
    <row r="397">
      <c r="A397" s="5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6"/>
    </row>
    <row r="398">
      <c r="A398" s="5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6"/>
    </row>
    <row r="399">
      <c r="A399" s="5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6"/>
    </row>
    <row r="400">
      <c r="A400" s="5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6"/>
    </row>
    <row r="401">
      <c r="A401" s="5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6"/>
    </row>
    <row r="402">
      <c r="A402" s="5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6"/>
    </row>
    <row r="403">
      <c r="A403" s="5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6"/>
    </row>
    <row r="404">
      <c r="A404" s="5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6"/>
    </row>
    <row r="405">
      <c r="A405" s="5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6"/>
    </row>
    <row r="406">
      <c r="A406" s="5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6"/>
    </row>
    <row r="407">
      <c r="A407" s="5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6"/>
    </row>
    <row r="408">
      <c r="A408" s="5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6"/>
    </row>
    <row r="409">
      <c r="A409" s="5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6"/>
    </row>
    <row r="410">
      <c r="A410" s="5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6"/>
    </row>
    <row r="411">
      <c r="A411" s="5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6"/>
    </row>
    <row r="412">
      <c r="A412" s="5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6"/>
    </row>
    <row r="413">
      <c r="A413" s="5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6"/>
    </row>
    <row r="414">
      <c r="A414" s="5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6"/>
    </row>
    <row r="415">
      <c r="A415" s="5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6"/>
    </row>
    <row r="416">
      <c r="A416" s="5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6"/>
    </row>
    <row r="417">
      <c r="A417" s="5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6"/>
    </row>
    <row r="418">
      <c r="A418" s="5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6"/>
    </row>
    <row r="419">
      <c r="A419" s="5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6"/>
    </row>
    <row r="420">
      <c r="A420" s="5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6"/>
    </row>
    <row r="421">
      <c r="A421" s="5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6"/>
    </row>
    <row r="422">
      <c r="A422" s="5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6"/>
    </row>
    <row r="423">
      <c r="A423" s="5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6"/>
    </row>
    <row r="424">
      <c r="A424" s="5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6"/>
    </row>
    <row r="425">
      <c r="A425" s="5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6"/>
    </row>
    <row r="426">
      <c r="A426" s="5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6"/>
    </row>
    <row r="427">
      <c r="A427" s="5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6"/>
    </row>
    <row r="428">
      <c r="A428" s="5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6"/>
    </row>
    <row r="429">
      <c r="A429" s="5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6"/>
    </row>
    <row r="430">
      <c r="A430" s="5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6"/>
    </row>
    <row r="431">
      <c r="A431" s="5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6"/>
    </row>
    <row r="432">
      <c r="A432" s="5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6"/>
    </row>
    <row r="433">
      <c r="A433" s="5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6"/>
    </row>
    <row r="434">
      <c r="A434" s="5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6"/>
    </row>
    <row r="435">
      <c r="A435" s="5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6"/>
    </row>
    <row r="436">
      <c r="A436" s="5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6"/>
    </row>
    <row r="437">
      <c r="A437" s="5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6"/>
    </row>
    <row r="438">
      <c r="A438" s="5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6"/>
    </row>
    <row r="439">
      <c r="A439" s="5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6"/>
    </row>
    <row r="440">
      <c r="A440" s="5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6"/>
    </row>
    <row r="441">
      <c r="A441" s="5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6"/>
    </row>
    <row r="442">
      <c r="A442" s="5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6"/>
    </row>
    <row r="443">
      <c r="A443" s="5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6"/>
    </row>
    <row r="444">
      <c r="A444" s="5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6"/>
    </row>
    <row r="445">
      <c r="A445" s="5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6"/>
    </row>
    <row r="446">
      <c r="A446" s="5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6"/>
    </row>
    <row r="447">
      <c r="A447" s="5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6"/>
    </row>
    <row r="448">
      <c r="A448" s="5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6"/>
    </row>
    <row r="449">
      <c r="A449" s="5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6"/>
    </row>
    <row r="450">
      <c r="A450" s="5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6"/>
    </row>
    <row r="451">
      <c r="A451" s="5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6"/>
    </row>
    <row r="452">
      <c r="A452" s="5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6"/>
    </row>
    <row r="453">
      <c r="A453" s="5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6"/>
    </row>
    <row r="454">
      <c r="A454" s="5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6"/>
    </row>
    <row r="455">
      <c r="A455" s="5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6"/>
    </row>
    <row r="456">
      <c r="A456" s="5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6"/>
    </row>
    <row r="457">
      <c r="A457" s="5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6"/>
    </row>
    <row r="458">
      <c r="A458" s="5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6"/>
    </row>
    <row r="459">
      <c r="A459" s="5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6"/>
    </row>
    <row r="460">
      <c r="A460" s="5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6"/>
    </row>
    <row r="461">
      <c r="A461" s="5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6"/>
    </row>
    <row r="462">
      <c r="A462" s="5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6"/>
    </row>
    <row r="463">
      <c r="A463" s="5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6"/>
    </row>
    <row r="464">
      <c r="A464" s="5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6"/>
    </row>
    <row r="465">
      <c r="A465" s="5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6"/>
    </row>
    <row r="466">
      <c r="A466" s="5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6"/>
    </row>
    <row r="467">
      <c r="A467" s="5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6"/>
    </row>
    <row r="468">
      <c r="A468" s="5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6"/>
    </row>
    <row r="469">
      <c r="A469" s="5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6"/>
    </row>
    <row r="470">
      <c r="A470" s="5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6"/>
    </row>
    <row r="471">
      <c r="A471" s="5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6"/>
    </row>
    <row r="472">
      <c r="A472" s="5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6"/>
    </row>
    <row r="473">
      <c r="A473" s="5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6"/>
    </row>
    <row r="474">
      <c r="A474" s="5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6"/>
    </row>
    <row r="475">
      <c r="A475" s="5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6"/>
    </row>
    <row r="476">
      <c r="A476" s="5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6"/>
    </row>
    <row r="477">
      <c r="A477" s="5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6"/>
    </row>
    <row r="478">
      <c r="A478" s="5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6"/>
    </row>
    <row r="479">
      <c r="A479" s="5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6"/>
    </row>
    <row r="480">
      <c r="A480" s="5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6"/>
    </row>
    <row r="481">
      <c r="A481" s="5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6"/>
    </row>
    <row r="482">
      <c r="A482" s="5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6"/>
    </row>
    <row r="483">
      <c r="A483" s="5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6"/>
    </row>
    <row r="484">
      <c r="A484" s="5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6"/>
    </row>
    <row r="485">
      <c r="A485" s="5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6"/>
    </row>
    <row r="486">
      <c r="A486" s="5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6"/>
    </row>
    <row r="487">
      <c r="A487" s="5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6"/>
    </row>
    <row r="488">
      <c r="A488" s="5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6"/>
    </row>
    <row r="489">
      <c r="A489" s="5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6"/>
    </row>
    <row r="490">
      <c r="A490" s="5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6"/>
    </row>
    <row r="491">
      <c r="A491" s="5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6"/>
    </row>
    <row r="492">
      <c r="A492" s="5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6"/>
    </row>
    <row r="493">
      <c r="A493" s="5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6"/>
    </row>
    <row r="494">
      <c r="A494" s="5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6"/>
    </row>
    <row r="495">
      <c r="A495" s="5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6"/>
    </row>
    <row r="496">
      <c r="A496" s="5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6"/>
    </row>
    <row r="497">
      <c r="A497" s="5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6"/>
    </row>
    <row r="498">
      <c r="A498" s="5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6"/>
    </row>
    <row r="499">
      <c r="A499" s="5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6"/>
    </row>
    <row r="500">
      <c r="A500" s="5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6"/>
    </row>
    <row r="501">
      <c r="A501" s="5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6"/>
    </row>
    <row r="502">
      <c r="A502" s="5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6"/>
    </row>
    <row r="503">
      <c r="A503" s="5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6"/>
    </row>
    <row r="504">
      <c r="A504" s="5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6"/>
    </row>
    <row r="505">
      <c r="A505" s="5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6"/>
    </row>
    <row r="506">
      <c r="A506" s="5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6"/>
    </row>
    <row r="507">
      <c r="A507" s="5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6"/>
    </row>
    <row r="508">
      <c r="A508" s="5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6"/>
    </row>
    <row r="509">
      <c r="A509" s="5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6"/>
    </row>
    <row r="510">
      <c r="A510" s="5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6"/>
    </row>
    <row r="511">
      <c r="A511" s="5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6"/>
    </row>
    <row r="512">
      <c r="A512" s="5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6"/>
    </row>
    <row r="513">
      <c r="A513" s="55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6"/>
    </row>
    <row r="514">
      <c r="A514" s="55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6"/>
    </row>
    <row r="515">
      <c r="A515" s="55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6"/>
    </row>
    <row r="516">
      <c r="A516" s="55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6"/>
    </row>
    <row r="517">
      <c r="A517" s="55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6"/>
    </row>
    <row r="518">
      <c r="A518" s="55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6"/>
    </row>
    <row r="519">
      <c r="A519" s="55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6"/>
    </row>
    <row r="520">
      <c r="A520" s="55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6"/>
    </row>
    <row r="521">
      <c r="A521" s="55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6"/>
    </row>
    <row r="522">
      <c r="A522" s="55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6"/>
    </row>
    <row r="523">
      <c r="A523" s="55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6"/>
    </row>
    <row r="524">
      <c r="A524" s="55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6"/>
    </row>
    <row r="525">
      <c r="A525" s="55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6"/>
    </row>
    <row r="526">
      <c r="A526" s="55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6"/>
    </row>
    <row r="527">
      <c r="A527" s="55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6"/>
    </row>
    <row r="528">
      <c r="A528" s="55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6"/>
    </row>
    <row r="529">
      <c r="A529" s="55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6"/>
    </row>
    <row r="530">
      <c r="A530" s="55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6"/>
    </row>
    <row r="531">
      <c r="A531" s="55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6"/>
    </row>
    <row r="532">
      <c r="A532" s="55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6"/>
    </row>
    <row r="533">
      <c r="A533" s="55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6"/>
    </row>
    <row r="534">
      <c r="A534" s="55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6"/>
    </row>
    <row r="535">
      <c r="A535" s="55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6"/>
    </row>
    <row r="536">
      <c r="A536" s="55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6"/>
    </row>
    <row r="537">
      <c r="A537" s="55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6"/>
    </row>
    <row r="538">
      <c r="A538" s="55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6"/>
    </row>
    <row r="539">
      <c r="A539" s="55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6"/>
    </row>
    <row r="540">
      <c r="A540" s="55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6"/>
    </row>
    <row r="541">
      <c r="A541" s="55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6"/>
    </row>
    <row r="542">
      <c r="A542" s="55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6"/>
    </row>
    <row r="543">
      <c r="A543" s="55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6"/>
    </row>
    <row r="544">
      <c r="A544" s="55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6"/>
    </row>
    <row r="545">
      <c r="A545" s="55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6"/>
    </row>
    <row r="546">
      <c r="A546" s="55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6"/>
    </row>
    <row r="547">
      <c r="A547" s="55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6"/>
    </row>
    <row r="548">
      <c r="A548" s="55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6"/>
    </row>
    <row r="549">
      <c r="A549" s="55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6"/>
    </row>
    <row r="550">
      <c r="A550" s="55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6"/>
    </row>
    <row r="551">
      <c r="A551" s="55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6"/>
    </row>
    <row r="552">
      <c r="A552" s="55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6"/>
    </row>
    <row r="553">
      <c r="A553" s="55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6"/>
    </row>
    <row r="554">
      <c r="A554" s="55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6"/>
    </row>
    <row r="555">
      <c r="A555" s="55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6"/>
    </row>
    <row r="556">
      <c r="A556" s="55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6"/>
    </row>
    <row r="557">
      <c r="A557" s="55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6"/>
    </row>
    <row r="558">
      <c r="A558" s="5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6"/>
    </row>
    <row r="559">
      <c r="A559" s="55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6"/>
    </row>
    <row r="560">
      <c r="A560" s="55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6"/>
    </row>
    <row r="561">
      <c r="A561" s="55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6"/>
    </row>
    <row r="562">
      <c r="A562" s="55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6"/>
    </row>
    <row r="563">
      <c r="A563" s="55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6"/>
    </row>
    <row r="564">
      <c r="A564" s="55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6"/>
    </row>
    <row r="565">
      <c r="A565" s="55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6"/>
    </row>
    <row r="566">
      <c r="A566" s="55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6"/>
    </row>
    <row r="567">
      <c r="A567" s="55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6"/>
    </row>
    <row r="568">
      <c r="A568" s="55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6"/>
    </row>
    <row r="569">
      <c r="A569" s="55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6"/>
    </row>
    <row r="570">
      <c r="A570" s="55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6"/>
    </row>
    <row r="571">
      <c r="A571" s="55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6"/>
    </row>
    <row r="572">
      <c r="A572" s="55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6"/>
    </row>
    <row r="573">
      <c r="A573" s="55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6"/>
    </row>
    <row r="574">
      <c r="A574" s="55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6"/>
    </row>
    <row r="575">
      <c r="A575" s="55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6"/>
    </row>
    <row r="576">
      <c r="A576" s="55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6"/>
    </row>
    <row r="577">
      <c r="A577" s="55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6"/>
    </row>
    <row r="578">
      <c r="A578" s="55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6"/>
    </row>
    <row r="579">
      <c r="A579" s="55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6"/>
    </row>
    <row r="580">
      <c r="A580" s="55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6"/>
    </row>
    <row r="581">
      <c r="A581" s="55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6"/>
    </row>
    <row r="582">
      <c r="A582" s="55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6"/>
    </row>
    <row r="583">
      <c r="A583" s="55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6"/>
    </row>
    <row r="584">
      <c r="A584" s="55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6"/>
    </row>
    <row r="585">
      <c r="A585" s="55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6"/>
    </row>
    <row r="586">
      <c r="A586" s="55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6"/>
    </row>
    <row r="587">
      <c r="A587" s="5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6"/>
    </row>
    <row r="588">
      <c r="A588" s="5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6"/>
    </row>
    <row r="589">
      <c r="A589" s="5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6"/>
    </row>
    <row r="590">
      <c r="A590" s="5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6"/>
    </row>
    <row r="591">
      <c r="A591" s="5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6"/>
    </row>
    <row r="592">
      <c r="A592" s="5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6"/>
    </row>
    <row r="593">
      <c r="A593" s="5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6"/>
    </row>
    <row r="594">
      <c r="A594" s="5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6"/>
    </row>
    <row r="595">
      <c r="A595" s="5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6"/>
    </row>
    <row r="596">
      <c r="A596" s="5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6"/>
    </row>
    <row r="597">
      <c r="A597" s="5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6"/>
    </row>
    <row r="598">
      <c r="A598" s="5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6"/>
    </row>
    <row r="599">
      <c r="A599" s="5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6"/>
    </row>
    <row r="600">
      <c r="A600" s="5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6"/>
    </row>
    <row r="601">
      <c r="A601" s="5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6"/>
    </row>
    <row r="602">
      <c r="A602" s="5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6"/>
    </row>
    <row r="603">
      <c r="A603" s="5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6"/>
    </row>
    <row r="604">
      <c r="A604" s="55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6"/>
    </row>
    <row r="605">
      <c r="A605" s="55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6"/>
    </row>
    <row r="606">
      <c r="A606" s="55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6"/>
    </row>
    <row r="607">
      <c r="A607" s="55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6"/>
    </row>
    <row r="608">
      <c r="A608" s="55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6"/>
    </row>
    <row r="609">
      <c r="A609" s="55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6"/>
    </row>
    <row r="610">
      <c r="A610" s="55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6"/>
    </row>
    <row r="611">
      <c r="A611" s="55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6"/>
    </row>
    <row r="612">
      <c r="A612" s="55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6"/>
    </row>
    <row r="613">
      <c r="A613" s="55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6"/>
    </row>
    <row r="614">
      <c r="A614" s="55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6"/>
    </row>
    <row r="615">
      <c r="A615" s="55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6"/>
    </row>
    <row r="616">
      <c r="A616" s="55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6"/>
    </row>
    <row r="617">
      <c r="A617" s="55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6"/>
    </row>
    <row r="618">
      <c r="A618" s="55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6"/>
    </row>
    <row r="619">
      <c r="A619" s="55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6"/>
    </row>
    <row r="620">
      <c r="A620" s="55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6"/>
    </row>
    <row r="621">
      <c r="A621" s="55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6"/>
    </row>
    <row r="622">
      <c r="A622" s="55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6"/>
    </row>
    <row r="623">
      <c r="A623" s="55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6"/>
    </row>
    <row r="624">
      <c r="A624" s="55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6"/>
    </row>
    <row r="625">
      <c r="A625" s="55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6"/>
    </row>
    <row r="626">
      <c r="A626" s="55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6"/>
    </row>
    <row r="627">
      <c r="A627" s="55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6"/>
    </row>
    <row r="628">
      <c r="A628" s="55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6"/>
    </row>
    <row r="629">
      <c r="A629" s="55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6"/>
    </row>
    <row r="630">
      <c r="A630" s="55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6"/>
    </row>
    <row r="631">
      <c r="A631" s="55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6"/>
    </row>
    <row r="632">
      <c r="A632" s="55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6"/>
    </row>
    <row r="633">
      <c r="A633" s="55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6"/>
    </row>
    <row r="634">
      <c r="A634" s="55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6"/>
    </row>
    <row r="635">
      <c r="A635" s="55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6"/>
    </row>
    <row r="636">
      <c r="A636" s="55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6"/>
    </row>
    <row r="637">
      <c r="A637" s="55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6"/>
    </row>
    <row r="638">
      <c r="A638" s="55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6"/>
    </row>
    <row r="639">
      <c r="A639" s="55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6"/>
    </row>
    <row r="640">
      <c r="A640" s="55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6"/>
    </row>
    <row r="641">
      <c r="A641" s="55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6"/>
    </row>
    <row r="642">
      <c r="A642" s="55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6"/>
    </row>
    <row r="643">
      <c r="A643" s="55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6"/>
    </row>
    <row r="644">
      <c r="A644" s="55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6"/>
    </row>
    <row r="645">
      <c r="A645" s="55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6"/>
    </row>
    <row r="646">
      <c r="A646" s="55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6"/>
    </row>
    <row r="647">
      <c r="A647" s="55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6"/>
    </row>
    <row r="648">
      <c r="A648" s="55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6"/>
    </row>
    <row r="649">
      <c r="A649" s="55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6"/>
    </row>
    <row r="650">
      <c r="A650" s="55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6"/>
    </row>
    <row r="651">
      <c r="A651" s="55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6"/>
    </row>
    <row r="652">
      <c r="A652" s="55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6"/>
    </row>
    <row r="653">
      <c r="A653" s="55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6"/>
    </row>
    <row r="654">
      <c r="A654" s="55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6"/>
    </row>
    <row r="655">
      <c r="A655" s="55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6"/>
    </row>
    <row r="656">
      <c r="A656" s="55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6"/>
    </row>
    <row r="657">
      <c r="A657" s="55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6"/>
    </row>
    <row r="658">
      <c r="A658" s="55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6"/>
    </row>
    <row r="659">
      <c r="A659" s="55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6"/>
    </row>
    <row r="660">
      <c r="A660" s="55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6"/>
    </row>
    <row r="661">
      <c r="A661" s="55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6"/>
    </row>
    <row r="662">
      <c r="A662" s="55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6"/>
    </row>
    <row r="663">
      <c r="A663" s="55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6"/>
    </row>
    <row r="664">
      <c r="A664" s="55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6"/>
    </row>
    <row r="665">
      <c r="A665" s="55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6"/>
    </row>
    <row r="666">
      <c r="A666" s="55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6"/>
    </row>
    <row r="667">
      <c r="A667" s="55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6"/>
    </row>
    <row r="668">
      <c r="A668" s="55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6"/>
    </row>
    <row r="669">
      <c r="A669" s="55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6"/>
    </row>
    <row r="670">
      <c r="A670" s="55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6"/>
    </row>
    <row r="671">
      <c r="A671" s="55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6"/>
    </row>
    <row r="672">
      <c r="A672" s="55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6"/>
    </row>
    <row r="673">
      <c r="A673" s="55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6"/>
    </row>
    <row r="674">
      <c r="A674" s="55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6"/>
    </row>
    <row r="675">
      <c r="A675" s="55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6"/>
    </row>
    <row r="676">
      <c r="A676" s="55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6"/>
    </row>
    <row r="677">
      <c r="A677" s="55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6"/>
    </row>
    <row r="678">
      <c r="A678" s="55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6"/>
    </row>
    <row r="679">
      <c r="A679" s="55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6"/>
    </row>
    <row r="680">
      <c r="A680" s="55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6"/>
    </row>
    <row r="681">
      <c r="A681" s="55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6"/>
    </row>
    <row r="682">
      <c r="A682" s="55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6"/>
    </row>
    <row r="683">
      <c r="A683" s="55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6"/>
    </row>
    <row r="684">
      <c r="A684" s="55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6"/>
    </row>
    <row r="685">
      <c r="A685" s="55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6"/>
    </row>
    <row r="686">
      <c r="A686" s="55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6"/>
    </row>
    <row r="687">
      <c r="A687" s="55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6"/>
    </row>
    <row r="688">
      <c r="A688" s="55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6"/>
    </row>
    <row r="689">
      <c r="A689" s="55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6"/>
    </row>
    <row r="690">
      <c r="A690" s="55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6"/>
    </row>
    <row r="691">
      <c r="A691" s="55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6"/>
    </row>
    <row r="692">
      <c r="A692" s="5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6"/>
    </row>
    <row r="693">
      <c r="A693" s="55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6"/>
    </row>
    <row r="694">
      <c r="A694" s="55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6"/>
    </row>
    <row r="695">
      <c r="A695" s="55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6"/>
    </row>
    <row r="696">
      <c r="A696" s="55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6"/>
    </row>
    <row r="697">
      <c r="A697" s="55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6"/>
    </row>
    <row r="698">
      <c r="A698" s="5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6"/>
    </row>
    <row r="699">
      <c r="A699" s="55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6"/>
    </row>
    <row r="700">
      <c r="A700" s="55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6"/>
    </row>
    <row r="701">
      <c r="A701" s="55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6"/>
    </row>
    <row r="702">
      <c r="A702" s="55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6"/>
    </row>
    <row r="703">
      <c r="A703" s="55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6"/>
    </row>
    <row r="704">
      <c r="A704" s="55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6"/>
    </row>
    <row r="705">
      <c r="A705" s="55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6"/>
    </row>
    <row r="706">
      <c r="A706" s="55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6"/>
    </row>
    <row r="707">
      <c r="A707" s="55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6"/>
    </row>
    <row r="708">
      <c r="A708" s="55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6"/>
    </row>
    <row r="709">
      <c r="A709" s="55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6"/>
    </row>
    <row r="710">
      <c r="A710" s="55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6"/>
    </row>
    <row r="711">
      <c r="A711" s="55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6"/>
    </row>
    <row r="712">
      <c r="A712" s="55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6"/>
    </row>
    <row r="713">
      <c r="A713" s="55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6"/>
    </row>
    <row r="714">
      <c r="A714" s="55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6"/>
    </row>
    <row r="715">
      <c r="A715" s="55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6"/>
    </row>
    <row r="716">
      <c r="A716" s="55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6"/>
    </row>
    <row r="717">
      <c r="A717" s="55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6"/>
    </row>
    <row r="718">
      <c r="A718" s="55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6"/>
    </row>
    <row r="719">
      <c r="A719" s="55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6"/>
    </row>
    <row r="720">
      <c r="A720" s="55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6"/>
    </row>
    <row r="721">
      <c r="A721" s="55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6"/>
    </row>
    <row r="722">
      <c r="A722" s="55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6"/>
    </row>
    <row r="723">
      <c r="A723" s="55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6"/>
    </row>
    <row r="724">
      <c r="A724" s="55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6"/>
    </row>
    <row r="725">
      <c r="A725" s="55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6"/>
    </row>
    <row r="726">
      <c r="A726" s="55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6"/>
    </row>
    <row r="727">
      <c r="A727" s="55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6"/>
    </row>
    <row r="728">
      <c r="A728" s="55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6"/>
    </row>
    <row r="729">
      <c r="A729" s="55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6"/>
    </row>
    <row r="730">
      <c r="A730" s="55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6"/>
    </row>
    <row r="731">
      <c r="A731" s="55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6"/>
    </row>
    <row r="732">
      <c r="A732" s="55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6"/>
    </row>
    <row r="733">
      <c r="A733" s="55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6"/>
    </row>
    <row r="734">
      <c r="A734" s="55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6"/>
    </row>
    <row r="735">
      <c r="A735" s="55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6"/>
    </row>
    <row r="736">
      <c r="A736" s="55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6"/>
    </row>
    <row r="737">
      <c r="A737" s="55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6"/>
    </row>
    <row r="738">
      <c r="A738" s="55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6"/>
    </row>
    <row r="739">
      <c r="A739" s="55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6"/>
    </row>
    <row r="740">
      <c r="A740" s="55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6"/>
    </row>
    <row r="741">
      <c r="A741" s="55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6"/>
    </row>
    <row r="742">
      <c r="A742" s="55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6"/>
    </row>
    <row r="743">
      <c r="A743" s="55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6"/>
    </row>
    <row r="744">
      <c r="A744" s="55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6"/>
    </row>
    <row r="745">
      <c r="A745" s="55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6"/>
    </row>
    <row r="746">
      <c r="A746" s="55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6"/>
    </row>
    <row r="747">
      <c r="A747" s="55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6"/>
    </row>
    <row r="748">
      <c r="A748" s="55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6"/>
    </row>
    <row r="749">
      <c r="A749" s="55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6"/>
    </row>
    <row r="750">
      <c r="A750" s="55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6"/>
    </row>
    <row r="751">
      <c r="A751" s="55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6"/>
    </row>
    <row r="752">
      <c r="A752" s="55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6"/>
    </row>
    <row r="753">
      <c r="A753" s="55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6"/>
    </row>
    <row r="754">
      <c r="A754" s="55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6"/>
    </row>
    <row r="755">
      <c r="A755" s="55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6"/>
    </row>
    <row r="756">
      <c r="A756" s="55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6"/>
    </row>
    <row r="757">
      <c r="A757" s="55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6"/>
    </row>
    <row r="758">
      <c r="A758" s="55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6"/>
    </row>
    <row r="759">
      <c r="A759" s="55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6"/>
    </row>
    <row r="760">
      <c r="A760" s="55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6"/>
    </row>
    <row r="761">
      <c r="A761" s="55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6"/>
    </row>
    <row r="762">
      <c r="A762" s="55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6"/>
    </row>
    <row r="763">
      <c r="A763" s="55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6"/>
    </row>
    <row r="764">
      <c r="A764" s="55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6"/>
    </row>
    <row r="765">
      <c r="A765" s="55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6"/>
    </row>
    <row r="766">
      <c r="A766" s="55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6"/>
    </row>
    <row r="767">
      <c r="A767" s="5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6"/>
    </row>
    <row r="768">
      <c r="A768" s="55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6"/>
    </row>
    <row r="769">
      <c r="A769" s="55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6"/>
    </row>
    <row r="770">
      <c r="A770" s="55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6"/>
    </row>
    <row r="771">
      <c r="A771" s="55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6"/>
    </row>
    <row r="772">
      <c r="A772" s="55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6"/>
    </row>
    <row r="773">
      <c r="A773" s="5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6"/>
    </row>
    <row r="774">
      <c r="A774" s="55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6"/>
    </row>
    <row r="775">
      <c r="A775" s="55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6"/>
    </row>
    <row r="776">
      <c r="A776" s="55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6"/>
    </row>
    <row r="777">
      <c r="A777" s="55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6"/>
    </row>
    <row r="778">
      <c r="A778" s="55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6"/>
    </row>
    <row r="779">
      <c r="A779" s="55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6"/>
    </row>
    <row r="780">
      <c r="A780" s="55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6"/>
    </row>
    <row r="781">
      <c r="A781" s="55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6"/>
    </row>
    <row r="782">
      <c r="A782" s="55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6"/>
    </row>
    <row r="783">
      <c r="A783" s="55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6"/>
    </row>
    <row r="784">
      <c r="A784" s="56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</row>
    <row r="785">
      <c r="A785" s="56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</row>
    <row r="786">
      <c r="A786" s="56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</row>
    <row r="787">
      <c r="A787" s="56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</row>
    <row r="788">
      <c r="A788" s="56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</row>
    <row r="789">
      <c r="A789" s="56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</row>
    <row r="790">
      <c r="A790" s="56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</row>
    <row r="791">
      <c r="A791" s="56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</row>
    <row r="792">
      <c r="A792" s="56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</row>
    <row r="793">
      <c r="A793" s="56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</row>
    <row r="794">
      <c r="A794" s="56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</row>
    <row r="795">
      <c r="A795" s="56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</row>
    <row r="796">
      <c r="A796" s="56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</row>
    <row r="797">
      <c r="A797" s="56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</row>
    <row r="798">
      <c r="A798" s="56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</row>
    <row r="799">
      <c r="A799" s="56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</row>
    <row r="800">
      <c r="A800" s="56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</row>
    <row r="801">
      <c r="A801" s="56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</row>
    <row r="802">
      <c r="A802" s="56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</row>
    <row r="803">
      <c r="A803" s="56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</row>
    <row r="804">
      <c r="A804" s="56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</row>
    <row r="805">
      <c r="A805" s="56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</row>
    <row r="806">
      <c r="A806" s="56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</row>
    <row r="807">
      <c r="A807" s="56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</row>
    <row r="808">
      <c r="A808" s="56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</row>
    <row r="809">
      <c r="A809" s="56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</row>
    <row r="810">
      <c r="A810" s="56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</row>
    <row r="811">
      <c r="A811" s="56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</row>
    <row r="812">
      <c r="A812" s="56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</row>
    <row r="813">
      <c r="A813" s="56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</row>
    <row r="814">
      <c r="A814" s="56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</row>
    <row r="815">
      <c r="A815" s="56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</row>
    <row r="816">
      <c r="A816" s="56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</row>
    <row r="817">
      <c r="A817" s="56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</row>
    <row r="818">
      <c r="A818" s="56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</row>
    <row r="819">
      <c r="A819" s="56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</row>
    <row r="820">
      <c r="A820" s="56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</row>
    <row r="821">
      <c r="A821" s="56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</row>
    <row r="822">
      <c r="A822" s="56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</row>
    <row r="823">
      <c r="A823" s="56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</row>
    <row r="824">
      <c r="A824" s="56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</row>
    <row r="825">
      <c r="A825" s="56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</row>
    <row r="826">
      <c r="A826" s="56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</row>
    <row r="827">
      <c r="A827" s="56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</row>
    <row r="828">
      <c r="A828" s="56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</row>
    <row r="829">
      <c r="A829" s="56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</row>
    <row r="830">
      <c r="A830" s="56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</row>
    <row r="831">
      <c r="A831" s="56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</row>
    <row r="832">
      <c r="A832" s="56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</row>
    <row r="833">
      <c r="A833" s="56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</row>
    <row r="834">
      <c r="A834" s="56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</row>
    <row r="835">
      <c r="A835" s="56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</row>
    <row r="836">
      <c r="A836" s="56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</row>
    <row r="837">
      <c r="A837" s="56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</row>
    <row r="838">
      <c r="A838" s="56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</row>
    <row r="839">
      <c r="A839" s="56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</row>
    <row r="840">
      <c r="A840" s="56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</row>
    <row r="841">
      <c r="A841" s="56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</row>
    <row r="842">
      <c r="A842" s="56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</row>
    <row r="843">
      <c r="A843" s="56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</row>
    <row r="844">
      <c r="A844" s="56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</row>
    <row r="845">
      <c r="A845" s="56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</row>
    <row r="846">
      <c r="A846" s="56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</row>
    <row r="847">
      <c r="A847" s="56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</row>
    <row r="848">
      <c r="A848" s="56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</row>
    <row r="849">
      <c r="A849" s="56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</row>
    <row r="850">
      <c r="A850" s="56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</row>
    <row r="851">
      <c r="A851" s="56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</row>
    <row r="852">
      <c r="A852" s="56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</row>
    <row r="853">
      <c r="A853" s="56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</row>
    <row r="854">
      <c r="A854" s="56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</row>
    <row r="855">
      <c r="A855" s="56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</row>
  </sheetData>
  <mergeCells count="1">
    <mergeCell ref="C3:J3"/>
  </mergeCells>
  <printOptions/>
  <pageMargins bottom="0.787401575" footer="0.0" header="0.0" left="0.511811024" right="0.511811024" top="0.7874015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5"/>
    <col customWidth="1" min="2" max="2" width="15.25"/>
    <col customWidth="1" min="3" max="3" width="11.13"/>
    <col customWidth="1" min="4" max="4" width="10.5"/>
    <col customWidth="1" min="5" max="5" width="15.63"/>
    <col customWidth="1" min="6" max="6" width="13.0"/>
    <col customWidth="1" min="7" max="7" width="14.0"/>
    <col customWidth="1" min="8" max="8" width="14.75"/>
    <col customWidth="1" min="9" max="10" width="14.13"/>
    <col customWidth="1" min="11" max="11" width="1.63"/>
    <col customWidth="1" min="12" max="30" width="9.13"/>
  </cols>
  <sheetData>
    <row r="1" ht="10.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ht="18.0" customHeight="1">
      <c r="A2" s="57"/>
      <c r="B2" s="59" t="s">
        <v>21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ht="18.0" customHeight="1">
      <c r="A3" s="57"/>
      <c r="B3" s="60" t="s">
        <v>22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ht="9.0" customHeight="1">
      <c r="A4" s="57"/>
      <c r="B4" s="61"/>
      <c r="C4" s="61"/>
      <c r="D4" s="61"/>
      <c r="E4" s="61"/>
      <c r="F4" s="61"/>
      <c r="G4" s="61"/>
      <c r="H4" s="61"/>
      <c r="I4" s="61"/>
      <c r="J4" s="61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ht="21.0" customHeight="1">
      <c r="A5" s="57"/>
      <c r="B5" s="62" t="s">
        <v>23</v>
      </c>
      <c r="C5" s="63"/>
      <c r="D5" s="63"/>
      <c r="E5" s="63"/>
      <c r="F5" s="64"/>
      <c r="G5" s="65" t="s">
        <v>24</v>
      </c>
      <c r="H5" s="63"/>
      <c r="I5" s="63"/>
      <c r="J5" s="6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ht="15.75" customHeight="1">
      <c r="A6" s="57"/>
      <c r="B6" s="66" t="s">
        <v>25</v>
      </c>
      <c r="C6" s="67"/>
      <c r="D6" s="67"/>
      <c r="E6" s="67"/>
      <c r="F6" s="67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15.75" customHeight="1">
      <c r="A7" s="57"/>
      <c r="B7" s="66" t="s">
        <v>26</v>
      </c>
      <c r="C7" s="67"/>
      <c r="D7" s="67"/>
      <c r="E7" s="67"/>
      <c r="F7" s="67"/>
      <c r="G7" s="67"/>
      <c r="H7" s="68"/>
      <c r="I7" s="68"/>
      <c r="J7" s="69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ht="20.25" customHeight="1">
      <c r="A8" s="57"/>
      <c r="B8" s="70" t="s">
        <v>27</v>
      </c>
      <c r="C8" s="71"/>
      <c r="D8" s="71"/>
      <c r="E8" s="71"/>
      <c r="F8" s="71"/>
      <c r="G8" s="71"/>
      <c r="H8" s="71"/>
      <c r="I8" s="71"/>
      <c r="J8" s="7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ht="20.25" customHeight="1">
      <c r="A9" s="57"/>
      <c r="B9" s="73" t="s">
        <v>28</v>
      </c>
      <c r="C9" s="74" t="s">
        <v>29</v>
      </c>
      <c r="D9" s="63"/>
      <c r="E9" s="63"/>
      <c r="F9" s="63"/>
      <c r="G9" s="75" t="s">
        <v>30</v>
      </c>
      <c r="H9" s="63"/>
      <c r="I9" s="63"/>
      <c r="J9" s="64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ht="20.25" customHeight="1">
      <c r="A10" s="57"/>
      <c r="B10" s="73" t="s">
        <v>31</v>
      </c>
      <c r="C10" s="74" t="s">
        <v>32</v>
      </c>
      <c r="D10" s="63"/>
      <c r="E10" s="63"/>
      <c r="F10" s="63"/>
      <c r="G10" s="76" t="str">
        <f>VLOOKUP($C$14,resumo!$A$5:$O$12,13,0)</f>
        <v>RIO GRANDE/RS</v>
      </c>
      <c r="H10" s="63"/>
      <c r="I10" s="63"/>
      <c r="J10" s="64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ht="27.0" customHeight="1">
      <c r="A11" s="57"/>
      <c r="B11" s="73" t="s">
        <v>33</v>
      </c>
      <c r="C11" s="74" t="s">
        <v>34</v>
      </c>
      <c r="D11" s="63"/>
      <c r="E11" s="63"/>
      <c r="F11" s="63"/>
      <c r="G11" s="77" t="s">
        <v>35</v>
      </c>
      <c r="H11" s="63"/>
      <c r="I11" s="63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ht="20.25" customHeight="1">
      <c r="A12" s="57"/>
      <c r="B12" s="78" t="s">
        <v>36</v>
      </c>
      <c r="C12" s="74" t="s">
        <v>37</v>
      </c>
      <c r="D12" s="63"/>
      <c r="E12" s="63"/>
      <c r="F12" s="63"/>
      <c r="G12" s="79">
        <v>12.0</v>
      </c>
      <c r="H12" s="9"/>
      <c r="I12" s="9"/>
      <c r="J12" s="1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ht="25.5" customHeight="1">
      <c r="A13" s="80"/>
      <c r="B13" s="81"/>
      <c r="C13" s="82" t="s">
        <v>1</v>
      </c>
      <c r="D13" s="83" t="s">
        <v>2</v>
      </c>
      <c r="E13" s="84" t="s">
        <v>38</v>
      </c>
      <c r="F13" s="64"/>
      <c r="G13" s="85" t="s">
        <v>4</v>
      </c>
      <c r="H13" s="64"/>
      <c r="I13" s="85" t="s">
        <v>5</v>
      </c>
      <c r="J13" s="86"/>
      <c r="K13" s="5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29.25" customHeight="1">
      <c r="A14" s="80"/>
      <c r="B14" s="87"/>
      <c r="C14" s="88">
        <v>1.0</v>
      </c>
      <c r="D14" s="89">
        <f>VLOOKUP($C$14,resumo!$A$5:$O$12,4,0)</f>
        <v>1</v>
      </c>
      <c r="E14" s="90" t="str">
        <f>VLOOKUP($C$14,resumo!$A$5:$O$12,5,0)</f>
        <v>12 x 36 horas noturnas</v>
      </c>
      <c r="F14" s="64"/>
      <c r="G14" s="91" t="str">
        <f>VLOOKUP($C$14,resumo!$A$5:$O$12,6,0)</f>
        <v>Rio Grande</v>
      </c>
      <c r="H14" s="64"/>
      <c r="I14" s="92">
        <f>VLOOKUP($C$14,resumo!$A$5:$O$12,7,0)</f>
        <v>3</v>
      </c>
      <c r="J14" s="93"/>
      <c r="K14" s="57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7.5" customHeight="1">
      <c r="A15" s="80"/>
      <c r="B15" s="94"/>
      <c r="C15" s="95"/>
      <c r="D15" s="95"/>
      <c r="E15" s="95"/>
      <c r="F15" s="95"/>
      <c r="G15" s="95"/>
      <c r="H15" s="95"/>
      <c r="I15" s="95"/>
      <c r="J15" s="96"/>
      <c r="K15" s="57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4.25" customHeight="1">
      <c r="A16" s="57"/>
      <c r="B16" s="97" t="s">
        <v>39</v>
      </c>
      <c r="C16" s="63"/>
      <c r="D16" s="63"/>
      <c r="E16" s="63"/>
      <c r="F16" s="63"/>
      <c r="G16" s="63"/>
      <c r="H16" s="63"/>
      <c r="I16" s="63"/>
      <c r="J16" s="64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ht="21.75" customHeight="1">
      <c r="A17" s="98"/>
      <c r="B17" s="99" t="s">
        <v>40</v>
      </c>
      <c r="C17" s="63"/>
      <c r="D17" s="63"/>
      <c r="E17" s="63"/>
      <c r="F17" s="63"/>
      <c r="G17" s="63"/>
      <c r="H17" s="63"/>
      <c r="I17" s="63"/>
      <c r="J17" s="64"/>
      <c r="K17" s="98"/>
      <c r="L17" s="98"/>
      <c r="M17" s="98"/>
      <c r="N17" s="98"/>
      <c r="O17" s="98"/>
      <c r="P17" s="98"/>
      <c r="X17" s="98"/>
    </row>
    <row r="18" ht="15.75" customHeight="1">
      <c r="A18" s="57"/>
      <c r="B18" s="73">
        <v>1.0</v>
      </c>
      <c r="C18" s="74" t="s">
        <v>41</v>
      </c>
      <c r="D18" s="63"/>
      <c r="E18" s="63"/>
      <c r="F18" s="63"/>
      <c r="G18" s="63"/>
      <c r="H18" s="64"/>
      <c r="I18" s="100" t="str">
        <f>G5</f>
        <v>VIGILÂNCIA ARMADA</v>
      </c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>
      <c r="A19" s="57"/>
      <c r="B19" s="73">
        <v>2.0</v>
      </c>
      <c r="C19" s="74" t="s">
        <v>42</v>
      </c>
      <c r="D19" s="63"/>
      <c r="E19" s="63"/>
      <c r="F19" s="63"/>
      <c r="G19" s="63"/>
      <c r="H19" s="64"/>
      <c r="I19" s="101" t="s">
        <v>43</v>
      </c>
      <c r="J19" s="64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ht="15.75" customHeight="1">
      <c r="A20" s="57"/>
      <c r="B20" s="73">
        <v>3.0</v>
      </c>
      <c r="C20" s="102" t="s">
        <v>44</v>
      </c>
      <c r="D20" s="63"/>
      <c r="E20" s="63"/>
      <c r="F20" s="63"/>
      <c r="G20" s="63"/>
      <c r="H20" s="64"/>
      <c r="I20" s="103">
        <v>2105.4</v>
      </c>
      <c r="J20" s="64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ht="31.5" customHeight="1">
      <c r="A21" s="57"/>
      <c r="B21" s="73">
        <v>4.0</v>
      </c>
      <c r="C21" s="74" t="s">
        <v>45</v>
      </c>
      <c r="D21" s="63"/>
      <c r="E21" s="63"/>
      <c r="F21" s="63"/>
      <c r="G21" s="63"/>
      <c r="H21" s="64"/>
      <c r="I21" s="104" t="s">
        <v>46</v>
      </c>
      <c r="J21" s="64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ht="15.75" customHeight="1">
      <c r="A22" s="57"/>
      <c r="B22" s="73">
        <v>5.0</v>
      </c>
      <c r="C22" s="74" t="s">
        <v>47</v>
      </c>
      <c r="D22" s="63"/>
      <c r="E22" s="63"/>
      <c r="F22" s="63"/>
      <c r="G22" s="63"/>
      <c r="H22" s="64"/>
      <c r="I22" s="104" t="s">
        <v>48</v>
      </c>
      <c r="J22" s="64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>
      <c r="A23" s="57"/>
      <c r="B23" s="105">
        <v>6.0</v>
      </c>
      <c r="C23" s="106" t="s">
        <v>49</v>
      </c>
      <c r="D23" s="63"/>
      <c r="E23" s="63"/>
      <c r="F23" s="63"/>
      <c r="G23" s="63"/>
      <c r="H23" s="64"/>
      <c r="I23" s="107">
        <f>ROUND(I20/220,2)</f>
        <v>9.57</v>
      </c>
      <c r="J23" s="64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</row>
    <row r="24">
      <c r="A24" s="57"/>
      <c r="B24" s="108">
        <v>7.0</v>
      </c>
      <c r="C24" s="106" t="s">
        <v>50</v>
      </c>
      <c r="D24" s="63"/>
      <c r="E24" s="63"/>
      <c r="F24" s="63"/>
      <c r="G24" s="63"/>
      <c r="H24" s="64"/>
      <c r="I24" s="107">
        <f>TRUNC((I23*1.5),2)</f>
        <v>14.35</v>
      </c>
      <c r="J24" s="64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>
      <c r="A25" s="57"/>
      <c r="B25" s="108">
        <v>8.0</v>
      </c>
      <c r="C25" s="106" t="s">
        <v>51</v>
      </c>
      <c r="D25" s="63"/>
      <c r="E25" s="63"/>
      <c r="F25" s="63"/>
      <c r="G25" s="63"/>
      <c r="H25" s="64"/>
      <c r="I25" s="107">
        <f>ROUND(I23*0.2,2)</f>
        <v>1.91</v>
      </c>
      <c r="J25" s="64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>
      <c r="A26" s="57"/>
      <c r="B26" s="108">
        <v>9.0</v>
      </c>
      <c r="C26" s="109" t="s">
        <v>52</v>
      </c>
      <c r="D26" s="63"/>
      <c r="E26" s="63"/>
      <c r="F26" s="63"/>
      <c r="G26" s="63"/>
      <c r="H26" s="64"/>
      <c r="I26" s="107">
        <f>TRUNC((I23/6),2)</f>
        <v>1.59</v>
      </c>
      <c r="J26" s="64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>
      <c r="A27" s="57"/>
      <c r="B27" s="108">
        <v>10.0</v>
      </c>
      <c r="C27" s="110" t="s">
        <v>53</v>
      </c>
      <c r="D27" s="63"/>
      <c r="E27" s="63"/>
      <c r="F27" s="63"/>
      <c r="G27" s="63"/>
      <c r="H27" s="64"/>
      <c r="I27" s="106">
        <v>2.0</v>
      </c>
      <c r="J27" s="6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ht="22.5" customHeight="1">
      <c r="A28" s="57"/>
      <c r="B28" s="111" t="s">
        <v>54</v>
      </c>
      <c r="C28" s="63"/>
      <c r="D28" s="63"/>
      <c r="E28" s="63"/>
      <c r="F28" s="63"/>
      <c r="G28" s="63"/>
      <c r="H28" s="63"/>
      <c r="I28" s="63"/>
      <c r="J28" s="64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ht="22.5" customHeight="1">
      <c r="A29" s="57"/>
      <c r="B29" s="97" t="s">
        <v>55</v>
      </c>
      <c r="C29" s="63"/>
      <c r="D29" s="63"/>
      <c r="E29" s="63"/>
      <c r="F29" s="63"/>
      <c r="G29" s="63"/>
      <c r="H29" s="63"/>
      <c r="I29" s="63"/>
      <c r="J29" s="64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ht="30.0" customHeight="1">
      <c r="A30" s="112"/>
      <c r="B30" s="113">
        <v>1.0</v>
      </c>
      <c r="C30" s="114" t="s">
        <v>56</v>
      </c>
      <c r="D30" s="63"/>
      <c r="E30" s="63"/>
      <c r="F30" s="63"/>
      <c r="G30" s="63"/>
      <c r="H30" s="64"/>
      <c r="I30" s="115" t="s">
        <v>57</v>
      </c>
      <c r="J30" s="113" t="s">
        <v>58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  <row r="31">
      <c r="A31" s="57"/>
      <c r="B31" s="73" t="s">
        <v>28</v>
      </c>
      <c r="C31" s="116" t="s">
        <v>59</v>
      </c>
      <c r="D31" s="95"/>
      <c r="E31" s="95"/>
      <c r="F31" s="95"/>
      <c r="G31" s="95"/>
      <c r="H31" s="95"/>
      <c r="I31" s="96"/>
      <c r="J31" s="117">
        <f>ROUND(I20*I27,2)</f>
        <v>4210.8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>
      <c r="A32" s="57"/>
      <c r="B32" s="118" t="s">
        <v>31</v>
      </c>
      <c r="C32" s="116" t="s">
        <v>60</v>
      </c>
      <c r="D32" s="95"/>
      <c r="E32" s="95"/>
      <c r="F32" s="95"/>
      <c r="G32" s="95"/>
      <c r="H32" s="95"/>
      <c r="I32" s="96"/>
      <c r="J32" s="117">
        <f>ROUND(I27*8*15*I25,2)</f>
        <v>458.4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>
      <c r="A33" s="57"/>
      <c r="B33" s="118" t="s">
        <v>33</v>
      </c>
      <c r="C33" s="116" t="s">
        <v>61</v>
      </c>
      <c r="D33" s="95"/>
      <c r="E33" s="95"/>
      <c r="F33" s="95"/>
      <c r="G33" s="95"/>
      <c r="H33" s="95"/>
      <c r="I33" s="96"/>
      <c r="J33" s="117">
        <f>ROUND(4.33*I24*I27,2)</f>
        <v>124.27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>
      <c r="A34" s="57"/>
      <c r="B34" s="118" t="s">
        <v>36</v>
      </c>
      <c r="C34" s="116" t="s">
        <v>62</v>
      </c>
      <c r="D34" s="95"/>
      <c r="E34" s="95"/>
      <c r="F34" s="95"/>
      <c r="G34" s="95"/>
      <c r="H34" s="95"/>
      <c r="I34" s="96"/>
      <c r="J34" s="117">
        <f>ROUND(I26*I27*15,2)</f>
        <v>47.7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>
      <c r="A35" s="57"/>
      <c r="B35" s="118" t="s">
        <v>63</v>
      </c>
      <c r="C35" s="116" t="s">
        <v>64</v>
      </c>
      <c r="D35" s="95"/>
      <c r="E35" s="95"/>
      <c r="F35" s="95"/>
      <c r="G35" s="95"/>
      <c r="H35" s="95"/>
      <c r="I35" s="119">
        <v>0.2</v>
      </c>
      <c r="J35" s="117">
        <f>ROUND(SUM(J32:J34)*I35,2)</f>
        <v>126.07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>
      <c r="A36" s="57"/>
      <c r="B36" s="118" t="s">
        <v>65</v>
      </c>
      <c r="C36" s="116" t="s">
        <v>66</v>
      </c>
      <c r="D36" s="95"/>
      <c r="E36" s="95"/>
      <c r="F36" s="95"/>
      <c r="G36" s="95"/>
      <c r="H36" s="95"/>
      <c r="I36" s="119">
        <v>0.3</v>
      </c>
      <c r="J36" s="117">
        <f>ROUND(SUM(J31:J35)*I36,2)</f>
        <v>1490.17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ht="15.75" customHeight="1">
      <c r="A37" s="57"/>
      <c r="B37" s="118" t="s">
        <v>67</v>
      </c>
      <c r="C37" s="74" t="s">
        <v>68</v>
      </c>
      <c r="D37" s="63"/>
      <c r="E37" s="63"/>
      <c r="F37" s="63"/>
      <c r="G37" s="63"/>
      <c r="H37" s="64"/>
      <c r="I37" s="120"/>
      <c r="J37" s="11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ht="15.75" customHeight="1">
      <c r="A38" s="57"/>
      <c r="B38" s="121" t="s">
        <v>69</v>
      </c>
      <c r="C38" s="63"/>
      <c r="D38" s="63"/>
      <c r="E38" s="63"/>
      <c r="F38" s="63"/>
      <c r="G38" s="63"/>
      <c r="H38" s="63"/>
      <c r="I38" s="64"/>
      <c r="J38" s="122">
        <f>SUM(J31:J37)</f>
        <v>6457.41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>
      <c r="A39" s="57"/>
      <c r="B39" s="123" t="s">
        <v>70</v>
      </c>
      <c r="C39" s="116" t="s">
        <v>71</v>
      </c>
      <c r="D39" s="95"/>
      <c r="E39" s="95"/>
      <c r="F39" s="95"/>
      <c r="G39" s="95"/>
      <c r="H39" s="95"/>
      <c r="I39" s="96"/>
      <c r="J39" s="117">
        <f>ROUND(I24*I27*15*0.5,2)</f>
        <v>215.25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ht="15.75" customHeight="1">
      <c r="A40" s="57"/>
      <c r="B40" s="121" t="s">
        <v>72</v>
      </c>
      <c r="C40" s="63"/>
      <c r="D40" s="63"/>
      <c r="E40" s="63"/>
      <c r="F40" s="63"/>
      <c r="G40" s="63"/>
      <c r="H40" s="63"/>
      <c r="I40" s="64"/>
      <c r="J40" s="124">
        <f>J38+J39</f>
        <v>6672.66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ht="21.75" customHeight="1">
      <c r="A41" s="57"/>
      <c r="B41" s="125" t="s">
        <v>73</v>
      </c>
      <c r="C41" s="63"/>
      <c r="D41" s="63"/>
      <c r="E41" s="63"/>
      <c r="F41" s="63"/>
      <c r="G41" s="63"/>
      <c r="H41" s="63"/>
      <c r="I41" s="63"/>
      <c r="J41" s="64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ht="25.5" customHeight="1">
      <c r="A42" s="57"/>
      <c r="B42" s="126" t="s">
        <v>74</v>
      </c>
      <c r="C42" s="63"/>
      <c r="D42" s="63"/>
      <c r="E42" s="63"/>
      <c r="F42" s="63"/>
      <c r="G42" s="63"/>
      <c r="H42" s="63"/>
      <c r="I42" s="63"/>
      <c r="J42" s="6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ht="25.5" customHeight="1">
      <c r="A43" s="57"/>
      <c r="B43" s="127" t="s">
        <v>75</v>
      </c>
      <c r="C43" s="128" t="s">
        <v>76</v>
      </c>
      <c r="D43" s="63"/>
      <c r="E43" s="63"/>
      <c r="F43" s="63"/>
      <c r="G43" s="63"/>
      <c r="H43" s="63"/>
      <c r="I43" s="64"/>
      <c r="J43" s="129" t="s">
        <v>77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ht="25.5" customHeight="1">
      <c r="A44" s="57"/>
      <c r="B44" s="127" t="s">
        <v>28</v>
      </c>
      <c r="C44" s="130" t="s">
        <v>78</v>
      </c>
      <c r="D44" s="63"/>
      <c r="E44" s="63"/>
      <c r="F44" s="63"/>
      <c r="G44" s="63"/>
      <c r="H44" s="64"/>
      <c r="I44" s="131">
        <v>0.0833</v>
      </c>
      <c r="J44" s="117">
        <f t="shared" ref="J44:J45" si="1">ROUND($J$38*I44,2)</f>
        <v>537.9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ht="39.75" customHeight="1">
      <c r="A45" s="57"/>
      <c r="B45" s="127" t="s">
        <v>31</v>
      </c>
      <c r="C45" s="130" t="s">
        <v>79</v>
      </c>
      <c r="D45" s="63"/>
      <c r="E45" s="63"/>
      <c r="F45" s="63"/>
      <c r="G45" s="63"/>
      <c r="H45" s="64"/>
      <c r="I45" s="131">
        <v>0.121</v>
      </c>
      <c r="J45" s="117">
        <f t="shared" si="1"/>
        <v>781.35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>
      <c r="A46" s="51"/>
      <c r="B46" s="132" t="s">
        <v>80</v>
      </c>
      <c r="C46" s="63"/>
      <c r="D46" s="63"/>
      <c r="E46" s="63"/>
      <c r="F46" s="63"/>
      <c r="G46" s="63"/>
      <c r="H46" s="63"/>
      <c r="I46" s="64"/>
      <c r="J46" s="122">
        <f>SUM(J44+J45)</f>
        <v>1319.25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ht="74.25" customHeight="1">
      <c r="A47" s="57"/>
      <c r="B47" s="111" t="s">
        <v>81</v>
      </c>
      <c r="C47" s="63"/>
      <c r="D47" s="63"/>
      <c r="E47" s="63"/>
      <c r="F47" s="63"/>
      <c r="G47" s="63"/>
      <c r="H47" s="63"/>
      <c r="I47" s="63"/>
      <c r="J47" s="64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ht="32.25" customHeight="1">
      <c r="A48" s="57"/>
      <c r="B48" s="99" t="s">
        <v>82</v>
      </c>
      <c r="C48" s="63"/>
      <c r="D48" s="63"/>
      <c r="E48" s="63"/>
      <c r="F48" s="63"/>
      <c r="G48" s="63"/>
      <c r="H48" s="63"/>
      <c r="I48" s="63"/>
      <c r="J48" s="64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ht="30.0" customHeight="1">
      <c r="A49" s="57"/>
      <c r="B49" s="133" t="s">
        <v>83</v>
      </c>
      <c r="C49" s="114" t="s">
        <v>84</v>
      </c>
      <c r="D49" s="63"/>
      <c r="E49" s="63"/>
      <c r="F49" s="63"/>
      <c r="G49" s="63"/>
      <c r="H49" s="64"/>
      <c r="I49" s="134" t="s">
        <v>85</v>
      </c>
      <c r="J49" s="134" t="s">
        <v>86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ht="15.75" customHeight="1">
      <c r="A50" s="57"/>
      <c r="B50" s="135" t="s">
        <v>28</v>
      </c>
      <c r="C50" s="74" t="s">
        <v>87</v>
      </c>
      <c r="D50" s="63"/>
      <c r="E50" s="63"/>
      <c r="F50" s="63"/>
      <c r="G50" s="63"/>
      <c r="H50" s="64"/>
      <c r="I50" s="136">
        <v>0.2</v>
      </c>
      <c r="J50" s="137">
        <f t="shared" ref="J50:J56" si="2">ROUND(($J$38+$J$46+$J$39)*I50,2)</f>
        <v>1598.38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ht="15.75" customHeight="1">
      <c r="A51" s="57"/>
      <c r="B51" s="135" t="s">
        <v>31</v>
      </c>
      <c r="C51" s="74" t="s">
        <v>88</v>
      </c>
      <c r="D51" s="63"/>
      <c r="E51" s="63"/>
      <c r="F51" s="63"/>
      <c r="G51" s="63"/>
      <c r="H51" s="64"/>
      <c r="I51" s="136">
        <v>0.025</v>
      </c>
      <c r="J51" s="137">
        <f t="shared" si="2"/>
        <v>199.8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ht="48.75" customHeight="1">
      <c r="A52" s="57"/>
      <c r="B52" s="135" t="s">
        <v>33</v>
      </c>
      <c r="C52" s="74" t="s">
        <v>89</v>
      </c>
      <c r="D52" s="64"/>
      <c r="E52" s="138" t="s">
        <v>90</v>
      </c>
      <c r="F52" s="139">
        <v>0.03</v>
      </c>
      <c r="G52" s="138" t="s">
        <v>91</v>
      </c>
      <c r="H52" s="140">
        <v>1.0</v>
      </c>
      <c r="I52" s="141">
        <f>ROUND((F52*H52),6)</f>
        <v>0.03</v>
      </c>
      <c r="J52" s="137">
        <f t="shared" si="2"/>
        <v>239.76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ht="15.75" customHeight="1">
      <c r="A53" s="57"/>
      <c r="B53" s="135" t="s">
        <v>36</v>
      </c>
      <c r="C53" s="74" t="s">
        <v>92</v>
      </c>
      <c r="D53" s="63"/>
      <c r="E53" s="63"/>
      <c r="F53" s="63"/>
      <c r="G53" s="63"/>
      <c r="H53" s="64"/>
      <c r="I53" s="136">
        <v>0.015</v>
      </c>
      <c r="J53" s="137">
        <f t="shared" si="2"/>
        <v>119.88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ht="15.75" customHeight="1">
      <c r="A54" s="57"/>
      <c r="B54" s="135" t="s">
        <v>63</v>
      </c>
      <c r="C54" s="74" t="s">
        <v>93</v>
      </c>
      <c r="D54" s="63"/>
      <c r="E54" s="63"/>
      <c r="F54" s="63"/>
      <c r="G54" s="63"/>
      <c r="H54" s="64"/>
      <c r="I54" s="136">
        <v>0.01</v>
      </c>
      <c r="J54" s="137">
        <f t="shared" si="2"/>
        <v>79.92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ht="15.75" customHeight="1">
      <c r="A55" s="57"/>
      <c r="B55" s="135" t="s">
        <v>65</v>
      </c>
      <c r="C55" s="74" t="s">
        <v>94</v>
      </c>
      <c r="D55" s="63"/>
      <c r="E55" s="63"/>
      <c r="F55" s="63"/>
      <c r="G55" s="63"/>
      <c r="H55" s="64"/>
      <c r="I55" s="136">
        <v>0.006</v>
      </c>
      <c r="J55" s="137">
        <f t="shared" si="2"/>
        <v>47.95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</row>
    <row r="56" ht="20.25" customHeight="1">
      <c r="A56" s="57"/>
      <c r="B56" s="135" t="s">
        <v>67</v>
      </c>
      <c r="C56" s="74" t="s">
        <v>95</v>
      </c>
      <c r="D56" s="63"/>
      <c r="E56" s="63"/>
      <c r="F56" s="63"/>
      <c r="G56" s="63"/>
      <c r="H56" s="64"/>
      <c r="I56" s="136">
        <v>0.002</v>
      </c>
      <c r="J56" s="137">
        <f t="shared" si="2"/>
        <v>15.98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</row>
    <row r="57" ht="15.75" customHeight="1">
      <c r="A57" s="57"/>
      <c r="B57" s="135" t="s">
        <v>70</v>
      </c>
      <c r="C57" s="74" t="s">
        <v>96</v>
      </c>
      <c r="D57" s="63"/>
      <c r="E57" s="63"/>
      <c r="F57" s="63"/>
      <c r="G57" s="63"/>
      <c r="H57" s="64"/>
      <c r="I57" s="136">
        <v>0.08</v>
      </c>
      <c r="J57" s="137">
        <f>ROUND(($J$38+$J$46)*I57,2)</f>
        <v>622.13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ht="15.75" customHeight="1">
      <c r="A58" s="57"/>
      <c r="B58" s="132" t="s">
        <v>80</v>
      </c>
      <c r="C58" s="63"/>
      <c r="D58" s="63"/>
      <c r="E58" s="63"/>
      <c r="F58" s="63"/>
      <c r="G58" s="63"/>
      <c r="H58" s="64"/>
      <c r="I58" s="142">
        <f t="shared" ref="I58:J58" si="3">SUM(I50:I57)</f>
        <v>0.368</v>
      </c>
      <c r="J58" s="143">
        <f t="shared" si="3"/>
        <v>2923.8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ht="35.25" customHeight="1">
      <c r="A59" s="57"/>
      <c r="B59" s="111" t="s">
        <v>97</v>
      </c>
      <c r="C59" s="63"/>
      <c r="D59" s="63"/>
      <c r="E59" s="63"/>
      <c r="F59" s="63"/>
      <c r="G59" s="63"/>
      <c r="H59" s="63"/>
      <c r="I59" s="63"/>
      <c r="J59" s="64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ht="18.0" customHeight="1">
      <c r="A60" s="57"/>
      <c r="B60" s="126" t="s">
        <v>98</v>
      </c>
      <c r="C60" s="63"/>
      <c r="D60" s="63"/>
      <c r="E60" s="63"/>
      <c r="F60" s="63"/>
      <c r="G60" s="63"/>
      <c r="H60" s="63"/>
      <c r="I60" s="63"/>
      <c r="J60" s="64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ht="18.0" customHeight="1">
      <c r="A61" s="57"/>
      <c r="B61" s="144" t="s">
        <v>99</v>
      </c>
      <c r="C61" s="114" t="s">
        <v>100</v>
      </c>
      <c r="D61" s="63"/>
      <c r="E61" s="63"/>
      <c r="F61" s="63"/>
      <c r="G61" s="63"/>
      <c r="H61" s="63"/>
      <c r="I61" s="64"/>
      <c r="J61" s="134" t="s">
        <v>77</v>
      </c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ht="15.75" customHeight="1">
      <c r="A62" s="57"/>
      <c r="B62" s="127" t="s">
        <v>28</v>
      </c>
      <c r="C62" s="74" t="s">
        <v>101</v>
      </c>
      <c r="D62" s="63"/>
      <c r="E62" s="63"/>
      <c r="F62" s="63"/>
      <c r="G62" s="63"/>
      <c r="H62" s="63"/>
      <c r="I62" s="63"/>
      <c r="J62" s="137">
        <f>IF(ROUND((I65*I63*I64)-(J31*I66),2)&lt;0,0,ROUND((I65*I63*I64)-(J31*I66),2))</f>
        <v>95.35</v>
      </c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>
      <c r="A63" s="57"/>
      <c r="B63" s="127"/>
      <c r="C63" s="145" t="s">
        <v>102</v>
      </c>
      <c r="D63" s="63"/>
      <c r="E63" s="63"/>
      <c r="F63" s="63"/>
      <c r="G63" s="63"/>
      <c r="H63" s="63"/>
      <c r="I63" s="146">
        <f>VLOOKUP($C$14,resumo!$A$5:$O$12,12,0)</f>
        <v>5.8</v>
      </c>
      <c r="J63" s="137" t="s">
        <v>20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>
      <c r="A64" s="57"/>
      <c r="B64" s="127"/>
      <c r="C64" s="145" t="s">
        <v>103</v>
      </c>
      <c r="D64" s="63"/>
      <c r="E64" s="63"/>
      <c r="F64" s="63"/>
      <c r="G64" s="63"/>
      <c r="H64" s="64"/>
      <c r="I64" s="147">
        <v>2.0</v>
      </c>
      <c r="J64" s="13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>
      <c r="A65" s="57"/>
      <c r="B65" s="127"/>
      <c r="C65" s="145" t="s">
        <v>104</v>
      </c>
      <c r="D65" s="63"/>
      <c r="E65" s="63"/>
      <c r="F65" s="63"/>
      <c r="G65" s="63"/>
      <c r="H65" s="64"/>
      <c r="I65" s="148">
        <v>30.0</v>
      </c>
      <c r="J65" s="13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>
      <c r="A66" s="57"/>
      <c r="B66" s="127"/>
      <c r="C66" s="149" t="s">
        <v>105</v>
      </c>
      <c r="I66" s="150">
        <v>0.06</v>
      </c>
      <c r="J66" s="13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>
      <c r="A67" s="57"/>
      <c r="B67" s="127" t="s">
        <v>31</v>
      </c>
      <c r="C67" s="74" t="s">
        <v>106</v>
      </c>
      <c r="D67" s="63"/>
      <c r="E67" s="63"/>
      <c r="F67" s="63"/>
      <c r="G67" s="63"/>
      <c r="H67" s="63"/>
      <c r="I67" s="63"/>
      <c r="J67" s="137">
        <f>ROUND(I69*I68*(1-I70),2)</f>
        <v>720</v>
      </c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>
      <c r="A68" s="57"/>
      <c r="B68" s="127"/>
      <c r="C68" s="145" t="s">
        <v>107</v>
      </c>
      <c r="D68" s="63"/>
      <c r="E68" s="63"/>
      <c r="F68" s="63"/>
      <c r="G68" s="63"/>
      <c r="H68" s="63"/>
      <c r="I68" s="151">
        <v>30.0</v>
      </c>
      <c r="J68" s="137" t="s">
        <v>20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>
      <c r="A69" s="57"/>
      <c r="B69" s="152"/>
      <c r="C69" s="145" t="s">
        <v>108</v>
      </c>
      <c r="D69" s="63"/>
      <c r="E69" s="63"/>
      <c r="F69" s="63"/>
      <c r="G69" s="63"/>
      <c r="H69" s="63"/>
      <c r="I69" s="148">
        <v>30.0</v>
      </c>
      <c r="J69" s="13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>
      <c r="A70" s="57"/>
      <c r="B70" s="152"/>
      <c r="C70" s="145" t="s">
        <v>109</v>
      </c>
      <c r="D70" s="63"/>
      <c r="E70" s="63"/>
      <c r="F70" s="63"/>
      <c r="G70" s="63"/>
      <c r="H70" s="63"/>
      <c r="I70" s="153">
        <v>0.2</v>
      </c>
      <c r="J70" s="13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hidden="1">
      <c r="A71" s="57"/>
      <c r="B71" s="127" t="s">
        <v>33</v>
      </c>
      <c r="C71" s="74" t="s">
        <v>110</v>
      </c>
      <c r="D71" s="63"/>
      <c r="E71" s="63"/>
      <c r="F71" s="63"/>
      <c r="G71" s="63"/>
      <c r="H71" s="63"/>
      <c r="I71" s="63"/>
      <c r="J71" s="137">
        <v>0.0</v>
      </c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>
      <c r="A72" s="57"/>
      <c r="B72" s="127" t="s">
        <v>36</v>
      </c>
      <c r="C72" s="102" t="s">
        <v>111</v>
      </c>
      <c r="D72" s="63"/>
      <c r="E72" s="63"/>
      <c r="F72" s="63"/>
      <c r="G72" s="63"/>
      <c r="H72" s="63"/>
      <c r="I72" s="64"/>
      <c r="J72" s="137">
        <f>ROUND(26*J38*0.023%,2)</f>
        <v>38.62</v>
      </c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>
      <c r="A73" s="57"/>
      <c r="B73" s="154" t="s">
        <v>63</v>
      </c>
      <c r="C73" s="102" t="s">
        <v>112</v>
      </c>
      <c r="D73" s="63"/>
      <c r="E73" s="63"/>
      <c r="F73" s="63"/>
      <c r="G73" s="63"/>
      <c r="H73" s="63"/>
      <c r="I73" s="64"/>
      <c r="J73" s="137">
        <f>ROUND((J31*0.52066%)/12,2)</f>
        <v>1.83</v>
      </c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>
      <c r="A74" s="57"/>
      <c r="B74" s="154" t="s">
        <v>65</v>
      </c>
      <c r="C74" s="128" t="s">
        <v>113</v>
      </c>
      <c r="D74" s="63"/>
      <c r="E74" s="63"/>
      <c r="F74" s="63"/>
      <c r="G74" s="63"/>
      <c r="H74" s="63"/>
      <c r="I74" s="63"/>
      <c r="J74" s="137" t="s">
        <v>20</v>
      </c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ht="15.75" customHeight="1">
      <c r="A75" s="57"/>
      <c r="B75" s="155"/>
      <c r="C75" s="132" t="s">
        <v>114</v>
      </c>
      <c r="D75" s="63"/>
      <c r="E75" s="63"/>
      <c r="F75" s="63"/>
      <c r="G75" s="63"/>
      <c r="H75" s="63"/>
      <c r="I75" s="64"/>
      <c r="J75" s="143">
        <f>SUM(J62:J74)</f>
        <v>855.8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>
      <c r="A76" s="57"/>
      <c r="B76" s="111" t="s">
        <v>115</v>
      </c>
      <c r="C76" s="63"/>
      <c r="D76" s="63"/>
      <c r="E76" s="63"/>
      <c r="F76" s="63"/>
      <c r="G76" s="63"/>
      <c r="H76" s="63"/>
      <c r="I76" s="63"/>
      <c r="J76" s="64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ht="21.75" customHeight="1">
      <c r="A77" s="57"/>
      <c r="B77" s="97" t="s">
        <v>116</v>
      </c>
      <c r="C77" s="63"/>
      <c r="D77" s="63"/>
      <c r="E77" s="63"/>
      <c r="F77" s="63"/>
      <c r="G77" s="63"/>
      <c r="H77" s="63"/>
      <c r="I77" s="63"/>
      <c r="J77" s="64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ht="14.25" customHeight="1">
      <c r="A78" s="57"/>
      <c r="B78" s="134">
        <v>2.0</v>
      </c>
      <c r="C78" s="114" t="s">
        <v>117</v>
      </c>
      <c r="D78" s="63"/>
      <c r="E78" s="63"/>
      <c r="F78" s="63"/>
      <c r="G78" s="63"/>
      <c r="H78" s="63"/>
      <c r="I78" s="64"/>
      <c r="J78" s="134" t="s">
        <v>77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ht="21.75" customHeight="1">
      <c r="A79" s="57"/>
      <c r="B79" s="73" t="s">
        <v>75</v>
      </c>
      <c r="C79" s="74" t="s">
        <v>118</v>
      </c>
      <c r="D79" s="63"/>
      <c r="E79" s="63"/>
      <c r="F79" s="63"/>
      <c r="G79" s="63"/>
      <c r="H79" s="63"/>
      <c r="I79" s="64"/>
      <c r="J79" s="137">
        <f>J46</f>
        <v>1319.25</v>
      </c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ht="18.0" customHeight="1">
      <c r="A80" s="57"/>
      <c r="B80" s="73" t="s">
        <v>83</v>
      </c>
      <c r="C80" s="74" t="s">
        <v>84</v>
      </c>
      <c r="D80" s="63"/>
      <c r="E80" s="63"/>
      <c r="F80" s="63"/>
      <c r="G80" s="63"/>
      <c r="H80" s="63"/>
      <c r="I80" s="64"/>
      <c r="J80" s="137">
        <f>J58</f>
        <v>2923.8</v>
      </c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ht="21.75" customHeight="1">
      <c r="A81" s="57"/>
      <c r="B81" s="73" t="s">
        <v>99</v>
      </c>
      <c r="C81" s="74" t="s">
        <v>100</v>
      </c>
      <c r="D81" s="63"/>
      <c r="E81" s="63"/>
      <c r="F81" s="63"/>
      <c r="G81" s="63"/>
      <c r="H81" s="63"/>
      <c r="I81" s="64"/>
      <c r="J81" s="137">
        <f>J75</f>
        <v>855.8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ht="14.25" customHeight="1">
      <c r="A82" s="156"/>
      <c r="B82" s="157" t="s">
        <v>80</v>
      </c>
      <c r="C82" s="63"/>
      <c r="D82" s="63"/>
      <c r="E82" s="63"/>
      <c r="F82" s="63"/>
      <c r="G82" s="63"/>
      <c r="H82" s="63"/>
      <c r="I82" s="64"/>
      <c r="J82" s="124">
        <f>SUM(J79+J80+J81)</f>
        <v>5098.85</v>
      </c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</row>
    <row r="83" ht="26.25" customHeight="1">
      <c r="A83" s="57"/>
      <c r="B83" s="125" t="s">
        <v>119</v>
      </c>
      <c r="C83" s="63"/>
      <c r="D83" s="63"/>
      <c r="E83" s="63"/>
      <c r="F83" s="63"/>
      <c r="G83" s="63"/>
      <c r="H83" s="63"/>
      <c r="I83" s="63"/>
      <c r="J83" s="64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ht="14.25" customHeight="1">
      <c r="A84" s="57"/>
      <c r="B84" s="144">
        <v>3.0</v>
      </c>
      <c r="C84" s="158" t="s">
        <v>120</v>
      </c>
      <c r="D84" s="63"/>
      <c r="E84" s="63"/>
      <c r="F84" s="63"/>
      <c r="G84" s="63"/>
      <c r="H84" s="63"/>
      <c r="I84" s="64"/>
      <c r="J84" s="144" t="s">
        <v>121</v>
      </c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>
      <c r="A85" s="57"/>
      <c r="B85" s="127" t="s">
        <v>28</v>
      </c>
      <c r="C85" s="74" t="s">
        <v>122</v>
      </c>
      <c r="D85" s="63"/>
      <c r="E85" s="63"/>
      <c r="F85" s="63"/>
      <c r="G85" s="63"/>
      <c r="H85" s="63"/>
      <c r="I85" s="64"/>
      <c r="J85" s="137">
        <f>ROUND((($J$38/12)+($J$44/12)+(J45/12))*(30/30)*0.05,2)</f>
        <v>32.4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>
      <c r="A86" s="57"/>
      <c r="B86" s="127" t="s">
        <v>31</v>
      </c>
      <c r="C86" s="128" t="s">
        <v>123</v>
      </c>
      <c r="D86" s="63"/>
      <c r="E86" s="63"/>
      <c r="F86" s="63"/>
      <c r="G86" s="63"/>
      <c r="H86" s="63"/>
      <c r="I86" s="64"/>
      <c r="J86" s="137">
        <f>ROUND($J$85*I57,2)</f>
        <v>2.59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>
      <c r="A87" s="57"/>
      <c r="B87" s="127" t="s">
        <v>33</v>
      </c>
      <c r="C87" s="74" t="s">
        <v>124</v>
      </c>
      <c r="D87" s="63"/>
      <c r="E87" s="63"/>
      <c r="F87" s="63"/>
      <c r="G87" s="63"/>
      <c r="H87" s="63"/>
      <c r="I87" s="64"/>
      <c r="J87" s="137">
        <f>ROUND(((($J$38/30)*7)/$G$12)*1,2)</f>
        <v>125.56</v>
      </c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>
      <c r="A88" s="57"/>
      <c r="B88" s="127" t="s">
        <v>36</v>
      </c>
      <c r="C88" s="128" t="s">
        <v>125</v>
      </c>
      <c r="D88" s="63"/>
      <c r="E88" s="63"/>
      <c r="F88" s="63"/>
      <c r="G88" s="63"/>
      <c r="H88" s="63"/>
      <c r="I88" s="64"/>
      <c r="J88" s="137">
        <f>ROUND($I$58*J87,2)</f>
        <v>46.21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>
      <c r="A89" s="57"/>
      <c r="B89" s="127" t="s">
        <v>63</v>
      </c>
      <c r="C89" s="74" t="s">
        <v>126</v>
      </c>
      <c r="D89" s="63"/>
      <c r="E89" s="63"/>
      <c r="F89" s="63"/>
      <c r="G89" s="63"/>
      <c r="H89" s="64"/>
      <c r="I89" s="159">
        <v>0.04</v>
      </c>
      <c r="J89" s="137">
        <f>ROUND($J$38*I89,2)</f>
        <v>258.3</v>
      </c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ht="15.75" customHeight="1">
      <c r="A90" s="57"/>
      <c r="B90" s="132" t="s">
        <v>80</v>
      </c>
      <c r="C90" s="63"/>
      <c r="D90" s="63"/>
      <c r="E90" s="63"/>
      <c r="F90" s="63"/>
      <c r="G90" s="63"/>
      <c r="H90" s="63"/>
      <c r="I90" s="64"/>
      <c r="J90" s="160">
        <f>SUM(J85:J89)</f>
        <v>465.06</v>
      </c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>
      <c r="A91" s="57"/>
      <c r="B91" s="111" t="s">
        <v>127</v>
      </c>
      <c r="C91" s="63"/>
      <c r="D91" s="63"/>
      <c r="E91" s="63"/>
      <c r="F91" s="63"/>
      <c r="G91" s="63"/>
      <c r="H91" s="63"/>
      <c r="I91" s="63"/>
      <c r="J91" s="64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ht="21.75" customHeight="1">
      <c r="A92" s="57"/>
      <c r="B92" s="97" t="s">
        <v>128</v>
      </c>
      <c r="C92" s="63"/>
      <c r="D92" s="63"/>
      <c r="E92" s="63"/>
      <c r="F92" s="63"/>
      <c r="G92" s="63"/>
      <c r="H92" s="63"/>
      <c r="I92" s="63"/>
      <c r="J92" s="64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>
      <c r="A93" s="57"/>
      <c r="B93" s="111" t="s">
        <v>129</v>
      </c>
      <c r="C93" s="63"/>
      <c r="D93" s="63"/>
      <c r="E93" s="63"/>
      <c r="F93" s="63"/>
      <c r="G93" s="63"/>
      <c r="H93" s="63"/>
      <c r="I93" s="63"/>
      <c r="J93" s="64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>
      <c r="A94" s="57"/>
      <c r="B94" s="161" t="s">
        <v>130</v>
      </c>
      <c r="C94" s="71"/>
      <c r="D94" s="71"/>
      <c r="E94" s="71"/>
      <c r="F94" s="71"/>
      <c r="G94" s="71"/>
      <c r="H94" s="71"/>
      <c r="I94" s="71"/>
      <c r="J94" s="72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ht="16.5" customHeight="1">
      <c r="A95" s="57"/>
      <c r="B95" s="162" t="s">
        <v>131</v>
      </c>
      <c r="C95" s="163">
        <f>J38</f>
        <v>6457.41</v>
      </c>
      <c r="D95" s="164" t="s">
        <v>132</v>
      </c>
      <c r="E95" s="63"/>
      <c r="F95" s="163">
        <f>J82-J62-J67</f>
        <v>4283.5</v>
      </c>
      <c r="G95" s="164" t="s">
        <v>133</v>
      </c>
      <c r="H95" s="63"/>
      <c r="I95" s="165">
        <f>J90</f>
        <v>465.06</v>
      </c>
      <c r="J95" s="166">
        <f>C95+F95+I95</f>
        <v>11205.97</v>
      </c>
      <c r="K95" s="57"/>
      <c r="L95" s="16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ht="22.5" customHeight="1">
      <c r="A96" s="57"/>
      <c r="B96" s="168" t="s">
        <v>134</v>
      </c>
      <c r="C96" s="169"/>
      <c r="D96" s="169"/>
      <c r="E96" s="169"/>
      <c r="F96" s="169"/>
      <c r="G96" s="169"/>
      <c r="H96" s="169"/>
      <c r="I96" s="169"/>
      <c r="J96" s="170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ht="15.75" customHeight="1">
      <c r="A97" s="57"/>
      <c r="B97" s="171" t="s">
        <v>135</v>
      </c>
      <c r="C97" s="158" t="s">
        <v>136</v>
      </c>
      <c r="D97" s="63"/>
      <c r="E97" s="63"/>
      <c r="F97" s="63"/>
      <c r="G97" s="63"/>
      <c r="H97" s="63"/>
      <c r="I97" s="64"/>
      <c r="J97" s="171" t="s">
        <v>77</v>
      </c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ht="14.25" customHeight="1">
      <c r="A98" s="57"/>
      <c r="B98" s="127" t="s">
        <v>28</v>
      </c>
      <c r="C98" s="172" t="s">
        <v>137</v>
      </c>
      <c r="D98" s="63"/>
      <c r="E98" s="63"/>
      <c r="F98" s="63"/>
      <c r="G98" s="63"/>
      <c r="H98" s="63"/>
      <c r="I98" s="64"/>
      <c r="J98" s="137">
        <f>ROUND(J95/12,2)</f>
        <v>933.83</v>
      </c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ht="14.25" customHeight="1">
      <c r="A99" s="57"/>
      <c r="B99" s="127" t="s">
        <v>31</v>
      </c>
      <c r="C99" s="172" t="s">
        <v>138</v>
      </c>
      <c r="D99" s="63"/>
      <c r="E99" s="63"/>
      <c r="F99" s="63"/>
      <c r="G99" s="63"/>
      <c r="H99" s="63"/>
      <c r="I99" s="64"/>
      <c r="J99" s="137">
        <f>ROUND((($J$95/30)*1)/12,2)</f>
        <v>31.13</v>
      </c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ht="14.25" customHeight="1">
      <c r="A100" s="57"/>
      <c r="B100" s="127" t="s">
        <v>33</v>
      </c>
      <c r="C100" s="172" t="s">
        <v>139</v>
      </c>
      <c r="D100" s="63"/>
      <c r="E100" s="63"/>
      <c r="F100" s="63"/>
      <c r="G100" s="63"/>
      <c r="H100" s="63"/>
      <c r="I100" s="64"/>
      <c r="J100" s="137">
        <f>ROUND((($J$95/30)*5)/12*1.5%,2)</f>
        <v>2.33</v>
      </c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>
      <c r="A101" s="57"/>
      <c r="B101" s="127" t="s">
        <v>36</v>
      </c>
      <c r="C101" s="173" t="s">
        <v>140</v>
      </c>
      <c r="D101" s="63"/>
      <c r="E101" s="63"/>
      <c r="F101" s="63"/>
      <c r="G101" s="63"/>
      <c r="H101" s="63"/>
      <c r="I101" s="64"/>
      <c r="J101" s="137">
        <f>ROUND((((($J$95)/30)*0.69)/12),2)</f>
        <v>21.48</v>
      </c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ht="68.25" customHeight="1">
      <c r="A102" s="57"/>
      <c r="B102" s="127" t="s">
        <v>63</v>
      </c>
      <c r="C102" s="174" t="s">
        <v>141</v>
      </c>
      <c r="D102" s="63"/>
      <c r="E102" s="63"/>
      <c r="F102" s="63"/>
      <c r="G102" s="63"/>
      <c r="H102" s="63"/>
      <c r="I102" s="64"/>
      <c r="J102" s="137">
        <f>ROUND(((((C95*0.121)+(I58)*(C95*0.121))*(4/12)))*0.02,2)+ROUND(((I57*C95+I58*J44+J75-J62-J67+J90)*4/12)*0.02,2)</f>
        <v>15.26</v>
      </c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ht="14.25" customHeight="1">
      <c r="A103" s="57"/>
      <c r="B103" s="175" t="s">
        <v>65</v>
      </c>
      <c r="C103" s="173" t="s">
        <v>142</v>
      </c>
      <c r="D103" s="63"/>
      <c r="E103" s="63"/>
      <c r="F103" s="63"/>
      <c r="G103" s="63"/>
      <c r="H103" s="63"/>
      <c r="I103" s="64"/>
      <c r="J103" s="137">
        <f>ROUND((((($J$95)/30)*3)/12),2)</f>
        <v>93.38</v>
      </c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ht="15.75" customHeight="1">
      <c r="A104" s="57"/>
      <c r="B104" s="132" t="s">
        <v>80</v>
      </c>
      <c r="C104" s="63"/>
      <c r="D104" s="63"/>
      <c r="E104" s="63"/>
      <c r="F104" s="63"/>
      <c r="G104" s="63"/>
      <c r="H104" s="63"/>
      <c r="I104" s="64"/>
      <c r="J104" s="176">
        <f>SUM(J98:J103)</f>
        <v>1097.41</v>
      </c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ht="20.25" customHeight="1">
      <c r="A105" s="57"/>
      <c r="B105" s="177" t="s">
        <v>143</v>
      </c>
      <c r="C105" s="63"/>
      <c r="D105" s="63"/>
      <c r="E105" s="63"/>
      <c r="F105" s="63"/>
      <c r="G105" s="63"/>
      <c r="H105" s="63"/>
      <c r="I105" s="63"/>
      <c r="J105" s="64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ht="14.25" customHeight="1">
      <c r="A106" s="57"/>
      <c r="B106" s="144" t="s">
        <v>144</v>
      </c>
      <c r="C106" s="158" t="s">
        <v>145</v>
      </c>
      <c r="D106" s="63"/>
      <c r="E106" s="63"/>
      <c r="F106" s="63"/>
      <c r="G106" s="63"/>
      <c r="H106" s="63"/>
      <c r="I106" s="64"/>
      <c r="J106" s="178" t="s">
        <v>77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ht="13.5" customHeight="1">
      <c r="A107" s="57"/>
      <c r="B107" s="127" t="s">
        <v>28</v>
      </c>
      <c r="C107" s="128" t="s">
        <v>146</v>
      </c>
      <c r="D107" s="63"/>
      <c r="E107" s="63"/>
      <c r="F107" s="63"/>
      <c r="G107" s="63"/>
      <c r="H107" s="63"/>
      <c r="I107" s="64"/>
      <c r="J107" s="179">
        <v>0.0</v>
      </c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ht="15.75" customHeight="1">
      <c r="A108" s="57"/>
      <c r="B108" s="132" t="s">
        <v>80</v>
      </c>
      <c r="C108" s="63"/>
      <c r="D108" s="63"/>
      <c r="E108" s="63"/>
      <c r="F108" s="63"/>
      <c r="G108" s="63"/>
      <c r="H108" s="63"/>
      <c r="I108" s="64"/>
      <c r="J108" s="143">
        <v>0.0</v>
      </c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ht="23.25" customHeight="1">
      <c r="A109" s="57"/>
      <c r="B109" s="97" t="s">
        <v>147</v>
      </c>
      <c r="C109" s="63"/>
      <c r="D109" s="63"/>
      <c r="E109" s="63"/>
      <c r="F109" s="63"/>
      <c r="G109" s="63"/>
      <c r="H109" s="63"/>
      <c r="I109" s="63"/>
      <c r="J109" s="64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ht="27.0" customHeight="1">
      <c r="A110" s="57"/>
      <c r="B110" s="134">
        <v>4.0</v>
      </c>
      <c r="C110" s="158" t="s">
        <v>148</v>
      </c>
      <c r="D110" s="63"/>
      <c r="E110" s="63"/>
      <c r="F110" s="63"/>
      <c r="G110" s="63"/>
      <c r="H110" s="63"/>
      <c r="I110" s="64"/>
      <c r="J110" s="178" t="s">
        <v>77</v>
      </c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ht="19.5" customHeight="1">
      <c r="A111" s="57"/>
      <c r="B111" s="73" t="s">
        <v>135</v>
      </c>
      <c r="C111" s="128" t="s">
        <v>136</v>
      </c>
      <c r="D111" s="63"/>
      <c r="E111" s="63"/>
      <c r="F111" s="63"/>
      <c r="G111" s="63"/>
      <c r="H111" s="63"/>
      <c r="I111" s="64"/>
      <c r="J111" s="137">
        <f>J104</f>
        <v>1097.41</v>
      </c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ht="19.5" customHeight="1">
      <c r="A112" s="57"/>
      <c r="B112" s="73" t="s">
        <v>149</v>
      </c>
      <c r="C112" s="128" t="s">
        <v>145</v>
      </c>
      <c r="D112" s="63"/>
      <c r="E112" s="63"/>
      <c r="F112" s="63"/>
      <c r="G112" s="63"/>
      <c r="H112" s="63"/>
      <c r="I112" s="64"/>
      <c r="J112" s="137">
        <f>J108</f>
        <v>0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ht="19.5" customHeight="1">
      <c r="A113" s="57"/>
      <c r="B113" s="180" t="s">
        <v>80</v>
      </c>
      <c r="C113" s="63"/>
      <c r="D113" s="63"/>
      <c r="E113" s="63"/>
      <c r="F113" s="63"/>
      <c r="G113" s="63"/>
      <c r="H113" s="63"/>
      <c r="I113" s="64"/>
      <c r="J113" s="160">
        <f>SUM(J111+J112)</f>
        <v>1097.41</v>
      </c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ht="25.5" customHeight="1">
      <c r="A114" s="57"/>
      <c r="B114" s="97" t="s">
        <v>150</v>
      </c>
      <c r="C114" s="63"/>
      <c r="D114" s="63"/>
      <c r="E114" s="63"/>
      <c r="F114" s="63"/>
      <c r="G114" s="63"/>
      <c r="H114" s="63"/>
      <c r="I114" s="63"/>
      <c r="J114" s="64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>
      <c r="A115" s="57"/>
      <c r="B115" s="144">
        <v>5.0</v>
      </c>
      <c r="C115" s="114" t="s">
        <v>151</v>
      </c>
      <c r="D115" s="63"/>
      <c r="E115" s="63"/>
      <c r="F115" s="63"/>
      <c r="G115" s="63"/>
      <c r="H115" s="63"/>
      <c r="I115" s="64"/>
      <c r="J115" s="144" t="s">
        <v>77</v>
      </c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ht="17.25" customHeight="1">
      <c r="A116" s="57"/>
      <c r="B116" s="127" t="s">
        <v>28</v>
      </c>
      <c r="C116" s="173" t="s">
        <v>152</v>
      </c>
      <c r="D116" s="63"/>
      <c r="E116" s="63"/>
      <c r="F116" s="63"/>
      <c r="G116" s="63"/>
      <c r="H116" s="63"/>
      <c r="I116" s="64"/>
      <c r="J116" s="137">
        <f>J198</f>
        <v>124.07</v>
      </c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ht="15.75" customHeight="1">
      <c r="A117" s="57"/>
      <c r="B117" s="127" t="s">
        <v>31</v>
      </c>
      <c r="C117" s="102" t="s">
        <v>153</v>
      </c>
      <c r="D117" s="63"/>
      <c r="E117" s="63"/>
      <c r="F117" s="63"/>
      <c r="G117" s="63"/>
      <c r="H117" s="63"/>
      <c r="I117" s="64"/>
      <c r="J117" s="181">
        <f>J183</f>
        <v>108.635</v>
      </c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ht="15.75" hidden="1" customHeight="1">
      <c r="A118" s="57"/>
      <c r="B118" s="127" t="s">
        <v>33</v>
      </c>
      <c r="C118" s="182" t="s">
        <v>154</v>
      </c>
      <c r="D118" s="63"/>
      <c r="E118" s="63"/>
      <c r="F118" s="63"/>
      <c r="G118" s="63"/>
      <c r="H118" s="63"/>
      <c r="I118" s="64"/>
      <c r="J118" s="181">
        <v>0.0</v>
      </c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ht="15.75" customHeight="1">
      <c r="A119" s="57"/>
      <c r="B119" s="127" t="s">
        <v>36</v>
      </c>
      <c r="C119" s="74" t="s">
        <v>155</v>
      </c>
      <c r="D119" s="63"/>
      <c r="E119" s="63"/>
      <c r="F119" s="63"/>
      <c r="G119" s="63"/>
      <c r="H119" s="63"/>
      <c r="I119" s="64"/>
      <c r="J119" s="181">
        <v>0.0</v>
      </c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ht="15.75" customHeight="1">
      <c r="A120" s="57"/>
      <c r="B120" s="132" t="s">
        <v>114</v>
      </c>
      <c r="C120" s="63"/>
      <c r="D120" s="63"/>
      <c r="E120" s="63"/>
      <c r="F120" s="63"/>
      <c r="G120" s="63"/>
      <c r="H120" s="63"/>
      <c r="I120" s="64"/>
      <c r="J120" s="183">
        <f>SUM(J116:J119)</f>
        <v>232.705</v>
      </c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ht="14.25" customHeight="1">
      <c r="A121" s="57"/>
      <c r="B121" s="184" t="s">
        <v>156</v>
      </c>
      <c r="C121" s="63"/>
      <c r="D121" s="63"/>
      <c r="E121" s="63"/>
      <c r="F121" s="63"/>
      <c r="G121" s="63"/>
      <c r="H121" s="63"/>
      <c r="I121" s="63"/>
      <c r="J121" s="64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ht="24.75" customHeight="1">
      <c r="A122" s="57"/>
      <c r="B122" s="125" t="s">
        <v>157</v>
      </c>
      <c r="C122" s="63"/>
      <c r="D122" s="63"/>
      <c r="E122" s="63"/>
      <c r="F122" s="63"/>
      <c r="G122" s="63"/>
      <c r="H122" s="63"/>
      <c r="I122" s="63"/>
      <c r="J122" s="64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ht="14.25" customHeight="1">
      <c r="A123" s="57"/>
      <c r="B123" s="144">
        <v>6.0</v>
      </c>
      <c r="C123" s="158" t="s">
        <v>158</v>
      </c>
      <c r="D123" s="63"/>
      <c r="E123" s="63"/>
      <c r="F123" s="63"/>
      <c r="G123" s="63"/>
      <c r="H123" s="64"/>
      <c r="I123" s="134" t="s">
        <v>85</v>
      </c>
      <c r="J123" s="144" t="s">
        <v>77</v>
      </c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ht="14.25" customHeight="1">
      <c r="A124" s="57"/>
      <c r="B124" s="130" t="s">
        <v>159</v>
      </c>
      <c r="C124" s="63"/>
      <c r="D124" s="63"/>
      <c r="E124" s="63"/>
      <c r="F124" s="63"/>
      <c r="G124" s="63"/>
      <c r="H124" s="64"/>
      <c r="I124" s="185" t="s">
        <v>20</v>
      </c>
      <c r="J124" s="137">
        <f>SUM(J38+J82+J90+J104+J120)</f>
        <v>13351.435</v>
      </c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ht="15.75" customHeight="1">
      <c r="A125" s="57"/>
      <c r="B125" s="127" t="s">
        <v>28</v>
      </c>
      <c r="C125" s="128" t="s">
        <v>160</v>
      </c>
      <c r="D125" s="63"/>
      <c r="E125" s="63"/>
      <c r="F125" s="63"/>
      <c r="G125" s="63"/>
      <c r="H125" s="64"/>
      <c r="I125" s="186">
        <v>0.05</v>
      </c>
      <c r="J125" s="137">
        <f>ROUND(I125*J124,2)</f>
        <v>667.57</v>
      </c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ht="14.25" customHeight="1">
      <c r="A126" s="57"/>
      <c r="B126" s="130" t="s">
        <v>161</v>
      </c>
      <c r="C126" s="63"/>
      <c r="D126" s="63"/>
      <c r="E126" s="63"/>
      <c r="F126" s="63"/>
      <c r="G126" s="63"/>
      <c r="H126" s="64"/>
      <c r="I126" s="187" t="s">
        <v>20</v>
      </c>
      <c r="J126" s="137">
        <f>J124+J125</f>
        <v>14019.005</v>
      </c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ht="15.75" customHeight="1">
      <c r="A127" s="57"/>
      <c r="B127" s="127" t="s">
        <v>31</v>
      </c>
      <c r="C127" s="128" t="s">
        <v>162</v>
      </c>
      <c r="D127" s="63"/>
      <c r="E127" s="63"/>
      <c r="F127" s="63"/>
      <c r="G127" s="63"/>
      <c r="H127" s="64"/>
      <c r="I127" s="186">
        <v>0.1</v>
      </c>
      <c r="J127" s="137">
        <f>ROUND(I127*J126,2)</f>
        <v>1401.9</v>
      </c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ht="14.25" customHeight="1">
      <c r="A128" s="57"/>
      <c r="B128" s="130" t="s">
        <v>163</v>
      </c>
      <c r="C128" s="63"/>
      <c r="D128" s="63"/>
      <c r="E128" s="63"/>
      <c r="F128" s="63"/>
      <c r="G128" s="63"/>
      <c r="H128" s="64"/>
      <c r="I128" s="188" t="s">
        <v>20</v>
      </c>
      <c r="J128" s="189">
        <f>SUM(J124+J125+J127)</f>
        <v>15420.905</v>
      </c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</row>
    <row r="129" ht="15.75" customHeight="1">
      <c r="A129" s="57"/>
      <c r="B129" s="135" t="s">
        <v>33</v>
      </c>
      <c r="C129" s="128" t="s">
        <v>164</v>
      </c>
      <c r="D129" s="63"/>
      <c r="E129" s="63"/>
      <c r="F129" s="63"/>
      <c r="G129" s="63"/>
      <c r="H129" s="63"/>
      <c r="I129" s="190"/>
      <c r="J129" s="191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</row>
    <row r="130" ht="15.75" customHeight="1">
      <c r="A130" s="57"/>
      <c r="B130" s="127"/>
      <c r="C130" s="128" t="s">
        <v>165</v>
      </c>
      <c r="D130" s="63"/>
      <c r="E130" s="63"/>
      <c r="F130" s="63"/>
      <c r="G130" s="63"/>
      <c r="H130" s="63"/>
      <c r="I130" s="190"/>
      <c r="J130" s="191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>
      <c r="A131" s="57"/>
      <c r="B131" s="127"/>
      <c r="C131" s="192" t="s">
        <v>166</v>
      </c>
      <c r="D131" s="63"/>
      <c r="E131" s="63"/>
      <c r="F131" s="63"/>
      <c r="G131" s="63"/>
      <c r="H131" s="64"/>
      <c r="I131" s="193">
        <v>0.03</v>
      </c>
      <c r="J131" s="137">
        <f t="shared" ref="J131:J132" si="4">ROUND(($J$128/(1-$I$139))*I131,2)</f>
        <v>500.95</v>
      </c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</row>
    <row r="132">
      <c r="A132" s="57"/>
      <c r="B132" s="127"/>
      <c r="C132" s="192" t="s">
        <v>167</v>
      </c>
      <c r="D132" s="63"/>
      <c r="E132" s="63"/>
      <c r="F132" s="63"/>
      <c r="G132" s="63"/>
      <c r="H132" s="64"/>
      <c r="I132" s="193">
        <v>0.0065</v>
      </c>
      <c r="J132" s="137">
        <f t="shared" si="4"/>
        <v>108.54</v>
      </c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</row>
    <row r="133" ht="14.25" customHeight="1">
      <c r="A133" s="194"/>
      <c r="B133" s="195"/>
      <c r="C133" s="196" t="s">
        <v>168</v>
      </c>
      <c r="D133" s="63"/>
      <c r="E133" s="63"/>
      <c r="F133" s="63"/>
      <c r="G133" s="63"/>
      <c r="H133" s="64"/>
      <c r="I133" s="197" t="s">
        <v>20</v>
      </c>
      <c r="J133" s="198" t="s">
        <v>20</v>
      </c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</row>
    <row r="134" ht="14.25" customHeight="1">
      <c r="A134" s="194"/>
      <c r="B134" s="195"/>
      <c r="C134" s="196" t="s">
        <v>169</v>
      </c>
      <c r="D134" s="63"/>
      <c r="E134" s="63"/>
      <c r="F134" s="63"/>
      <c r="G134" s="63"/>
      <c r="H134" s="64"/>
      <c r="I134" s="197" t="s">
        <v>20</v>
      </c>
      <c r="J134" s="198" t="s">
        <v>20</v>
      </c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</row>
    <row r="135" ht="14.25" customHeight="1">
      <c r="A135" s="194"/>
      <c r="B135" s="195"/>
      <c r="C135" s="199" t="s">
        <v>170</v>
      </c>
      <c r="D135" s="63"/>
      <c r="E135" s="63"/>
      <c r="F135" s="63"/>
      <c r="G135" s="63"/>
      <c r="H135" s="63"/>
      <c r="I135" s="197" t="s">
        <v>20</v>
      </c>
      <c r="J135" s="198" t="s">
        <v>20</v>
      </c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</row>
    <row r="136" ht="18.0" customHeight="1">
      <c r="A136" s="57"/>
      <c r="B136" s="127"/>
      <c r="C136" s="128" t="s">
        <v>171</v>
      </c>
      <c r="D136" s="63"/>
      <c r="E136" s="63"/>
      <c r="F136" s="63"/>
      <c r="G136" s="63"/>
      <c r="H136" s="63"/>
      <c r="I136" s="190"/>
      <c r="J136" s="191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</row>
    <row r="137" ht="14.25" customHeight="1">
      <c r="A137" s="57"/>
      <c r="B137" s="127"/>
      <c r="C137" s="200" t="s">
        <v>172</v>
      </c>
      <c r="D137" s="63"/>
      <c r="E137" s="63"/>
      <c r="F137" s="63"/>
      <c r="G137" s="63"/>
      <c r="H137" s="64"/>
      <c r="I137" s="201">
        <f>VLOOKUP($C$14,resumo!$A$5:$O$12,14,0)</f>
        <v>0.04</v>
      </c>
      <c r="J137" s="137">
        <f>ROUND(($J$128/(1-$I$139))*I137,2)</f>
        <v>667.93</v>
      </c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</row>
    <row r="138" ht="15.75" customHeight="1">
      <c r="A138" s="57"/>
      <c r="B138" s="132" t="s">
        <v>80</v>
      </c>
      <c r="C138" s="63"/>
      <c r="D138" s="63"/>
      <c r="E138" s="63"/>
      <c r="F138" s="63"/>
      <c r="G138" s="63"/>
      <c r="H138" s="63"/>
      <c r="I138" s="64"/>
      <c r="J138" s="143">
        <f>SUM(J125+J127+J131+J132+J137)</f>
        <v>3346.89</v>
      </c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ht="15.75" customHeight="1">
      <c r="A139" s="57"/>
      <c r="B139" s="180" t="s">
        <v>173</v>
      </c>
      <c r="C139" s="63"/>
      <c r="D139" s="63"/>
      <c r="E139" s="63"/>
      <c r="F139" s="63"/>
      <c r="G139" s="63"/>
      <c r="H139" s="64"/>
      <c r="I139" s="202">
        <f t="shared" ref="I139:J139" si="5">SUM(I131:I137)</f>
        <v>0.0765</v>
      </c>
      <c r="J139" s="143">
        <f t="shared" si="5"/>
        <v>1277.42</v>
      </c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</row>
    <row r="140" ht="25.5" customHeight="1">
      <c r="A140" s="57"/>
      <c r="B140" s="111" t="s">
        <v>174</v>
      </c>
      <c r="C140" s="63"/>
      <c r="D140" s="63"/>
      <c r="E140" s="63"/>
      <c r="F140" s="63"/>
      <c r="G140" s="63"/>
      <c r="H140" s="63"/>
      <c r="I140" s="63"/>
      <c r="J140" s="64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</row>
    <row r="141" ht="18.0" customHeight="1">
      <c r="A141" s="57"/>
      <c r="B141" s="203" t="s">
        <v>175</v>
      </c>
      <c r="C141" s="63"/>
      <c r="D141" s="63"/>
      <c r="E141" s="63"/>
      <c r="F141" s="63"/>
      <c r="G141" s="63"/>
      <c r="H141" s="63"/>
      <c r="I141" s="63"/>
      <c r="J141" s="64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</row>
    <row r="142" ht="14.25" customHeight="1">
      <c r="A142" s="57"/>
      <c r="B142" s="99" t="s">
        <v>176</v>
      </c>
      <c r="C142" s="63"/>
      <c r="D142" s="63"/>
      <c r="E142" s="63"/>
      <c r="F142" s="63"/>
      <c r="G142" s="63"/>
      <c r="H142" s="63"/>
      <c r="I142" s="64"/>
      <c r="J142" s="204" t="s">
        <v>77</v>
      </c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</row>
    <row r="143" ht="14.25" customHeight="1">
      <c r="A143" s="57"/>
      <c r="B143" s="205" t="s">
        <v>28</v>
      </c>
      <c r="C143" s="206" t="s">
        <v>177</v>
      </c>
      <c r="D143" s="63"/>
      <c r="E143" s="63"/>
      <c r="F143" s="63"/>
      <c r="G143" s="63"/>
      <c r="H143" s="63"/>
      <c r="I143" s="63"/>
      <c r="J143" s="181">
        <f>J40</f>
        <v>6672.66</v>
      </c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</row>
    <row r="144" ht="14.25" customHeight="1">
      <c r="A144" s="57"/>
      <c r="B144" s="205" t="s">
        <v>31</v>
      </c>
      <c r="C144" s="206" t="s">
        <v>73</v>
      </c>
      <c r="D144" s="63"/>
      <c r="E144" s="63"/>
      <c r="F144" s="63"/>
      <c r="G144" s="63"/>
      <c r="H144" s="63"/>
      <c r="I144" s="63"/>
      <c r="J144" s="181">
        <f>J82</f>
        <v>5098.85</v>
      </c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</row>
    <row r="145" ht="14.25" customHeight="1">
      <c r="A145" s="57"/>
      <c r="B145" s="205" t="s">
        <v>33</v>
      </c>
      <c r="C145" s="206" t="s">
        <v>178</v>
      </c>
      <c r="D145" s="63"/>
      <c r="E145" s="63"/>
      <c r="F145" s="63"/>
      <c r="G145" s="63"/>
      <c r="H145" s="63"/>
      <c r="I145" s="63"/>
      <c r="J145" s="181">
        <f>J90</f>
        <v>465.06</v>
      </c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</row>
    <row r="146" ht="14.25" customHeight="1">
      <c r="A146" s="57"/>
      <c r="B146" s="205" t="s">
        <v>36</v>
      </c>
      <c r="C146" s="206" t="s">
        <v>179</v>
      </c>
      <c r="D146" s="63"/>
      <c r="E146" s="63"/>
      <c r="F146" s="63"/>
      <c r="G146" s="63"/>
      <c r="H146" s="63"/>
      <c r="I146" s="63"/>
      <c r="J146" s="181">
        <f>J104</f>
        <v>1097.41</v>
      </c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</row>
    <row r="147" ht="14.25" customHeight="1">
      <c r="A147" s="57"/>
      <c r="B147" s="205" t="s">
        <v>63</v>
      </c>
      <c r="C147" s="206" t="s">
        <v>180</v>
      </c>
      <c r="D147" s="63"/>
      <c r="E147" s="63"/>
      <c r="F147" s="63"/>
      <c r="G147" s="63"/>
      <c r="H147" s="63"/>
      <c r="I147" s="63"/>
      <c r="J147" s="181">
        <f>J120</f>
        <v>232.705</v>
      </c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</row>
    <row r="148" ht="14.25" customHeight="1">
      <c r="A148" s="57"/>
      <c r="B148" s="207" t="s">
        <v>181</v>
      </c>
      <c r="C148" s="63"/>
      <c r="D148" s="63"/>
      <c r="E148" s="63"/>
      <c r="F148" s="63"/>
      <c r="G148" s="63"/>
      <c r="H148" s="63"/>
      <c r="I148" s="63"/>
      <c r="J148" s="183">
        <f>SUM(J143:J147)</f>
        <v>13566.685</v>
      </c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</row>
    <row r="149" ht="14.25" customHeight="1">
      <c r="A149" s="57"/>
      <c r="B149" s="208" t="s">
        <v>65</v>
      </c>
      <c r="C149" s="206" t="s">
        <v>182</v>
      </c>
      <c r="D149" s="63"/>
      <c r="E149" s="63"/>
      <c r="F149" s="63"/>
      <c r="G149" s="63"/>
      <c r="H149" s="63"/>
      <c r="I149" s="63"/>
      <c r="J149" s="181">
        <f>J138</f>
        <v>3346.89</v>
      </c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</row>
    <row r="150" ht="14.25" customHeight="1">
      <c r="A150" s="57"/>
      <c r="B150" s="209" t="s">
        <v>183</v>
      </c>
      <c r="C150" s="63"/>
      <c r="D150" s="63"/>
      <c r="E150" s="63"/>
      <c r="F150" s="63"/>
      <c r="G150" s="63"/>
      <c r="H150" s="63"/>
      <c r="I150" s="63"/>
      <c r="J150" s="183">
        <f>SUM(J148:J149)</f>
        <v>16913.575</v>
      </c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</row>
    <row r="151" ht="7.5" customHeight="1">
      <c r="A151" s="57"/>
      <c r="B151" s="210"/>
      <c r="C151" s="210"/>
      <c r="D151" s="210"/>
      <c r="E151" s="210"/>
      <c r="F151" s="210"/>
      <c r="G151" s="210"/>
      <c r="H151" s="211"/>
      <c r="I151" s="211"/>
      <c r="J151" s="211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</row>
    <row r="152" ht="18.0" customHeight="1">
      <c r="A152" s="57"/>
      <c r="B152" s="212" t="s">
        <v>184</v>
      </c>
      <c r="C152" s="63"/>
      <c r="D152" s="63"/>
      <c r="E152" s="63"/>
      <c r="F152" s="63"/>
      <c r="G152" s="64"/>
      <c r="H152" s="213">
        <f>J150*I14</f>
        <v>50740.725</v>
      </c>
      <c r="I152" s="63"/>
      <c r="J152" s="64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</row>
    <row r="153" ht="19.5" customHeight="1">
      <c r="A153" s="57"/>
      <c r="B153" s="212" t="s">
        <v>185</v>
      </c>
      <c r="C153" s="63"/>
      <c r="D153" s="63"/>
      <c r="E153" s="63"/>
      <c r="F153" s="63"/>
      <c r="G153" s="64"/>
      <c r="H153" s="214">
        <f>G12</f>
        <v>12</v>
      </c>
      <c r="I153" s="63"/>
      <c r="J153" s="64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</row>
    <row r="154" ht="14.25" customHeight="1">
      <c r="A154" s="57"/>
      <c r="B154" s="97" t="s">
        <v>186</v>
      </c>
      <c r="C154" s="63"/>
      <c r="D154" s="63"/>
      <c r="E154" s="63"/>
      <c r="F154" s="63"/>
      <c r="G154" s="64"/>
      <c r="H154" s="215">
        <f>ROUND(H152*H153,2)</f>
        <v>608888.7</v>
      </c>
      <c r="I154" s="63"/>
      <c r="J154" s="64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</row>
    <row r="155" ht="7.5" customHeight="1">
      <c r="A155" s="57"/>
      <c r="B155" s="210"/>
      <c r="C155" s="210"/>
      <c r="D155" s="210"/>
      <c r="E155" s="210"/>
      <c r="F155" s="210"/>
      <c r="G155" s="210"/>
      <c r="H155" s="211"/>
      <c r="I155" s="211"/>
      <c r="J155" s="211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</row>
    <row r="156" ht="7.5" customHeight="1">
      <c r="A156" s="57"/>
      <c r="B156" s="216"/>
      <c r="C156" s="216"/>
      <c r="D156" s="216"/>
      <c r="E156" s="216"/>
      <c r="F156" s="216"/>
      <c r="G156" s="216"/>
      <c r="H156" s="217"/>
      <c r="I156" s="217"/>
      <c r="J156" s="21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</row>
    <row r="157" ht="7.5" customHeight="1">
      <c r="A157" s="57"/>
      <c r="B157" s="210"/>
      <c r="C157" s="210"/>
      <c r="D157" s="210"/>
      <c r="E157" s="210"/>
      <c r="F157" s="210"/>
      <c r="G157" s="210"/>
      <c r="H157" s="211"/>
      <c r="I157" s="211"/>
      <c r="J157" s="211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</row>
    <row r="158">
      <c r="A158" s="57"/>
      <c r="B158" s="218" t="s">
        <v>187</v>
      </c>
      <c r="C158" s="219"/>
      <c r="D158" s="219"/>
      <c r="E158" s="219"/>
      <c r="F158" s="219"/>
      <c r="G158" s="219"/>
      <c r="H158" s="219"/>
      <c r="I158" s="219"/>
      <c r="J158" s="21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</row>
    <row r="159" ht="14.25" customHeight="1">
      <c r="A159" s="57"/>
      <c r="B159" s="220"/>
      <c r="H159" s="220"/>
      <c r="I159" s="220"/>
      <c r="J159" s="221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</row>
    <row r="160">
      <c r="A160" s="57"/>
      <c r="B160" s="222" t="s">
        <v>188</v>
      </c>
      <c r="C160" s="63"/>
      <c r="D160" s="63"/>
      <c r="E160" s="63"/>
      <c r="F160" s="63"/>
      <c r="G160" s="63"/>
      <c r="H160" s="63"/>
      <c r="I160" s="63"/>
      <c r="J160" s="64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</row>
    <row r="161">
      <c r="A161" s="57"/>
      <c r="B161" s="223" t="s">
        <v>189</v>
      </c>
      <c r="C161" s="224" t="s">
        <v>190</v>
      </c>
      <c r="D161" s="96"/>
      <c r="E161" s="225" t="s">
        <v>191</v>
      </c>
      <c r="F161" s="225" t="s">
        <v>192</v>
      </c>
      <c r="G161" s="225" t="s">
        <v>193</v>
      </c>
      <c r="H161" s="226" t="s">
        <v>194</v>
      </c>
      <c r="I161" s="227" t="s">
        <v>195</v>
      </c>
      <c r="J161" s="225" t="s">
        <v>196</v>
      </c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</row>
    <row r="162">
      <c r="A162" s="57"/>
      <c r="B162" s="228">
        <v>1.0</v>
      </c>
      <c r="C162" s="229" t="s">
        <v>197</v>
      </c>
      <c r="D162" s="96"/>
      <c r="E162" s="230" t="s">
        <v>198</v>
      </c>
      <c r="F162" s="230">
        <v>1.0</v>
      </c>
      <c r="G162" s="230">
        <v>60.0</v>
      </c>
      <c r="H162" s="231">
        <f t="shared" ref="H162:H164" si="6">1/(G162/12)</f>
        <v>0.2</v>
      </c>
      <c r="I162" s="232">
        <v>725.0</v>
      </c>
      <c r="J162" s="233">
        <f t="shared" ref="J162:J174" si="7">ROUND(I162*H162,2)</f>
        <v>145</v>
      </c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</row>
    <row r="163">
      <c r="B163" s="234">
        <v>2.0</v>
      </c>
      <c r="C163" s="235" t="s">
        <v>199</v>
      </c>
      <c r="D163" s="96"/>
      <c r="E163" s="236" t="s">
        <v>198</v>
      </c>
      <c r="F163" s="237">
        <v>1.0</v>
      </c>
      <c r="G163" s="237">
        <v>24.0</v>
      </c>
      <c r="H163" s="231">
        <f t="shared" si="6"/>
        <v>0.5</v>
      </c>
      <c r="I163" s="232">
        <v>15.9</v>
      </c>
      <c r="J163" s="233">
        <f t="shared" si="7"/>
        <v>7.95</v>
      </c>
    </row>
    <row r="164">
      <c r="B164" s="234">
        <v>3.0</v>
      </c>
      <c r="C164" s="238" t="s">
        <v>200</v>
      </c>
      <c r="D164" s="96"/>
      <c r="E164" s="236" t="s">
        <v>198</v>
      </c>
      <c r="F164" s="237">
        <v>1.0</v>
      </c>
      <c r="G164" s="237">
        <v>24.0</v>
      </c>
      <c r="H164" s="231">
        <f t="shared" si="6"/>
        <v>0.5</v>
      </c>
      <c r="I164" s="232">
        <v>1900.0</v>
      </c>
      <c r="J164" s="233">
        <f t="shared" si="7"/>
        <v>950</v>
      </c>
    </row>
    <row r="165">
      <c r="B165" s="234">
        <v>4.0</v>
      </c>
      <c r="C165" s="235" t="s">
        <v>201</v>
      </c>
      <c r="D165" s="96"/>
      <c r="E165" s="236" t="s">
        <v>198</v>
      </c>
      <c r="F165" s="237">
        <v>1.0</v>
      </c>
      <c r="G165" s="236" t="s">
        <v>20</v>
      </c>
      <c r="H165" s="231">
        <v>1.0</v>
      </c>
      <c r="I165" s="232">
        <v>70.0</v>
      </c>
      <c r="J165" s="233">
        <f t="shared" si="7"/>
        <v>70</v>
      </c>
    </row>
    <row r="166">
      <c r="B166" s="239">
        <v>5.0</v>
      </c>
      <c r="C166" s="235" t="s">
        <v>202</v>
      </c>
      <c r="D166" s="96"/>
      <c r="E166" s="240" t="s">
        <v>198</v>
      </c>
      <c r="F166" s="241">
        <v>1.0</v>
      </c>
      <c r="G166" s="240">
        <v>12.0</v>
      </c>
      <c r="H166" s="242">
        <v>1.0</v>
      </c>
      <c r="I166" s="232">
        <v>26.79</v>
      </c>
      <c r="J166" s="233">
        <f t="shared" si="7"/>
        <v>26.79</v>
      </c>
    </row>
    <row r="167">
      <c r="B167" s="239">
        <v>6.0</v>
      </c>
      <c r="C167" s="235" t="s">
        <v>203</v>
      </c>
      <c r="D167" s="96"/>
      <c r="E167" s="236" t="s">
        <v>198</v>
      </c>
      <c r="F167" s="237">
        <v>1.0</v>
      </c>
      <c r="G167" s="236">
        <v>60.0</v>
      </c>
      <c r="H167" s="243">
        <f>1/(G167/12)</f>
        <v>0.2</v>
      </c>
      <c r="I167" s="232">
        <v>67.45</v>
      </c>
      <c r="J167" s="233">
        <f t="shared" si="7"/>
        <v>13.49</v>
      </c>
    </row>
    <row r="168">
      <c r="B168" s="239">
        <v>7.0</v>
      </c>
      <c r="C168" s="238" t="s">
        <v>204</v>
      </c>
      <c r="D168" s="96"/>
      <c r="E168" s="240" t="s">
        <v>198</v>
      </c>
      <c r="F168" s="241">
        <v>1.0</v>
      </c>
      <c r="G168" s="240">
        <v>12.0</v>
      </c>
      <c r="H168" s="242">
        <v>1.0</v>
      </c>
      <c r="I168" s="232">
        <v>28.55</v>
      </c>
      <c r="J168" s="233">
        <f t="shared" si="7"/>
        <v>28.55</v>
      </c>
    </row>
    <row r="169">
      <c r="B169" s="239">
        <v>8.0</v>
      </c>
      <c r="C169" s="235" t="s">
        <v>205</v>
      </c>
      <c r="D169" s="96"/>
      <c r="E169" s="236" t="s">
        <v>198</v>
      </c>
      <c r="F169" s="237">
        <v>1.0</v>
      </c>
      <c r="G169" s="236">
        <v>24.0</v>
      </c>
      <c r="H169" s="243">
        <f>1/(G169/12)</f>
        <v>0.5</v>
      </c>
      <c r="I169" s="232">
        <v>33.0</v>
      </c>
      <c r="J169" s="233">
        <f t="shared" si="7"/>
        <v>16.5</v>
      </c>
    </row>
    <row r="170">
      <c r="B170" s="239">
        <v>9.0</v>
      </c>
      <c r="C170" s="238" t="s">
        <v>206</v>
      </c>
      <c r="D170" s="96"/>
      <c r="E170" s="240" t="s">
        <v>198</v>
      </c>
      <c r="F170" s="241">
        <v>2.0</v>
      </c>
      <c r="G170" s="240">
        <v>12.0</v>
      </c>
      <c r="H170" s="242">
        <v>1.0</v>
      </c>
      <c r="I170" s="232">
        <v>23.05</v>
      </c>
      <c r="J170" s="233">
        <f t="shared" si="7"/>
        <v>23.05</v>
      </c>
    </row>
    <row r="171">
      <c r="B171" s="239">
        <v>10.0</v>
      </c>
      <c r="C171" s="235" t="s">
        <v>207</v>
      </c>
      <c r="D171" s="96"/>
      <c r="E171" s="236" t="s">
        <v>198</v>
      </c>
      <c r="F171" s="236">
        <v>1.0</v>
      </c>
      <c r="G171" s="236">
        <v>12.0</v>
      </c>
      <c r="H171" s="243">
        <f t="shared" ref="H171:H173" si="8">1/(G171/12)</f>
        <v>1</v>
      </c>
      <c r="I171" s="232">
        <v>11.99</v>
      </c>
      <c r="J171" s="233">
        <f t="shared" si="7"/>
        <v>11.99</v>
      </c>
    </row>
    <row r="172">
      <c r="B172" s="239">
        <v>11.0</v>
      </c>
      <c r="C172" s="235" t="s">
        <v>208</v>
      </c>
      <c r="D172" s="96"/>
      <c r="E172" s="236" t="s">
        <v>198</v>
      </c>
      <c r="F172" s="237">
        <v>1.0</v>
      </c>
      <c r="G172" s="236">
        <v>24.0</v>
      </c>
      <c r="H172" s="243">
        <f t="shared" si="8"/>
        <v>0.5</v>
      </c>
      <c r="I172" s="232">
        <v>240.0</v>
      </c>
      <c r="J172" s="233">
        <f t="shared" si="7"/>
        <v>120</v>
      </c>
    </row>
    <row r="173">
      <c r="B173" s="239">
        <v>12.0</v>
      </c>
      <c r="C173" s="235" t="s">
        <v>209</v>
      </c>
      <c r="D173" s="96"/>
      <c r="E173" s="236" t="s">
        <v>198</v>
      </c>
      <c r="F173" s="237">
        <v>1.0</v>
      </c>
      <c r="G173" s="236">
        <v>60.0</v>
      </c>
      <c r="H173" s="243">
        <f t="shared" si="8"/>
        <v>0.2</v>
      </c>
      <c r="I173" s="232">
        <v>5090.0</v>
      </c>
      <c r="J173" s="233">
        <f t="shared" si="7"/>
        <v>1018</v>
      </c>
    </row>
    <row r="174">
      <c r="B174" s="239">
        <v>13.0</v>
      </c>
      <c r="C174" s="238" t="s">
        <v>210</v>
      </c>
      <c r="D174" s="96"/>
      <c r="E174" s="240" t="s">
        <v>198</v>
      </c>
      <c r="F174" s="241">
        <v>3.0</v>
      </c>
      <c r="G174" s="240">
        <v>60.0</v>
      </c>
      <c r="H174" s="242">
        <v>0.2</v>
      </c>
      <c r="I174" s="232">
        <v>131.8</v>
      </c>
      <c r="J174" s="233">
        <f t="shared" si="7"/>
        <v>26.36</v>
      </c>
    </row>
    <row r="175">
      <c r="B175" s="244" t="s">
        <v>211</v>
      </c>
      <c r="C175" s="63"/>
      <c r="D175" s="63"/>
      <c r="E175" s="63"/>
      <c r="F175" s="63"/>
      <c r="G175" s="63"/>
      <c r="H175" s="63"/>
      <c r="I175" s="64"/>
      <c r="J175" s="245">
        <f>SUM(J162:J174)</f>
        <v>2457.68</v>
      </c>
    </row>
    <row r="176">
      <c r="B176" s="246" t="s">
        <v>212</v>
      </c>
      <c r="C176" s="95"/>
      <c r="D176" s="95"/>
      <c r="E176" s="95"/>
      <c r="F176" s="95"/>
      <c r="G176" s="95"/>
      <c r="H176" s="95"/>
      <c r="I176" s="96"/>
      <c r="J176" s="245">
        <f>ROUND(J175/12,2)</f>
        <v>204.81</v>
      </c>
    </row>
    <row r="177">
      <c r="B177" s="247" t="s">
        <v>213</v>
      </c>
      <c r="C177" s="63"/>
      <c r="D177" s="63"/>
      <c r="E177" s="63"/>
      <c r="F177" s="63"/>
      <c r="G177" s="63"/>
      <c r="H177" s="63"/>
      <c r="I177" s="64"/>
      <c r="J177" s="248">
        <f>J176/2</f>
        <v>102.405</v>
      </c>
    </row>
    <row r="178">
      <c r="B178" s="239">
        <v>14.0</v>
      </c>
      <c r="C178" s="235" t="s">
        <v>214</v>
      </c>
      <c r="D178" s="96"/>
      <c r="E178" s="236" t="s">
        <v>198</v>
      </c>
      <c r="F178" s="236">
        <v>1.0</v>
      </c>
      <c r="G178" s="236">
        <v>60.0</v>
      </c>
      <c r="H178" s="231">
        <f>1/(G178/12)</f>
        <v>0.2</v>
      </c>
      <c r="I178" s="232">
        <v>1495.0</v>
      </c>
      <c r="J178" s="233">
        <f>ROUND(I178*H178/4,2)</f>
        <v>74.75</v>
      </c>
    </row>
    <row r="179">
      <c r="B179" s="247" t="s">
        <v>215</v>
      </c>
      <c r="C179" s="63"/>
      <c r="D179" s="63"/>
      <c r="E179" s="63"/>
      <c r="F179" s="63"/>
      <c r="G179" s="63"/>
      <c r="H179" s="63"/>
      <c r="I179" s="64"/>
      <c r="J179" s="248">
        <f>SUM(J178)</f>
        <v>74.75</v>
      </c>
    </row>
    <row r="180">
      <c r="B180" s="247" t="s">
        <v>216</v>
      </c>
      <c r="C180" s="63"/>
      <c r="D180" s="63"/>
      <c r="E180" s="63"/>
      <c r="F180" s="63"/>
      <c r="G180" s="63"/>
      <c r="H180" s="63"/>
      <c r="I180" s="64"/>
      <c r="J180" s="248">
        <f>ROUND(J179/12,2)</f>
        <v>6.23</v>
      </c>
    </row>
    <row r="181">
      <c r="B181" s="249" t="s">
        <v>217</v>
      </c>
    </row>
    <row r="182">
      <c r="B182" s="250"/>
      <c r="C182" s="250"/>
      <c r="D182" s="250"/>
      <c r="E182" s="250"/>
      <c r="F182" s="250"/>
      <c r="G182" s="250"/>
      <c r="H182" s="251"/>
      <c r="I182" s="250"/>
    </row>
    <row r="183">
      <c r="B183" s="252" t="s">
        <v>218</v>
      </c>
      <c r="C183" s="63"/>
      <c r="D183" s="63"/>
      <c r="E183" s="63"/>
      <c r="F183" s="63"/>
      <c r="G183" s="63"/>
      <c r="H183" s="63"/>
      <c r="I183" s="64"/>
      <c r="J183" s="253">
        <f>J177+J180</f>
        <v>108.635</v>
      </c>
    </row>
    <row r="184">
      <c r="B184" s="250"/>
      <c r="C184" s="250"/>
      <c r="D184" s="250"/>
      <c r="E184" s="250"/>
      <c r="F184" s="250"/>
      <c r="G184" s="250"/>
      <c r="H184" s="251"/>
      <c r="I184" s="250"/>
    </row>
    <row r="185">
      <c r="B185" s="254" t="s">
        <v>219</v>
      </c>
      <c r="C185" s="63"/>
      <c r="D185" s="63"/>
      <c r="E185" s="63"/>
      <c r="F185" s="63"/>
      <c r="G185" s="63"/>
      <c r="H185" s="63"/>
      <c r="I185" s="63"/>
      <c r="J185" s="64"/>
    </row>
    <row r="186">
      <c r="B186" s="255" t="s">
        <v>189</v>
      </c>
      <c r="C186" s="256" t="s">
        <v>190</v>
      </c>
      <c r="D186" s="96"/>
      <c r="E186" s="257" t="s">
        <v>191</v>
      </c>
      <c r="F186" s="258" t="s">
        <v>220</v>
      </c>
      <c r="G186" s="64"/>
      <c r="H186" s="259" t="s">
        <v>221</v>
      </c>
      <c r="I186" s="260" t="s">
        <v>195</v>
      </c>
      <c r="J186" s="257" t="s">
        <v>196</v>
      </c>
    </row>
    <row r="187">
      <c r="B187" s="234">
        <v>1.0</v>
      </c>
      <c r="C187" s="235" t="s">
        <v>222</v>
      </c>
      <c r="D187" s="96"/>
      <c r="E187" s="236" t="s">
        <v>198</v>
      </c>
      <c r="F187" s="261">
        <v>1.0</v>
      </c>
      <c r="G187" s="64"/>
      <c r="H187" s="262">
        <f t="shared" ref="H187:H193" si="9">F187*2</f>
        <v>2</v>
      </c>
      <c r="I187" s="263">
        <v>14.0</v>
      </c>
      <c r="J187" s="233">
        <f t="shared" ref="J187:J196" si="10">ROUND(I187*H187,2)</f>
        <v>28</v>
      </c>
    </row>
    <row r="188">
      <c r="B188" s="234">
        <v>2.0</v>
      </c>
      <c r="C188" s="235" t="s">
        <v>223</v>
      </c>
      <c r="D188" s="96"/>
      <c r="E188" s="236" t="s">
        <v>224</v>
      </c>
      <c r="F188" s="261">
        <v>2.0</v>
      </c>
      <c r="G188" s="64"/>
      <c r="H188" s="262">
        <f t="shared" si="9"/>
        <v>4</v>
      </c>
      <c r="I188" s="263">
        <v>59.45</v>
      </c>
      <c r="J188" s="233">
        <f t="shared" si="10"/>
        <v>237.8</v>
      </c>
    </row>
    <row r="189">
      <c r="B189" s="234">
        <v>3.0</v>
      </c>
      <c r="C189" s="235" t="s">
        <v>225</v>
      </c>
      <c r="D189" s="96"/>
      <c r="E189" s="236" t="s">
        <v>224</v>
      </c>
      <c r="F189" s="261">
        <v>2.0</v>
      </c>
      <c r="G189" s="64"/>
      <c r="H189" s="262">
        <f t="shared" si="9"/>
        <v>4</v>
      </c>
      <c r="I189" s="263">
        <v>26.89</v>
      </c>
      <c r="J189" s="233">
        <f t="shared" si="10"/>
        <v>107.56</v>
      </c>
    </row>
    <row r="190">
      <c r="B190" s="234">
        <v>4.0</v>
      </c>
      <c r="C190" s="235" t="s">
        <v>226</v>
      </c>
      <c r="D190" s="96"/>
      <c r="E190" s="236" t="s">
        <v>224</v>
      </c>
      <c r="F190" s="261">
        <v>2.0</v>
      </c>
      <c r="G190" s="64"/>
      <c r="H190" s="262">
        <f t="shared" si="9"/>
        <v>4</v>
      </c>
      <c r="I190" s="263">
        <v>29.45</v>
      </c>
      <c r="J190" s="233">
        <f t="shared" si="10"/>
        <v>117.8</v>
      </c>
    </row>
    <row r="191">
      <c r="B191" s="234">
        <v>5.0</v>
      </c>
      <c r="C191" s="235" t="s">
        <v>227</v>
      </c>
      <c r="D191" s="96"/>
      <c r="E191" s="236" t="s">
        <v>198</v>
      </c>
      <c r="F191" s="261">
        <v>1.0</v>
      </c>
      <c r="G191" s="64"/>
      <c r="H191" s="262">
        <f t="shared" si="9"/>
        <v>2</v>
      </c>
      <c r="I191" s="263">
        <v>19.95</v>
      </c>
      <c r="J191" s="233">
        <f t="shared" si="10"/>
        <v>39.9</v>
      </c>
    </row>
    <row r="192">
      <c r="B192" s="234">
        <v>6.0</v>
      </c>
      <c r="C192" s="235" t="s">
        <v>228</v>
      </c>
      <c r="D192" s="96"/>
      <c r="E192" s="236" t="s">
        <v>198</v>
      </c>
      <c r="F192" s="261">
        <v>1.0</v>
      </c>
      <c r="G192" s="64"/>
      <c r="H192" s="262">
        <f t="shared" si="9"/>
        <v>2</v>
      </c>
      <c r="I192" s="263">
        <v>6.5</v>
      </c>
      <c r="J192" s="233">
        <f t="shared" si="10"/>
        <v>13</v>
      </c>
    </row>
    <row r="193">
      <c r="B193" s="234">
        <v>7.0</v>
      </c>
      <c r="C193" s="235" t="s">
        <v>229</v>
      </c>
      <c r="D193" s="96"/>
      <c r="E193" s="236" t="s">
        <v>224</v>
      </c>
      <c r="F193" s="261">
        <v>1.0</v>
      </c>
      <c r="G193" s="64"/>
      <c r="H193" s="262">
        <f t="shared" si="9"/>
        <v>2</v>
      </c>
      <c r="I193" s="263">
        <v>105.5</v>
      </c>
      <c r="J193" s="233">
        <f t="shared" si="10"/>
        <v>211</v>
      </c>
    </row>
    <row r="194">
      <c r="B194" s="239">
        <v>8.0</v>
      </c>
      <c r="C194" s="238" t="s">
        <v>230</v>
      </c>
      <c r="D194" s="96"/>
      <c r="E194" s="240" t="s">
        <v>198</v>
      </c>
      <c r="F194" s="264">
        <v>1.0</v>
      </c>
      <c r="G194" s="64"/>
      <c r="H194" s="265">
        <v>2.0</v>
      </c>
      <c r="I194" s="263">
        <v>11.5</v>
      </c>
      <c r="J194" s="233">
        <f t="shared" si="10"/>
        <v>23</v>
      </c>
    </row>
    <row r="195">
      <c r="B195" s="239">
        <v>9.0</v>
      </c>
      <c r="C195" s="238" t="s">
        <v>231</v>
      </c>
      <c r="D195" s="96"/>
      <c r="E195" s="240" t="s">
        <v>198</v>
      </c>
      <c r="F195" s="264">
        <v>1.0</v>
      </c>
      <c r="G195" s="64"/>
      <c r="H195" s="265">
        <v>2.0</v>
      </c>
      <c r="I195" s="263">
        <v>288.5</v>
      </c>
      <c r="J195" s="233">
        <f t="shared" si="10"/>
        <v>577</v>
      </c>
    </row>
    <row r="196">
      <c r="B196" s="239">
        <v>10.0</v>
      </c>
      <c r="C196" s="238" t="s">
        <v>232</v>
      </c>
      <c r="D196" s="96"/>
      <c r="E196" s="236" t="s">
        <v>233</v>
      </c>
      <c r="F196" s="261">
        <v>2.0</v>
      </c>
      <c r="G196" s="64"/>
      <c r="H196" s="262">
        <f>F196*2</f>
        <v>4</v>
      </c>
      <c r="I196" s="263">
        <v>33.45</v>
      </c>
      <c r="J196" s="233">
        <f t="shared" si="10"/>
        <v>133.8</v>
      </c>
    </row>
    <row r="197">
      <c r="B197" s="247" t="s">
        <v>19</v>
      </c>
      <c r="C197" s="63"/>
      <c r="D197" s="63"/>
      <c r="E197" s="63"/>
      <c r="F197" s="63"/>
      <c r="G197" s="63"/>
      <c r="H197" s="63"/>
      <c r="I197" s="64"/>
      <c r="J197" s="248">
        <f>SUM(J187:J196)</f>
        <v>1488.86</v>
      </c>
    </row>
    <row r="198">
      <c r="B198" s="252" t="s">
        <v>234</v>
      </c>
      <c r="C198" s="63"/>
      <c r="D198" s="63"/>
      <c r="E198" s="63"/>
      <c r="F198" s="63"/>
      <c r="G198" s="63"/>
      <c r="H198" s="63"/>
      <c r="I198" s="64"/>
      <c r="J198" s="266">
        <f>ROUND(J197/12,2)</f>
        <v>124.07</v>
      </c>
    </row>
    <row r="199" ht="14.25" customHeight="1">
      <c r="B199" s="250"/>
      <c r="C199" s="250"/>
      <c r="D199" s="250"/>
      <c r="E199" s="250"/>
      <c r="F199" s="250"/>
      <c r="G199" s="250"/>
      <c r="H199" s="251"/>
      <c r="I199" s="250"/>
    </row>
  </sheetData>
  <mergeCells count="222"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G13:H13"/>
    <mergeCell ref="E13:F13"/>
    <mergeCell ref="E14:F14"/>
    <mergeCell ref="G14:H14"/>
    <mergeCell ref="B15:J15"/>
    <mergeCell ref="B16:J16"/>
    <mergeCell ref="P17:W17"/>
    <mergeCell ref="X17:AD17"/>
    <mergeCell ref="B17:J17"/>
    <mergeCell ref="C18:H18"/>
    <mergeCell ref="I18:J18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I24:J24"/>
    <mergeCell ref="C24:H24"/>
    <mergeCell ref="C25:H25"/>
    <mergeCell ref="I25:J25"/>
    <mergeCell ref="C26:H26"/>
    <mergeCell ref="I26:J26"/>
    <mergeCell ref="C27:H27"/>
    <mergeCell ref="I27:J27"/>
    <mergeCell ref="B28:J28"/>
    <mergeCell ref="B29:J29"/>
    <mergeCell ref="C30:H30"/>
    <mergeCell ref="C31:I31"/>
    <mergeCell ref="C32:I32"/>
    <mergeCell ref="C33:I33"/>
    <mergeCell ref="C34:I34"/>
    <mergeCell ref="C35:H35"/>
    <mergeCell ref="C36:H36"/>
    <mergeCell ref="C37:H37"/>
    <mergeCell ref="B38:I38"/>
    <mergeCell ref="C39:I39"/>
    <mergeCell ref="B40:I40"/>
    <mergeCell ref="B41:J41"/>
    <mergeCell ref="B42:J42"/>
    <mergeCell ref="C43:I43"/>
    <mergeCell ref="C44:H44"/>
    <mergeCell ref="C45:H45"/>
    <mergeCell ref="B46:I46"/>
    <mergeCell ref="B47:J47"/>
    <mergeCell ref="B48:J48"/>
    <mergeCell ref="C49:H49"/>
    <mergeCell ref="C50:H50"/>
    <mergeCell ref="C51:H51"/>
    <mergeCell ref="C52:D52"/>
    <mergeCell ref="C53:H53"/>
    <mergeCell ref="C54:H54"/>
    <mergeCell ref="C55:H55"/>
    <mergeCell ref="C56:H56"/>
    <mergeCell ref="C57:H57"/>
    <mergeCell ref="B58:H58"/>
    <mergeCell ref="B59:J59"/>
    <mergeCell ref="B60:J60"/>
    <mergeCell ref="C61:I61"/>
    <mergeCell ref="C62:I62"/>
    <mergeCell ref="C63:H63"/>
    <mergeCell ref="C64:H64"/>
    <mergeCell ref="C65:H65"/>
    <mergeCell ref="C66:H66"/>
    <mergeCell ref="C67:I67"/>
    <mergeCell ref="C68:H68"/>
    <mergeCell ref="C69:H69"/>
    <mergeCell ref="C70:H70"/>
    <mergeCell ref="C71:I71"/>
    <mergeCell ref="C72:I72"/>
    <mergeCell ref="C73:I73"/>
    <mergeCell ref="C74:I74"/>
    <mergeCell ref="C75:I75"/>
    <mergeCell ref="B76:J76"/>
    <mergeCell ref="B77:J77"/>
    <mergeCell ref="C78:I78"/>
    <mergeCell ref="C79:I79"/>
    <mergeCell ref="C80:I80"/>
    <mergeCell ref="C81:I81"/>
    <mergeCell ref="B82:I82"/>
    <mergeCell ref="B83:J83"/>
    <mergeCell ref="C84:I84"/>
    <mergeCell ref="C85:I85"/>
    <mergeCell ref="C86:I86"/>
    <mergeCell ref="C87:I87"/>
    <mergeCell ref="C88:I88"/>
    <mergeCell ref="C89:H89"/>
    <mergeCell ref="B90:I90"/>
    <mergeCell ref="B91:J91"/>
    <mergeCell ref="B92:J92"/>
    <mergeCell ref="B93:J93"/>
    <mergeCell ref="B94:J94"/>
    <mergeCell ref="D95:E95"/>
    <mergeCell ref="G95:H95"/>
    <mergeCell ref="B96:J96"/>
    <mergeCell ref="C97:I97"/>
    <mergeCell ref="C98:I98"/>
    <mergeCell ref="C99:I99"/>
    <mergeCell ref="C100:I100"/>
    <mergeCell ref="C101:I101"/>
    <mergeCell ref="C102:I102"/>
    <mergeCell ref="C103:I103"/>
    <mergeCell ref="B104:I104"/>
    <mergeCell ref="B105:J105"/>
    <mergeCell ref="C106:I106"/>
    <mergeCell ref="C107:I107"/>
    <mergeCell ref="B108:I108"/>
    <mergeCell ref="B109:J109"/>
    <mergeCell ref="C110:I110"/>
    <mergeCell ref="C111:I111"/>
    <mergeCell ref="C112:I112"/>
    <mergeCell ref="B113:I113"/>
    <mergeCell ref="B114:J114"/>
    <mergeCell ref="C115:I115"/>
    <mergeCell ref="C116:I116"/>
    <mergeCell ref="C117:I117"/>
    <mergeCell ref="C118:I118"/>
    <mergeCell ref="C119:I119"/>
    <mergeCell ref="B120:I120"/>
    <mergeCell ref="B121:J121"/>
    <mergeCell ref="B122:J122"/>
    <mergeCell ref="C123:H123"/>
    <mergeCell ref="B124:H124"/>
    <mergeCell ref="C125:H125"/>
    <mergeCell ref="B126:H126"/>
    <mergeCell ref="C127:H127"/>
    <mergeCell ref="B128:H128"/>
    <mergeCell ref="C129:H129"/>
    <mergeCell ref="C130:H130"/>
    <mergeCell ref="C131:H131"/>
    <mergeCell ref="F188:G188"/>
    <mergeCell ref="F189:G189"/>
    <mergeCell ref="B185:J185"/>
    <mergeCell ref="C186:D186"/>
    <mergeCell ref="F186:G186"/>
    <mergeCell ref="C187:D187"/>
    <mergeCell ref="F187:G187"/>
    <mergeCell ref="C188:D188"/>
    <mergeCell ref="C189:D189"/>
    <mergeCell ref="C193:D193"/>
    <mergeCell ref="C194:D194"/>
    <mergeCell ref="C195:D195"/>
    <mergeCell ref="C196:D196"/>
    <mergeCell ref="F194:G194"/>
    <mergeCell ref="F195:G195"/>
    <mergeCell ref="F196:G196"/>
    <mergeCell ref="B197:I197"/>
    <mergeCell ref="B198:I198"/>
    <mergeCell ref="C190:D190"/>
    <mergeCell ref="F190:G190"/>
    <mergeCell ref="C191:D191"/>
    <mergeCell ref="F191:G191"/>
    <mergeCell ref="C192:D192"/>
    <mergeCell ref="F192:G192"/>
    <mergeCell ref="F193:G193"/>
    <mergeCell ref="C132:H132"/>
    <mergeCell ref="C133:H133"/>
    <mergeCell ref="C134:H134"/>
    <mergeCell ref="C135:H135"/>
    <mergeCell ref="C136:H136"/>
    <mergeCell ref="C137:H137"/>
    <mergeCell ref="B138:I138"/>
    <mergeCell ref="B139:H139"/>
    <mergeCell ref="B140:J140"/>
    <mergeCell ref="B141:J141"/>
    <mergeCell ref="B142:I142"/>
    <mergeCell ref="C143:I143"/>
    <mergeCell ref="C144:I144"/>
    <mergeCell ref="C145:I145"/>
    <mergeCell ref="C146:I146"/>
    <mergeCell ref="C147:I147"/>
    <mergeCell ref="B148:I148"/>
    <mergeCell ref="C149:I149"/>
    <mergeCell ref="B150:I150"/>
    <mergeCell ref="B152:G152"/>
    <mergeCell ref="H152:J152"/>
    <mergeCell ref="B153:G153"/>
    <mergeCell ref="H153:J153"/>
    <mergeCell ref="B154:G154"/>
    <mergeCell ref="H154:J154"/>
    <mergeCell ref="B158:J158"/>
    <mergeCell ref="B159:G159"/>
    <mergeCell ref="B160:J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8:D178"/>
    <mergeCell ref="B175:I175"/>
    <mergeCell ref="B176:I176"/>
    <mergeCell ref="B177:I177"/>
    <mergeCell ref="B179:I179"/>
    <mergeCell ref="B180:I180"/>
    <mergeCell ref="B181:J181"/>
    <mergeCell ref="B183:I183"/>
  </mergeCells>
  <printOptions/>
  <pageMargins bottom="0.75" footer="0.0" header="0.0" left="0.25" right="0.25" top="0.75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5"/>
    <col customWidth="1" min="2" max="2" width="15.25"/>
    <col customWidth="1" min="3" max="3" width="11.13"/>
    <col customWidth="1" min="4" max="4" width="10.5"/>
    <col customWidth="1" min="5" max="5" width="15.63"/>
    <col customWidth="1" min="6" max="6" width="13.0"/>
    <col customWidth="1" min="7" max="7" width="14.0"/>
    <col customWidth="1" min="8" max="8" width="14.75"/>
    <col customWidth="1" min="9" max="10" width="14.13"/>
    <col customWidth="1" min="11" max="11" width="1.63"/>
    <col customWidth="1" min="12" max="30" width="9.13"/>
  </cols>
  <sheetData>
    <row r="1" ht="10.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ht="18.0" customHeight="1">
      <c r="A2" s="57"/>
      <c r="B2" s="59" t="s">
        <v>21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ht="18.0" customHeight="1">
      <c r="A3" s="57"/>
      <c r="B3" s="60" t="s">
        <v>22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ht="9.0" customHeight="1">
      <c r="A4" s="57"/>
      <c r="B4" s="61"/>
      <c r="C4" s="61"/>
      <c r="D4" s="61"/>
      <c r="E4" s="61"/>
      <c r="F4" s="61"/>
      <c r="G4" s="61"/>
      <c r="H4" s="61"/>
      <c r="I4" s="61"/>
      <c r="J4" s="61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ht="21.0" customHeight="1">
      <c r="A5" s="57"/>
      <c r="B5" s="62" t="s">
        <v>23</v>
      </c>
      <c r="C5" s="63"/>
      <c r="D5" s="63"/>
      <c r="E5" s="63"/>
      <c r="F5" s="64"/>
      <c r="G5" s="65" t="s">
        <v>24</v>
      </c>
      <c r="H5" s="63"/>
      <c r="I5" s="63"/>
      <c r="J5" s="6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ht="15.75" customHeight="1">
      <c r="A6" s="57"/>
      <c r="B6" s="66" t="s">
        <v>25</v>
      </c>
      <c r="C6" s="67"/>
      <c r="D6" s="67"/>
      <c r="E6" s="67"/>
      <c r="F6" s="67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15.75" customHeight="1">
      <c r="A7" s="57"/>
      <c r="B7" s="66" t="s">
        <v>26</v>
      </c>
      <c r="C7" s="67"/>
      <c r="D7" s="67"/>
      <c r="E7" s="67"/>
      <c r="F7" s="67"/>
      <c r="G7" s="67"/>
      <c r="H7" s="68"/>
      <c r="I7" s="68"/>
      <c r="J7" s="69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ht="20.25" customHeight="1">
      <c r="A8" s="57"/>
      <c r="B8" s="70" t="s">
        <v>27</v>
      </c>
      <c r="C8" s="71"/>
      <c r="D8" s="71"/>
      <c r="E8" s="71"/>
      <c r="F8" s="71"/>
      <c r="G8" s="71"/>
      <c r="H8" s="71"/>
      <c r="I8" s="71"/>
      <c r="J8" s="7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ht="20.25" customHeight="1">
      <c r="A9" s="57"/>
      <c r="B9" s="73" t="s">
        <v>28</v>
      </c>
      <c r="C9" s="74" t="s">
        <v>29</v>
      </c>
      <c r="D9" s="63"/>
      <c r="E9" s="63"/>
      <c r="F9" s="63"/>
      <c r="G9" s="75" t="s">
        <v>30</v>
      </c>
      <c r="H9" s="63"/>
      <c r="I9" s="63"/>
      <c r="J9" s="64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ht="20.25" customHeight="1">
      <c r="A10" s="57"/>
      <c r="B10" s="73" t="s">
        <v>31</v>
      </c>
      <c r="C10" s="74" t="s">
        <v>32</v>
      </c>
      <c r="D10" s="63"/>
      <c r="E10" s="63"/>
      <c r="F10" s="63"/>
      <c r="G10" s="76" t="str">
        <f>VLOOKUP($C$14,resumo!$A$5:$O$12,13,0)</f>
        <v>RIO GRANDE/RS</v>
      </c>
      <c r="H10" s="63"/>
      <c r="I10" s="63"/>
      <c r="J10" s="64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ht="27.0" customHeight="1">
      <c r="A11" s="57"/>
      <c r="B11" s="73" t="s">
        <v>33</v>
      </c>
      <c r="C11" s="74" t="s">
        <v>34</v>
      </c>
      <c r="D11" s="63"/>
      <c r="E11" s="63"/>
      <c r="F11" s="63"/>
      <c r="G11" s="77" t="s">
        <v>35</v>
      </c>
      <c r="H11" s="63"/>
      <c r="I11" s="63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ht="20.25" customHeight="1">
      <c r="A12" s="57"/>
      <c r="B12" s="78" t="s">
        <v>36</v>
      </c>
      <c r="C12" s="74" t="s">
        <v>37</v>
      </c>
      <c r="D12" s="63"/>
      <c r="E12" s="63"/>
      <c r="F12" s="63"/>
      <c r="G12" s="79">
        <v>12.0</v>
      </c>
      <c r="H12" s="9"/>
      <c r="I12" s="9"/>
      <c r="J12" s="1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ht="25.5" customHeight="1">
      <c r="A13" s="80"/>
      <c r="B13" s="81"/>
      <c r="C13" s="82" t="s">
        <v>1</v>
      </c>
      <c r="D13" s="83" t="s">
        <v>2</v>
      </c>
      <c r="E13" s="84" t="s">
        <v>38</v>
      </c>
      <c r="F13" s="64"/>
      <c r="G13" s="85" t="s">
        <v>4</v>
      </c>
      <c r="H13" s="64"/>
      <c r="I13" s="85" t="s">
        <v>5</v>
      </c>
      <c r="J13" s="86"/>
      <c r="K13" s="5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29.25" customHeight="1">
      <c r="A14" s="80"/>
      <c r="B14" s="87"/>
      <c r="C14" s="88">
        <v>2.0</v>
      </c>
      <c r="D14" s="89">
        <f>VLOOKUP($C$14,resumo!$A$5:$O$12,4,0)</f>
        <v>1</v>
      </c>
      <c r="E14" s="90" t="str">
        <f>VLOOKUP($C$14,resumo!$A$5:$O$12,5,0)</f>
        <v>12 x 36 horas diurnas</v>
      </c>
      <c r="F14" s="64"/>
      <c r="G14" s="91" t="str">
        <f>VLOOKUP($C$14,resumo!$A$5:$O$12,6,0)</f>
        <v>Rio Grande</v>
      </c>
      <c r="H14" s="64"/>
      <c r="I14" s="92">
        <f>VLOOKUP($C$14,resumo!$A$5:$O$12,7,0)</f>
        <v>2</v>
      </c>
      <c r="J14" s="93"/>
      <c r="K14" s="57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7.5" customHeight="1">
      <c r="A15" s="80"/>
      <c r="B15" s="94"/>
      <c r="C15" s="95"/>
      <c r="D15" s="95"/>
      <c r="E15" s="95"/>
      <c r="F15" s="95"/>
      <c r="G15" s="95"/>
      <c r="H15" s="95"/>
      <c r="I15" s="95"/>
      <c r="J15" s="96"/>
      <c r="K15" s="57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4.25" customHeight="1">
      <c r="A16" s="57"/>
      <c r="B16" s="97" t="s">
        <v>39</v>
      </c>
      <c r="C16" s="63"/>
      <c r="D16" s="63"/>
      <c r="E16" s="63"/>
      <c r="F16" s="63"/>
      <c r="G16" s="63"/>
      <c r="H16" s="63"/>
      <c r="I16" s="63"/>
      <c r="J16" s="64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ht="21.75" customHeight="1">
      <c r="A17" s="98"/>
      <c r="B17" s="99" t="s">
        <v>40</v>
      </c>
      <c r="C17" s="63"/>
      <c r="D17" s="63"/>
      <c r="E17" s="63"/>
      <c r="F17" s="63"/>
      <c r="G17" s="63"/>
      <c r="H17" s="63"/>
      <c r="I17" s="63"/>
      <c r="J17" s="64"/>
      <c r="K17" s="98"/>
      <c r="L17" s="98"/>
      <c r="M17" s="98"/>
      <c r="N17" s="98"/>
      <c r="O17" s="98"/>
      <c r="P17" s="98"/>
      <c r="X17" s="98"/>
    </row>
    <row r="18" ht="15.75" customHeight="1">
      <c r="A18" s="57"/>
      <c r="B18" s="73">
        <v>1.0</v>
      </c>
      <c r="C18" s="74" t="s">
        <v>41</v>
      </c>
      <c r="D18" s="63"/>
      <c r="E18" s="63"/>
      <c r="F18" s="63"/>
      <c r="G18" s="63"/>
      <c r="H18" s="64"/>
      <c r="I18" s="100" t="str">
        <f>G5</f>
        <v>VIGILÂNCIA ARMADA</v>
      </c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>
      <c r="A19" s="57"/>
      <c r="B19" s="73">
        <v>2.0</v>
      </c>
      <c r="C19" s="74" t="s">
        <v>42</v>
      </c>
      <c r="D19" s="63"/>
      <c r="E19" s="63"/>
      <c r="F19" s="63"/>
      <c r="G19" s="63"/>
      <c r="H19" s="64"/>
      <c r="I19" s="101" t="s">
        <v>235</v>
      </c>
      <c r="J19" s="64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ht="15.75" customHeight="1">
      <c r="A20" s="57"/>
      <c r="B20" s="73">
        <v>3.0</v>
      </c>
      <c r="C20" s="102" t="s">
        <v>236</v>
      </c>
      <c r="D20" s="63"/>
      <c r="E20" s="63"/>
      <c r="F20" s="63"/>
      <c r="G20" s="63"/>
      <c r="H20" s="64"/>
      <c r="I20" s="103">
        <v>2105.4</v>
      </c>
      <c r="J20" s="64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ht="31.5" customHeight="1">
      <c r="A21" s="57"/>
      <c r="B21" s="73">
        <v>4.0</v>
      </c>
      <c r="C21" s="74" t="s">
        <v>45</v>
      </c>
      <c r="D21" s="63"/>
      <c r="E21" s="63"/>
      <c r="F21" s="63"/>
      <c r="G21" s="63"/>
      <c r="H21" s="64"/>
      <c r="I21" s="104" t="s">
        <v>46</v>
      </c>
      <c r="J21" s="64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ht="15.75" customHeight="1">
      <c r="A22" s="57"/>
      <c r="B22" s="73">
        <v>5.0</v>
      </c>
      <c r="C22" s="74" t="s">
        <v>47</v>
      </c>
      <c r="D22" s="63"/>
      <c r="E22" s="63"/>
      <c r="F22" s="63"/>
      <c r="G22" s="63"/>
      <c r="H22" s="64"/>
      <c r="I22" s="104" t="s">
        <v>48</v>
      </c>
      <c r="J22" s="64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>
      <c r="A23" s="57"/>
      <c r="B23" s="105">
        <v>6.0</v>
      </c>
      <c r="C23" s="106" t="s">
        <v>237</v>
      </c>
      <c r="D23" s="63"/>
      <c r="E23" s="63"/>
      <c r="F23" s="63"/>
      <c r="G23" s="63"/>
      <c r="H23" s="64"/>
      <c r="I23" s="107">
        <f>ROUND(I20/220,2)</f>
        <v>9.57</v>
      </c>
      <c r="J23" s="64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</row>
    <row r="24">
      <c r="A24" s="57"/>
      <c r="B24" s="108">
        <v>7.0</v>
      </c>
      <c r="C24" s="106" t="s">
        <v>238</v>
      </c>
      <c r="D24" s="63"/>
      <c r="E24" s="63"/>
      <c r="F24" s="63"/>
      <c r="G24" s="63"/>
      <c r="H24" s="64"/>
      <c r="I24" s="107">
        <f>TRUNC((I23*1.5),2)</f>
        <v>14.35</v>
      </c>
      <c r="J24" s="64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>
      <c r="A25" s="57"/>
      <c r="B25" s="108">
        <v>8.0</v>
      </c>
      <c r="C25" s="106" t="s">
        <v>239</v>
      </c>
      <c r="D25" s="63"/>
      <c r="E25" s="63"/>
      <c r="F25" s="63"/>
      <c r="G25" s="63"/>
      <c r="H25" s="64"/>
      <c r="I25" s="107">
        <f>ROUND(I23*0.2,2)</f>
        <v>1.91</v>
      </c>
      <c r="J25" s="64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>
      <c r="A26" s="57"/>
      <c r="B26" s="108">
        <v>9.0</v>
      </c>
      <c r="C26" s="109" t="s">
        <v>52</v>
      </c>
      <c r="D26" s="63"/>
      <c r="E26" s="63"/>
      <c r="F26" s="63"/>
      <c r="G26" s="63"/>
      <c r="H26" s="64"/>
      <c r="I26" s="107">
        <f>TRUNC((I23/6),2)</f>
        <v>1.59</v>
      </c>
      <c r="J26" s="64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>
      <c r="A27" s="57"/>
      <c r="B27" s="108">
        <v>10.0</v>
      </c>
      <c r="C27" s="110" t="s">
        <v>53</v>
      </c>
      <c r="D27" s="63"/>
      <c r="E27" s="63"/>
      <c r="F27" s="63"/>
      <c r="G27" s="63"/>
      <c r="H27" s="64"/>
      <c r="I27" s="106">
        <v>2.0</v>
      </c>
      <c r="J27" s="6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ht="22.5" customHeight="1">
      <c r="A28" s="57"/>
      <c r="B28" s="111" t="s">
        <v>54</v>
      </c>
      <c r="C28" s="63"/>
      <c r="D28" s="63"/>
      <c r="E28" s="63"/>
      <c r="F28" s="63"/>
      <c r="G28" s="63"/>
      <c r="H28" s="63"/>
      <c r="I28" s="63"/>
      <c r="J28" s="64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ht="22.5" customHeight="1">
      <c r="A29" s="57"/>
      <c r="B29" s="97" t="s">
        <v>55</v>
      </c>
      <c r="C29" s="63"/>
      <c r="D29" s="63"/>
      <c r="E29" s="63"/>
      <c r="F29" s="63"/>
      <c r="G29" s="63"/>
      <c r="H29" s="63"/>
      <c r="I29" s="63"/>
      <c r="J29" s="64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ht="30.0" customHeight="1">
      <c r="A30" s="112"/>
      <c r="B30" s="113">
        <v>1.0</v>
      </c>
      <c r="C30" s="114" t="s">
        <v>56</v>
      </c>
      <c r="D30" s="63"/>
      <c r="E30" s="63"/>
      <c r="F30" s="63"/>
      <c r="G30" s="63"/>
      <c r="H30" s="64"/>
      <c r="I30" s="115" t="s">
        <v>57</v>
      </c>
      <c r="J30" s="113" t="s">
        <v>58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  <row r="31">
      <c r="A31" s="57"/>
      <c r="B31" s="73" t="s">
        <v>28</v>
      </c>
      <c r="C31" s="116" t="s">
        <v>240</v>
      </c>
      <c r="D31" s="95"/>
      <c r="E31" s="95"/>
      <c r="F31" s="95"/>
      <c r="G31" s="95"/>
      <c r="H31" s="95"/>
      <c r="I31" s="96"/>
      <c r="J31" s="117">
        <f>ROUND(I20*I27,2)</f>
        <v>4210.8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>
      <c r="A32" s="57"/>
      <c r="B32" s="118" t="s">
        <v>31</v>
      </c>
      <c r="C32" s="116" t="s">
        <v>241</v>
      </c>
      <c r="D32" s="95"/>
      <c r="E32" s="95"/>
      <c r="F32" s="95"/>
      <c r="G32" s="95"/>
      <c r="H32" s="95"/>
      <c r="I32" s="96"/>
      <c r="J32" s="267">
        <v>0.0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>
      <c r="A33" s="57"/>
      <c r="B33" s="118" t="s">
        <v>33</v>
      </c>
      <c r="C33" s="116" t="s">
        <v>242</v>
      </c>
      <c r="D33" s="95"/>
      <c r="E33" s="95"/>
      <c r="F33" s="95"/>
      <c r="G33" s="95"/>
      <c r="H33" s="95"/>
      <c r="I33" s="96"/>
      <c r="J33" s="267">
        <v>0.0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>
      <c r="A34" s="57"/>
      <c r="B34" s="118" t="s">
        <v>36</v>
      </c>
      <c r="C34" s="116" t="s">
        <v>243</v>
      </c>
      <c r="D34" s="95"/>
      <c r="E34" s="95"/>
      <c r="F34" s="95"/>
      <c r="G34" s="95"/>
      <c r="H34" s="95"/>
      <c r="I34" s="96"/>
      <c r="J34" s="117">
        <f>ROUND(I26*I27*15,2)</f>
        <v>47.7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>
      <c r="A35" s="57"/>
      <c r="B35" s="118" t="s">
        <v>63</v>
      </c>
      <c r="C35" s="116" t="s">
        <v>244</v>
      </c>
      <c r="D35" s="95"/>
      <c r="E35" s="95"/>
      <c r="F35" s="95"/>
      <c r="G35" s="95"/>
      <c r="H35" s="95"/>
      <c r="I35" s="119">
        <v>0.2</v>
      </c>
      <c r="J35" s="117">
        <f>ROUND(SUM(J32:J34)*I35,2)</f>
        <v>9.54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>
      <c r="A36" s="57"/>
      <c r="B36" s="118" t="s">
        <v>65</v>
      </c>
      <c r="C36" s="116" t="s">
        <v>245</v>
      </c>
      <c r="D36" s="95"/>
      <c r="E36" s="95"/>
      <c r="F36" s="95"/>
      <c r="G36" s="95"/>
      <c r="H36" s="95"/>
      <c r="I36" s="119">
        <v>0.3</v>
      </c>
      <c r="J36" s="117">
        <f>ROUND(SUM(J31:J35)*I36,2)</f>
        <v>1280.41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ht="15.75" customHeight="1">
      <c r="A37" s="57"/>
      <c r="B37" s="118" t="s">
        <v>67</v>
      </c>
      <c r="C37" s="74" t="s">
        <v>68</v>
      </c>
      <c r="D37" s="63"/>
      <c r="E37" s="63"/>
      <c r="F37" s="63"/>
      <c r="G37" s="63"/>
      <c r="H37" s="64"/>
      <c r="I37" s="120"/>
      <c r="J37" s="11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ht="15.75" customHeight="1">
      <c r="A38" s="57"/>
      <c r="B38" s="121" t="s">
        <v>246</v>
      </c>
      <c r="C38" s="63"/>
      <c r="D38" s="63"/>
      <c r="E38" s="63"/>
      <c r="F38" s="63"/>
      <c r="G38" s="63"/>
      <c r="H38" s="63"/>
      <c r="I38" s="64"/>
      <c r="J38" s="122">
        <f>SUM(J31:J37)</f>
        <v>5548.45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>
      <c r="A39" s="57"/>
      <c r="B39" s="123" t="s">
        <v>70</v>
      </c>
      <c r="C39" s="116" t="s">
        <v>247</v>
      </c>
      <c r="D39" s="95"/>
      <c r="E39" s="95"/>
      <c r="F39" s="95"/>
      <c r="G39" s="95"/>
      <c r="H39" s="95"/>
      <c r="I39" s="96"/>
      <c r="J39" s="117">
        <f>ROUND(I24*I27*15*0.5,2)</f>
        <v>215.25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ht="15.75" customHeight="1">
      <c r="A40" s="57"/>
      <c r="B40" s="121" t="s">
        <v>248</v>
      </c>
      <c r="C40" s="63"/>
      <c r="D40" s="63"/>
      <c r="E40" s="63"/>
      <c r="F40" s="63"/>
      <c r="G40" s="63"/>
      <c r="H40" s="63"/>
      <c r="I40" s="64"/>
      <c r="J40" s="124">
        <f>J38+J39</f>
        <v>5763.7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ht="21.75" customHeight="1">
      <c r="A41" s="57"/>
      <c r="B41" s="125" t="s">
        <v>73</v>
      </c>
      <c r="C41" s="63"/>
      <c r="D41" s="63"/>
      <c r="E41" s="63"/>
      <c r="F41" s="63"/>
      <c r="G41" s="63"/>
      <c r="H41" s="63"/>
      <c r="I41" s="63"/>
      <c r="J41" s="64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ht="25.5" customHeight="1">
      <c r="A42" s="57"/>
      <c r="B42" s="126" t="s">
        <v>249</v>
      </c>
      <c r="C42" s="63"/>
      <c r="D42" s="63"/>
      <c r="E42" s="63"/>
      <c r="F42" s="63"/>
      <c r="G42" s="63"/>
      <c r="H42" s="63"/>
      <c r="I42" s="63"/>
      <c r="J42" s="6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ht="25.5" customHeight="1">
      <c r="A43" s="57"/>
      <c r="B43" s="127" t="s">
        <v>75</v>
      </c>
      <c r="C43" s="128" t="s">
        <v>250</v>
      </c>
      <c r="D43" s="63"/>
      <c r="E43" s="63"/>
      <c r="F43" s="63"/>
      <c r="G43" s="63"/>
      <c r="H43" s="63"/>
      <c r="I43" s="64"/>
      <c r="J43" s="129" t="s">
        <v>77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ht="25.5" customHeight="1">
      <c r="A44" s="57"/>
      <c r="B44" s="127" t="s">
        <v>28</v>
      </c>
      <c r="C44" s="130" t="s">
        <v>251</v>
      </c>
      <c r="D44" s="63"/>
      <c r="E44" s="63"/>
      <c r="F44" s="63"/>
      <c r="G44" s="63"/>
      <c r="H44" s="64"/>
      <c r="I44" s="131">
        <v>0.0833</v>
      </c>
      <c r="J44" s="117">
        <f t="shared" ref="J44:J45" si="1">ROUND($J$38*I44,2)</f>
        <v>462.19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ht="39.75" customHeight="1">
      <c r="A45" s="57"/>
      <c r="B45" s="127" t="s">
        <v>31</v>
      </c>
      <c r="C45" s="130" t="s">
        <v>252</v>
      </c>
      <c r="D45" s="63"/>
      <c r="E45" s="63"/>
      <c r="F45" s="63"/>
      <c r="G45" s="63"/>
      <c r="H45" s="64"/>
      <c r="I45" s="131">
        <v>0.121</v>
      </c>
      <c r="J45" s="117">
        <f t="shared" si="1"/>
        <v>671.36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>
      <c r="A46" s="51"/>
      <c r="B46" s="132" t="s">
        <v>80</v>
      </c>
      <c r="C46" s="63"/>
      <c r="D46" s="63"/>
      <c r="E46" s="63"/>
      <c r="F46" s="63"/>
      <c r="G46" s="63"/>
      <c r="H46" s="63"/>
      <c r="I46" s="64"/>
      <c r="J46" s="122">
        <f>SUM(J44+J45)</f>
        <v>1133.55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ht="74.25" customHeight="1">
      <c r="A47" s="57"/>
      <c r="B47" s="111" t="s">
        <v>253</v>
      </c>
      <c r="C47" s="63"/>
      <c r="D47" s="63"/>
      <c r="E47" s="63"/>
      <c r="F47" s="63"/>
      <c r="G47" s="63"/>
      <c r="H47" s="63"/>
      <c r="I47" s="63"/>
      <c r="J47" s="64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ht="32.25" customHeight="1">
      <c r="A48" s="57"/>
      <c r="B48" s="99" t="s">
        <v>254</v>
      </c>
      <c r="C48" s="63"/>
      <c r="D48" s="63"/>
      <c r="E48" s="63"/>
      <c r="F48" s="63"/>
      <c r="G48" s="63"/>
      <c r="H48" s="63"/>
      <c r="I48" s="63"/>
      <c r="J48" s="64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ht="30.0" customHeight="1">
      <c r="A49" s="57"/>
      <c r="B49" s="133" t="s">
        <v>83</v>
      </c>
      <c r="C49" s="114" t="s">
        <v>84</v>
      </c>
      <c r="D49" s="63"/>
      <c r="E49" s="63"/>
      <c r="F49" s="63"/>
      <c r="G49" s="63"/>
      <c r="H49" s="64"/>
      <c r="I49" s="134" t="s">
        <v>85</v>
      </c>
      <c r="J49" s="134" t="s">
        <v>86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ht="15.75" customHeight="1">
      <c r="A50" s="57"/>
      <c r="B50" s="135" t="s">
        <v>28</v>
      </c>
      <c r="C50" s="74" t="s">
        <v>87</v>
      </c>
      <c r="D50" s="63"/>
      <c r="E50" s="63"/>
      <c r="F50" s="63"/>
      <c r="G50" s="63"/>
      <c r="H50" s="64"/>
      <c r="I50" s="136">
        <v>0.2</v>
      </c>
      <c r="J50" s="137">
        <f t="shared" ref="J50:J56" si="2">ROUND(($J$38+$J$46+$J$39)*I50,2)</f>
        <v>1379.45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ht="15.75" customHeight="1">
      <c r="A51" s="57"/>
      <c r="B51" s="135" t="s">
        <v>31</v>
      </c>
      <c r="C51" s="74" t="s">
        <v>88</v>
      </c>
      <c r="D51" s="63"/>
      <c r="E51" s="63"/>
      <c r="F51" s="63"/>
      <c r="G51" s="63"/>
      <c r="H51" s="64"/>
      <c r="I51" s="136">
        <v>0.025</v>
      </c>
      <c r="J51" s="137">
        <f t="shared" si="2"/>
        <v>172.43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ht="48.75" customHeight="1">
      <c r="A52" s="57"/>
      <c r="B52" s="135" t="s">
        <v>33</v>
      </c>
      <c r="C52" s="74" t="s">
        <v>255</v>
      </c>
      <c r="D52" s="64"/>
      <c r="E52" s="138" t="s">
        <v>90</v>
      </c>
      <c r="F52" s="139">
        <v>0.03</v>
      </c>
      <c r="G52" s="138" t="s">
        <v>91</v>
      </c>
      <c r="H52" s="140">
        <v>1.0</v>
      </c>
      <c r="I52" s="141">
        <f>ROUND((F52*H52),6)</f>
        <v>0.03</v>
      </c>
      <c r="J52" s="137">
        <f t="shared" si="2"/>
        <v>206.92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ht="15.75" customHeight="1">
      <c r="A53" s="57"/>
      <c r="B53" s="135" t="s">
        <v>36</v>
      </c>
      <c r="C53" s="74" t="s">
        <v>92</v>
      </c>
      <c r="D53" s="63"/>
      <c r="E53" s="63"/>
      <c r="F53" s="63"/>
      <c r="G53" s="63"/>
      <c r="H53" s="64"/>
      <c r="I53" s="136">
        <v>0.015</v>
      </c>
      <c r="J53" s="137">
        <f t="shared" si="2"/>
        <v>103.46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ht="15.75" customHeight="1">
      <c r="A54" s="57"/>
      <c r="B54" s="135" t="s">
        <v>63</v>
      </c>
      <c r="C54" s="74" t="s">
        <v>93</v>
      </c>
      <c r="D54" s="63"/>
      <c r="E54" s="63"/>
      <c r="F54" s="63"/>
      <c r="G54" s="63"/>
      <c r="H54" s="64"/>
      <c r="I54" s="136">
        <v>0.01</v>
      </c>
      <c r="J54" s="137">
        <f t="shared" si="2"/>
        <v>68.97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ht="15.75" customHeight="1">
      <c r="A55" s="57"/>
      <c r="B55" s="135" t="s">
        <v>65</v>
      </c>
      <c r="C55" s="74" t="s">
        <v>94</v>
      </c>
      <c r="D55" s="63"/>
      <c r="E55" s="63"/>
      <c r="F55" s="63"/>
      <c r="G55" s="63"/>
      <c r="H55" s="64"/>
      <c r="I55" s="136">
        <v>0.006</v>
      </c>
      <c r="J55" s="137">
        <f t="shared" si="2"/>
        <v>41.38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</row>
    <row r="56" ht="20.25" customHeight="1">
      <c r="A56" s="57"/>
      <c r="B56" s="135" t="s">
        <v>67</v>
      </c>
      <c r="C56" s="74" t="s">
        <v>95</v>
      </c>
      <c r="D56" s="63"/>
      <c r="E56" s="63"/>
      <c r="F56" s="63"/>
      <c r="G56" s="63"/>
      <c r="H56" s="64"/>
      <c r="I56" s="136">
        <v>0.002</v>
      </c>
      <c r="J56" s="137">
        <f t="shared" si="2"/>
        <v>13.79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</row>
    <row r="57" ht="15.75" customHeight="1">
      <c r="A57" s="57"/>
      <c r="B57" s="135" t="s">
        <v>70</v>
      </c>
      <c r="C57" s="74" t="s">
        <v>96</v>
      </c>
      <c r="D57" s="63"/>
      <c r="E57" s="63"/>
      <c r="F57" s="63"/>
      <c r="G57" s="63"/>
      <c r="H57" s="64"/>
      <c r="I57" s="136">
        <v>0.08</v>
      </c>
      <c r="J57" s="137">
        <f>ROUND(($J$38+$J$46)*I57,2)</f>
        <v>534.56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ht="15.75" customHeight="1">
      <c r="A58" s="57"/>
      <c r="B58" s="132" t="s">
        <v>80</v>
      </c>
      <c r="C58" s="63"/>
      <c r="D58" s="63"/>
      <c r="E58" s="63"/>
      <c r="F58" s="63"/>
      <c r="G58" s="63"/>
      <c r="H58" s="64"/>
      <c r="I58" s="142">
        <f t="shared" ref="I58:J58" si="3">SUM(I50:I57)</f>
        <v>0.368</v>
      </c>
      <c r="J58" s="143">
        <f t="shared" si="3"/>
        <v>2520.96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ht="35.25" customHeight="1">
      <c r="A59" s="57"/>
      <c r="B59" s="111" t="s">
        <v>97</v>
      </c>
      <c r="C59" s="63"/>
      <c r="D59" s="63"/>
      <c r="E59" s="63"/>
      <c r="F59" s="63"/>
      <c r="G59" s="63"/>
      <c r="H59" s="63"/>
      <c r="I59" s="63"/>
      <c r="J59" s="64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ht="18.0" customHeight="1">
      <c r="A60" s="57"/>
      <c r="B60" s="126" t="s">
        <v>98</v>
      </c>
      <c r="C60" s="63"/>
      <c r="D60" s="63"/>
      <c r="E60" s="63"/>
      <c r="F60" s="63"/>
      <c r="G60" s="63"/>
      <c r="H60" s="63"/>
      <c r="I60" s="63"/>
      <c r="J60" s="64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ht="18.0" customHeight="1">
      <c r="A61" s="57"/>
      <c r="B61" s="144" t="s">
        <v>99</v>
      </c>
      <c r="C61" s="114" t="s">
        <v>100</v>
      </c>
      <c r="D61" s="63"/>
      <c r="E61" s="63"/>
      <c r="F61" s="63"/>
      <c r="G61" s="63"/>
      <c r="H61" s="63"/>
      <c r="I61" s="64"/>
      <c r="J61" s="134" t="s">
        <v>77</v>
      </c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ht="15.75" customHeight="1">
      <c r="A62" s="57"/>
      <c r="B62" s="127" t="s">
        <v>28</v>
      </c>
      <c r="C62" s="74" t="s">
        <v>256</v>
      </c>
      <c r="D62" s="63"/>
      <c r="E62" s="63"/>
      <c r="F62" s="63"/>
      <c r="G62" s="63"/>
      <c r="H62" s="63"/>
      <c r="I62" s="63"/>
      <c r="J62" s="137">
        <f>IF(ROUND((I65*I63*I64)-(J31*I66),2)&lt;0,0,ROUND((I65*I63*I64)-(J31*I66),2))</f>
        <v>95.35</v>
      </c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>
      <c r="A63" s="57"/>
      <c r="B63" s="127"/>
      <c r="C63" s="145" t="s">
        <v>257</v>
      </c>
      <c r="D63" s="63"/>
      <c r="E63" s="63"/>
      <c r="F63" s="63"/>
      <c r="G63" s="63"/>
      <c r="H63" s="63"/>
      <c r="I63" s="146">
        <f>VLOOKUP($C$14,resumo!$A$5:$O$12,12,0)</f>
        <v>5.8</v>
      </c>
      <c r="J63" s="137" t="s">
        <v>20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>
      <c r="A64" s="57"/>
      <c r="B64" s="127"/>
      <c r="C64" s="145" t="s">
        <v>258</v>
      </c>
      <c r="D64" s="63"/>
      <c r="E64" s="63"/>
      <c r="F64" s="63"/>
      <c r="G64" s="63"/>
      <c r="H64" s="64"/>
      <c r="I64" s="147">
        <v>2.0</v>
      </c>
      <c r="J64" s="13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>
      <c r="A65" s="57"/>
      <c r="B65" s="127"/>
      <c r="C65" s="145" t="s">
        <v>259</v>
      </c>
      <c r="D65" s="63"/>
      <c r="E65" s="63"/>
      <c r="F65" s="63"/>
      <c r="G65" s="63"/>
      <c r="H65" s="64"/>
      <c r="I65" s="148">
        <v>30.0</v>
      </c>
      <c r="J65" s="13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>
      <c r="A66" s="57"/>
      <c r="B66" s="127"/>
      <c r="C66" s="149" t="s">
        <v>260</v>
      </c>
      <c r="I66" s="150">
        <v>0.06</v>
      </c>
      <c r="J66" s="13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>
      <c r="A67" s="57"/>
      <c r="B67" s="127" t="s">
        <v>31</v>
      </c>
      <c r="C67" s="74" t="s">
        <v>261</v>
      </c>
      <c r="D67" s="63"/>
      <c r="E67" s="63"/>
      <c r="F67" s="63"/>
      <c r="G67" s="63"/>
      <c r="H67" s="63"/>
      <c r="I67" s="63"/>
      <c r="J67" s="137">
        <f>ROUND(I69*I68*(1-I70),2)</f>
        <v>720</v>
      </c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>
      <c r="A68" s="57"/>
      <c r="B68" s="127"/>
      <c r="C68" s="145" t="s">
        <v>262</v>
      </c>
      <c r="D68" s="63"/>
      <c r="E68" s="63"/>
      <c r="F68" s="63"/>
      <c r="G68" s="63"/>
      <c r="H68" s="63"/>
      <c r="I68" s="151">
        <v>30.0</v>
      </c>
      <c r="J68" s="137" t="s">
        <v>20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>
      <c r="A69" s="57"/>
      <c r="B69" s="152"/>
      <c r="C69" s="145" t="s">
        <v>263</v>
      </c>
      <c r="D69" s="63"/>
      <c r="E69" s="63"/>
      <c r="F69" s="63"/>
      <c r="G69" s="63"/>
      <c r="H69" s="63"/>
      <c r="I69" s="148">
        <v>30.0</v>
      </c>
      <c r="J69" s="13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>
      <c r="A70" s="57"/>
      <c r="B70" s="152"/>
      <c r="C70" s="145" t="s">
        <v>109</v>
      </c>
      <c r="D70" s="63"/>
      <c r="E70" s="63"/>
      <c r="F70" s="63"/>
      <c r="G70" s="63"/>
      <c r="H70" s="63"/>
      <c r="I70" s="153">
        <v>0.2</v>
      </c>
      <c r="J70" s="13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hidden="1">
      <c r="A71" s="57"/>
      <c r="B71" s="127" t="s">
        <v>33</v>
      </c>
      <c r="C71" s="74" t="s">
        <v>110</v>
      </c>
      <c r="D71" s="63"/>
      <c r="E71" s="63"/>
      <c r="F71" s="63"/>
      <c r="G71" s="63"/>
      <c r="H71" s="63"/>
      <c r="I71" s="63"/>
      <c r="J71" s="137">
        <v>0.0</v>
      </c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>
      <c r="A72" s="57"/>
      <c r="B72" s="127" t="s">
        <v>36</v>
      </c>
      <c r="C72" s="102" t="s">
        <v>264</v>
      </c>
      <c r="D72" s="63"/>
      <c r="E72" s="63"/>
      <c r="F72" s="63"/>
      <c r="G72" s="63"/>
      <c r="H72" s="63"/>
      <c r="I72" s="64"/>
      <c r="J72" s="137">
        <f>ROUND(26*J38*0.023%,2)</f>
        <v>33.18</v>
      </c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>
      <c r="A73" s="57"/>
      <c r="B73" s="154" t="s">
        <v>63</v>
      </c>
      <c r="C73" s="102" t="s">
        <v>265</v>
      </c>
      <c r="D73" s="63"/>
      <c r="E73" s="63"/>
      <c r="F73" s="63"/>
      <c r="G73" s="63"/>
      <c r="H73" s="63"/>
      <c r="I73" s="64"/>
      <c r="J73" s="137">
        <f>ROUND((J31*0.52066%)/12,2)</f>
        <v>1.83</v>
      </c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>
      <c r="A74" s="57"/>
      <c r="B74" s="154" t="s">
        <v>65</v>
      </c>
      <c r="C74" s="128" t="s">
        <v>113</v>
      </c>
      <c r="D74" s="63"/>
      <c r="E74" s="63"/>
      <c r="F74" s="63"/>
      <c r="G74" s="63"/>
      <c r="H74" s="63"/>
      <c r="I74" s="63"/>
      <c r="J74" s="137" t="s">
        <v>20</v>
      </c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ht="15.75" customHeight="1">
      <c r="A75" s="57"/>
      <c r="B75" s="155"/>
      <c r="C75" s="132" t="s">
        <v>114</v>
      </c>
      <c r="D75" s="63"/>
      <c r="E75" s="63"/>
      <c r="F75" s="63"/>
      <c r="G75" s="63"/>
      <c r="H75" s="63"/>
      <c r="I75" s="64"/>
      <c r="J75" s="143">
        <f>SUM(J62:J74)</f>
        <v>850.36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>
      <c r="A76" s="57"/>
      <c r="B76" s="111" t="s">
        <v>115</v>
      </c>
      <c r="C76" s="63"/>
      <c r="D76" s="63"/>
      <c r="E76" s="63"/>
      <c r="F76" s="63"/>
      <c r="G76" s="63"/>
      <c r="H76" s="63"/>
      <c r="I76" s="63"/>
      <c r="J76" s="64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ht="21.75" customHeight="1">
      <c r="A77" s="57"/>
      <c r="B77" s="97" t="s">
        <v>116</v>
      </c>
      <c r="C77" s="63"/>
      <c r="D77" s="63"/>
      <c r="E77" s="63"/>
      <c r="F77" s="63"/>
      <c r="G77" s="63"/>
      <c r="H77" s="63"/>
      <c r="I77" s="63"/>
      <c r="J77" s="64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ht="14.25" customHeight="1">
      <c r="A78" s="57"/>
      <c r="B78" s="134">
        <v>2.0</v>
      </c>
      <c r="C78" s="114" t="s">
        <v>117</v>
      </c>
      <c r="D78" s="63"/>
      <c r="E78" s="63"/>
      <c r="F78" s="63"/>
      <c r="G78" s="63"/>
      <c r="H78" s="63"/>
      <c r="I78" s="64"/>
      <c r="J78" s="134" t="s">
        <v>77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ht="21.75" customHeight="1">
      <c r="A79" s="57"/>
      <c r="B79" s="73" t="s">
        <v>75</v>
      </c>
      <c r="C79" s="74" t="s">
        <v>266</v>
      </c>
      <c r="D79" s="63"/>
      <c r="E79" s="63"/>
      <c r="F79" s="63"/>
      <c r="G79" s="63"/>
      <c r="H79" s="63"/>
      <c r="I79" s="64"/>
      <c r="J79" s="137">
        <f>J46</f>
        <v>1133.55</v>
      </c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ht="18.0" customHeight="1">
      <c r="A80" s="57"/>
      <c r="B80" s="73" t="s">
        <v>83</v>
      </c>
      <c r="C80" s="74" t="s">
        <v>84</v>
      </c>
      <c r="D80" s="63"/>
      <c r="E80" s="63"/>
      <c r="F80" s="63"/>
      <c r="G80" s="63"/>
      <c r="H80" s="63"/>
      <c r="I80" s="64"/>
      <c r="J80" s="137">
        <f>J58</f>
        <v>2520.96</v>
      </c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ht="21.75" customHeight="1">
      <c r="A81" s="57"/>
      <c r="B81" s="73" t="s">
        <v>99</v>
      </c>
      <c r="C81" s="74" t="s">
        <v>100</v>
      </c>
      <c r="D81" s="63"/>
      <c r="E81" s="63"/>
      <c r="F81" s="63"/>
      <c r="G81" s="63"/>
      <c r="H81" s="63"/>
      <c r="I81" s="64"/>
      <c r="J81" s="137">
        <f>J75</f>
        <v>850.36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ht="14.25" customHeight="1">
      <c r="A82" s="156"/>
      <c r="B82" s="157" t="s">
        <v>80</v>
      </c>
      <c r="C82" s="63"/>
      <c r="D82" s="63"/>
      <c r="E82" s="63"/>
      <c r="F82" s="63"/>
      <c r="G82" s="63"/>
      <c r="H82" s="63"/>
      <c r="I82" s="64"/>
      <c r="J82" s="124">
        <f>SUM(J79+J80+J81)</f>
        <v>4504.87</v>
      </c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</row>
    <row r="83" ht="26.25" customHeight="1">
      <c r="A83" s="57"/>
      <c r="B83" s="125" t="s">
        <v>119</v>
      </c>
      <c r="C83" s="63"/>
      <c r="D83" s="63"/>
      <c r="E83" s="63"/>
      <c r="F83" s="63"/>
      <c r="G83" s="63"/>
      <c r="H83" s="63"/>
      <c r="I83" s="63"/>
      <c r="J83" s="64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ht="14.25" customHeight="1">
      <c r="A84" s="57"/>
      <c r="B84" s="144">
        <v>3.0</v>
      </c>
      <c r="C84" s="158" t="s">
        <v>120</v>
      </c>
      <c r="D84" s="63"/>
      <c r="E84" s="63"/>
      <c r="F84" s="63"/>
      <c r="G84" s="63"/>
      <c r="H84" s="63"/>
      <c r="I84" s="64"/>
      <c r="J84" s="144" t="s">
        <v>121</v>
      </c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>
      <c r="A85" s="57"/>
      <c r="B85" s="127" t="s">
        <v>28</v>
      </c>
      <c r="C85" s="74" t="s">
        <v>267</v>
      </c>
      <c r="D85" s="63"/>
      <c r="E85" s="63"/>
      <c r="F85" s="63"/>
      <c r="G85" s="63"/>
      <c r="H85" s="63"/>
      <c r="I85" s="64"/>
      <c r="J85" s="137">
        <f>ROUND((($J$38/12)+($J$44/12)+(J45/12))*(30/30)*0.05,2)</f>
        <v>27.84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>
      <c r="A86" s="57"/>
      <c r="B86" s="127" t="s">
        <v>31</v>
      </c>
      <c r="C86" s="128" t="s">
        <v>123</v>
      </c>
      <c r="D86" s="63"/>
      <c r="E86" s="63"/>
      <c r="F86" s="63"/>
      <c r="G86" s="63"/>
      <c r="H86" s="63"/>
      <c r="I86" s="64"/>
      <c r="J86" s="137">
        <f>ROUND($J$85*I57,2)</f>
        <v>2.23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>
      <c r="A87" s="57"/>
      <c r="B87" s="127" t="s">
        <v>33</v>
      </c>
      <c r="C87" s="74" t="s">
        <v>268</v>
      </c>
      <c r="D87" s="63"/>
      <c r="E87" s="63"/>
      <c r="F87" s="63"/>
      <c r="G87" s="63"/>
      <c r="H87" s="63"/>
      <c r="I87" s="64"/>
      <c r="J87" s="137">
        <f>ROUND(((($J$38/30)*7)/$G$12)*1,2)</f>
        <v>107.89</v>
      </c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>
      <c r="A88" s="57"/>
      <c r="B88" s="127" t="s">
        <v>36</v>
      </c>
      <c r="C88" s="128" t="s">
        <v>125</v>
      </c>
      <c r="D88" s="63"/>
      <c r="E88" s="63"/>
      <c r="F88" s="63"/>
      <c r="G88" s="63"/>
      <c r="H88" s="63"/>
      <c r="I88" s="64"/>
      <c r="J88" s="137">
        <f>ROUND($I$58*J87,2)</f>
        <v>39.7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>
      <c r="A89" s="57"/>
      <c r="B89" s="127" t="s">
        <v>63</v>
      </c>
      <c r="C89" s="74" t="s">
        <v>269</v>
      </c>
      <c r="D89" s="63"/>
      <c r="E89" s="63"/>
      <c r="F89" s="63"/>
      <c r="G89" s="63"/>
      <c r="H89" s="64"/>
      <c r="I89" s="159">
        <v>0.04</v>
      </c>
      <c r="J89" s="137">
        <f>ROUND($J$38*I89,2)</f>
        <v>221.94</v>
      </c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ht="15.75" customHeight="1">
      <c r="A90" s="57"/>
      <c r="B90" s="132" t="s">
        <v>80</v>
      </c>
      <c r="C90" s="63"/>
      <c r="D90" s="63"/>
      <c r="E90" s="63"/>
      <c r="F90" s="63"/>
      <c r="G90" s="63"/>
      <c r="H90" s="63"/>
      <c r="I90" s="64"/>
      <c r="J90" s="160">
        <f>SUM(J85:J89)</f>
        <v>399.6</v>
      </c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>
      <c r="A91" s="57"/>
      <c r="B91" s="111" t="s">
        <v>127</v>
      </c>
      <c r="C91" s="63"/>
      <c r="D91" s="63"/>
      <c r="E91" s="63"/>
      <c r="F91" s="63"/>
      <c r="G91" s="63"/>
      <c r="H91" s="63"/>
      <c r="I91" s="63"/>
      <c r="J91" s="64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ht="21.75" customHeight="1">
      <c r="A92" s="57"/>
      <c r="B92" s="97" t="s">
        <v>128</v>
      </c>
      <c r="C92" s="63"/>
      <c r="D92" s="63"/>
      <c r="E92" s="63"/>
      <c r="F92" s="63"/>
      <c r="G92" s="63"/>
      <c r="H92" s="63"/>
      <c r="I92" s="63"/>
      <c r="J92" s="64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>
      <c r="A93" s="57"/>
      <c r="B93" s="111" t="s">
        <v>129</v>
      </c>
      <c r="C93" s="63"/>
      <c r="D93" s="63"/>
      <c r="E93" s="63"/>
      <c r="F93" s="63"/>
      <c r="G93" s="63"/>
      <c r="H93" s="63"/>
      <c r="I93" s="63"/>
      <c r="J93" s="64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>
      <c r="A94" s="57"/>
      <c r="B94" s="161" t="s">
        <v>270</v>
      </c>
      <c r="C94" s="71"/>
      <c r="D94" s="71"/>
      <c r="E94" s="71"/>
      <c r="F94" s="71"/>
      <c r="G94" s="71"/>
      <c r="H94" s="71"/>
      <c r="I94" s="71"/>
      <c r="J94" s="72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ht="16.5" customHeight="1">
      <c r="A95" s="57"/>
      <c r="B95" s="162" t="s">
        <v>131</v>
      </c>
      <c r="C95" s="163">
        <f>J38</f>
        <v>5548.45</v>
      </c>
      <c r="D95" s="164" t="s">
        <v>271</v>
      </c>
      <c r="E95" s="63"/>
      <c r="F95" s="163">
        <f>J82-J62-J67</f>
        <v>3689.52</v>
      </c>
      <c r="G95" s="164" t="s">
        <v>133</v>
      </c>
      <c r="H95" s="63"/>
      <c r="I95" s="165">
        <f>J90</f>
        <v>399.6</v>
      </c>
      <c r="J95" s="166">
        <f>C95+F95+I95</f>
        <v>9637.57</v>
      </c>
      <c r="K95" s="57"/>
      <c r="L95" s="16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ht="22.5" customHeight="1">
      <c r="A96" s="57"/>
      <c r="B96" s="168" t="s">
        <v>134</v>
      </c>
      <c r="C96" s="169"/>
      <c r="D96" s="169"/>
      <c r="E96" s="169"/>
      <c r="F96" s="169"/>
      <c r="G96" s="169"/>
      <c r="H96" s="169"/>
      <c r="I96" s="169"/>
      <c r="J96" s="170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ht="15.75" customHeight="1">
      <c r="A97" s="57"/>
      <c r="B97" s="171" t="s">
        <v>135</v>
      </c>
      <c r="C97" s="158" t="s">
        <v>136</v>
      </c>
      <c r="D97" s="63"/>
      <c r="E97" s="63"/>
      <c r="F97" s="63"/>
      <c r="G97" s="63"/>
      <c r="H97" s="63"/>
      <c r="I97" s="64"/>
      <c r="J97" s="171" t="s">
        <v>77</v>
      </c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ht="14.25" customHeight="1">
      <c r="A98" s="57"/>
      <c r="B98" s="127" t="s">
        <v>28</v>
      </c>
      <c r="C98" s="172" t="s">
        <v>272</v>
      </c>
      <c r="D98" s="63"/>
      <c r="E98" s="63"/>
      <c r="F98" s="63"/>
      <c r="G98" s="63"/>
      <c r="H98" s="63"/>
      <c r="I98" s="64"/>
      <c r="J98" s="137">
        <f>ROUND(J95/12,2)</f>
        <v>803.13</v>
      </c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ht="14.25" customHeight="1">
      <c r="A99" s="57"/>
      <c r="B99" s="127" t="s">
        <v>31</v>
      </c>
      <c r="C99" s="172" t="s">
        <v>273</v>
      </c>
      <c r="D99" s="63"/>
      <c r="E99" s="63"/>
      <c r="F99" s="63"/>
      <c r="G99" s="63"/>
      <c r="H99" s="63"/>
      <c r="I99" s="64"/>
      <c r="J99" s="137">
        <f>ROUND((($J$95/30)*1)/12,2)</f>
        <v>26.77</v>
      </c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ht="14.25" customHeight="1">
      <c r="A100" s="57"/>
      <c r="B100" s="127" t="s">
        <v>33</v>
      </c>
      <c r="C100" s="172" t="s">
        <v>274</v>
      </c>
      <c r="D100" s="63"/>
      <c r="E100" s="63"/>
      <c r="F100" s="63"/>
      <c r="G100" s="63"/>
      <c r="H100" s="63"/>
      <c r="I100" s="64"/>
      <c r="J100" s="137">
        <f>ROUND((($J$95/30)*5)/12*1.5%,2)</f>
        <v>2.01</v>
      </c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>
      <c r="A101" s="57"/>
      <c r="B101" s="127" t="s">
        <v>36</v>
      </c>
      <c r="C101" s="173" t="s">
        <v>275</v>
      </c>
      <c r="D101" s="63"/>
      <c r="E101" s="63"/>
      <c r="F101" s="63"/>
      <c r="G101" s="63"/>
      <c r="H101" s="63"/>
      <c r="I101" s="64"/>
      <c r="J101" s="137">
        <f>ROUND((((($J$95)/30)*0.69)/12),2)</f>
        <v>18.47</v>
      </c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ht="68.25" customHeight="1">
      <c r="A102" s="57"/>
      <c r="B102" s="127" t="s">
        <v>63</v>
      </c>
      <c r="C102" s="174" t="s">
        <v>276</v>
      </c>
      <c r="D102" s="63"/>
      <c r="E102" s="63"/>
      <c r="F102" s="63"/>
      <c r="G102" s="63"/>
      <c r="H102" s="63"/>
      <c r="I102" s="64"/>
      <c r="J102" s="137">
        <f>ROUND(((((C95*0.121)+(I58)*(C95*0.121))*(4/12)))*0.02,2)+ROUND(((I57*C95+I58*J44+J75-J62-J67+J90)*4/12)*0.02,2)</f>
        <v>13.11</v>
      </c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ht="14.25" customHeight="1">
      <c r="A103" s="57"/>
      <c r="B103" s="175" t="s">
        <v>65</v>
      </c>
      <c r="C103" s="173" t="s">
        <v>277</v>
      </c>
      <c r="D103" s="63"/>
      <c r="E103" s="63"/>
      <c r="F103" s="63"/>
      <c r="G103" s="63"/>
      <c r="H103" s="63"/>
      <c r="I103" s="64"/>
      <c r="J103" s="137">
        <f>ROUND((((($J$95)/30)*3)/12),2)</f>
        <v>80.31</v>
      </c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ht="15.75" customHeight="1">
      <c r="A104" s="57"/>
      <c r="B104" s="132" t="s">
        <v>80</v>
      </c>
      <c r="C104" s="63"/>
      <c r="D104" s="63"/>
      <c r="E104" s="63"/>
      <c r="F104" s="63"/>
      <c r="G104" s="63"/>
      <c r="H104" s="63"/>
      <c r="I104" s="64"/>
      <c r="J104" s="176">
        <f>SUM(J98:J103)</f>
        <v>943.8</v>
      </c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ht="20.25" customHeight="1">
      <c r="A105" s="57"/>
      <c r="B105" s="177" t="s">
        <v>143</v>
      </c>
      <c r="C105" s="63"/>
      <c r="D105" s="63"/>
      <c r="E105" s="63"/>
      <c r="F105" s="63"/>
      <c r="G105" s="63"/>
      <c r="H105" s="63"/>
      <c r="I105" s="63"/>
      <c r="J105" s="64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ht="14.25" customHeight="1">
      <c r="A106" s="57"/>
      <c r="B106" s="144" t="s">
        <v>144</v>
      </c>
      <c r="C106" s="158" t="s">
        <v>145</v>
      </c>
      <c r="D106" s="63"/>
      <c r="E106" s="63"/>
      <c r="F106" s="63"/>
      <c r="G106" s="63"/>
      <c r="H106" s="63"/>
      <c r="I106" s="64"/>
      <c r="J106" s="178" t="s">
        <v>77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ht="13.5" customHeight="1">
      <c r="A107" s="57"/>
      <c r="B107" s="127" t="s">
        <v>28</v>
      </c>
      <c r="C107" s="128" t="s">
        <v>146</v>
      </c>
      <c r="D107" s="63"/>
      <c r="E107" s="63"/>
      <c r="F107" s="63"/>
      <c r="G107" s="63"/>
      <c r="H107" s="63"/>
      <c r="I107" s="64"/>
      <c r="J107" s="179">
        <v>0.0</v>
      </c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ht="15.75" customHeight="1">
      <c r="A108" s="57"/>
      <c r="B108" s="132" t="s">
        <v>80</v>
      </c>
      <c r="C108" s="63"/>
      <c r="D108" s="63"/>
      <c r="E108" s="63"/>
      <c r="F108" s="63"/>
      <c r="G108" s="63"/>
      <c r="H108" s="63"/>
      <c r="I108" s="64"/>
      <c r="J108" s="143">
        <v>0.0</v>
      </c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ht="23.25" customHeight="1">
      <c r="A109" s="57"/>
      <c r="B109" s="97" t="s">
        <v>147</v>
      </c>
      <c r="C109" s="63"/>
      <c r="D109" s="63"/>
      <c r="E109" s="63"/>
      <c r="F109" s="63"/>
      <c r="G109" s="63"/>
      <c r="H109" s="63"/>
      <c r="I109" s="63"/>
      <c r="J109" s="64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ht="27.0" customHeight="1">
      <c r="A110" s="57"/>
      <c r="B110" s="134">
        <v>4.0</v>
      </c>
      <c r="C110" s="158" t="s">
        <v>148</v>
      </c>
      <c r="D110" s="63"/>
      <c r="E110" s="63"/>
      <c r="F110" s="63"/>
      <c r="G110" s="63"/>
      <c r="H110" s="63"/>
      <c r="I110" s="64"/>
      <c r="J110" s="178" t="s">
        <v>77</v>
      </c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ht="19.5" customHeight="1">
      <c r="A111" s="57"/>
      <c r="B111" s="73" t="s">
        <v>135</v>
      </c>
      <c r="C111" s="128" t="s">
        <v>136</v>
      </c>
      <c r="D111" s="63"/>
      <c r="E111" s="63"/>
      <c r="F111" s="63"/>
      <c r="G111" s="63"/>
      <c r="H111" s="63"/>
      <c r="I111" s="64"/>
      <c r="J111" s="137">
        <f>J104</f>
        <v>943.8</v>
      </c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ht="19.5" customHeight="1">
      <c r="A112" s="57"/>
      <c r="B112" s="73" t="s">
        <v>149</v>
      </c>
      <c r="C112" s="128" t="s">
        <v>145</v>
      </c>
      <c r="D112" s="63"/>
      <c r="E112" s="63"/>
      <c r="F112" s="63"/>
      <c r="G112" s="63"/>
      <c r="H112" s="63"/>
      <c r="I112" s="64"/>
      <c r="J112" s="137">
        <f>J108</f>
        <v>0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ht="19.5" customHeight="1">
      <c r="A113" s="57"/>
      <c r="B113" s="180" t="s">
        <v>80</v>
      </c>
      <c r="C113" s="63"/>
      <c r="D113" s="63"/>
      <c r="E113" s="63"/>
      <c r="F113" s="63"/>
      <c r="G113" s="63"/>
      <c r="H113" s="63"/>
      <c r="I113" s="64"/>
      <c r="J113" s="160">
        <f>SUM(J111+J112)</f>
        <v>943.8</v>
      </c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ht="25.5" customHeight="1">
      <c r="A114" s="57"/>
      <c r="B114" s="97" t="s">
        <v>150</v>
      </c>
      <c r="C114" s="63"/>
      <c r="D114" s="63"/>
      <c r="E114" s="63"/>
      <c r="F114" s="63"/>
      <c r="G114" s="63"/>
      <c r="H114" s="63"/>
      <c r="I114" s="63"/>
      <c r="J114" s="64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>
      <c r="A115" s="57"/>
      <c r="B115" s="144">
        <v>5.0</v>
      </c>
      <c r="C115" s="114" t="s">
        <v>151</v>
      </c>
      <c r="D115" s="63"/>
      <c r="E115" s="63"/>
      <c r="F115" s="63"/>
      <c r="G115" s="63"/>
      <c r="H115" s="63"/>
      <c r="I115" s="64"/>
      <c r="J115" s="144" t="s">
        <v>77</v>
      </c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ht="17.25" customHeight="1">
      <c r="A116" s="57"/>
      <c r="B116" s="127" t="s">
        <v>28</v>
      </c>
      <c r="C116" s="173" t="s">
        <v>278</v>
      </c>
      <c r="D116" s="63"/>
      <c r="E116" s="63"/>
      <c r="F116" s="63"/>
      <c r="G116" s="63"/>
      <c r="H116" s="63"/>
      <c r="I116" s="64"/>
      <c r="J116" s="137">
        <f>J198</f>
        <v>124.07</v>
      </c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ht="15.75" customHeight="1">
      <c r="A117" s="57"/>
      <c r="B117" s="127" t="s">
        <v>31</v>
      </c>
      <c r="C117" s="102" t="s">
        <v>279</v>
      </c>
      <c r="D117" s="63"/>
      <c r="E117" s="63"/>
      <c r="F117" s="63"/>
      <c r="G117" s="63"/>
      <c r="H117" s="63"/>
      <c r="I117" s="64"/>
      <c r="J117" s="181">
        <f>J183</f>
        <v>108.635</v>
      </c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ht="15.75" hidden="1" customHeight="1">
      <c r="A118" s="57"/>
      <c r="B118" s="127" t="s">
        <v>33</v>
      </c>
      <c r="C118" s="182" t="s">
        <v>280</v>
      </c>
      <c r="D118" s="63"/>
      <c r="E118" s="63"/>
      <c r="F118" s="63"/>
      <c r="G118" s="63"/>
      <c r="H118" s="63"/>
      <c r="I118" s="64"/>
      <c r="J118" s="181">
        <v>0.0</v>
      </c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ht="15.75" customHeight="1">
      <c r="A119" s="57"/>
      <c r="B119" s="127" t="s">
        <v>36</v>
      </c>
      <c r="C119" s="74" t="s">
        <v>155</v>
      </c>
      <c r="D119" s="63"/>
      <c r="E119" s="63"/>
      <c r="F119" s="63"/>
      <c r="G119" s="63"/>
      <c r="H119" s="63"/>
      <c r="I119" s="64"/>
      <c r="J119" s="181">
        <v>0.0</v>
      </c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ht="15.75" customHeight="1">
      <c r="A120" s="57"/>
      <c r="B120" s="132" t="s">
        <v>114</v>
      </c>
      <c r="C120" s="63"/>
      <c r="D120" s="63"/>
      <c r="E120" s="63"/>
      <c r="F120" s="63"/>
      <c r="G120" s="63"/>
      <c r="H120" s="63"/>
      <c r="I120" s="64"/>
      <c r="J120" s="183">
        <f>SUM(J116:J119)</f>
        <v>232.705</v>
      </c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ht="14.25" customHeight="1">
      <c r="A121" s="57"/>
      <c r="B121" s="184" t="s">
        <v>156</v>
      </c>
      <c r="C121" s="63"/>
      <c r="D121" s="63"/>
      <c r="E121" s="63"/>
      <c r="F121" s="63"/>
      <c r="G121" s="63"/>
      <c r="H121" s="63"/>
      <c r="I121" s="63"/>
      <c r="J121" s="64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ht="24.75" customHeight="1">
      <c r="A122" s="57"/>
      <c r="B122" s="125" t="s">
        <v>157</v>
      </c>
      <c r="C122" s="63"/>
      <c r="D122" s="63"/>
      <c r="E122" s="63"/>
      <c r="F122" s="63"/>
      <c r="G122" s="63"/>
      <c r="H122" s="63"/>
      <c r="I122" s="63"/>
      <c r="J122" s="64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ht="14.25" customHeight="1">
      <c r="A123" s="57"/>
      <c r="B123" s="144">
        <v>6.0</v>
      </c>
      <c r="C123" s="158" t="s">
        <v>158</v>
      </c>
      <c r="D123" s="63"/>
      <c r="E123" s="63"/>
      <c r="F123" s="63"/>
      <c r="G123" s="63"/>
      <c r="H123" s="64"/>
      <c r="I123" s="134" t="s">
        <v>85</v>
      </c>
      <c r="J123" s="144" t="s">
        <v>77</v>
      </c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ht="14.25" customHeight="1">
      <c r="A124" s="57"/>
      <c r="B124" s="130" t="s">
        <v>281</v>
      </c>
      <c r="C124" s="63"/>
      <c r="D124" s="63"/>
      <c r="E124" s="63"/>
      <c r="F124" s="63"/>
      <c r="G124" s="63"/>
      <c r="H124" s="64"/>
      <c r="I124" s="185" t="s">
        <v>20</v>
      </c>
      <c r="J124" s="137">
        <f>SUM(J38+J82+J90+J104+J120)</f>
        <v>11629.425</v>
      </c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ht="15.75" customHeight="1">
      <c r="A125" s="57"/>
      <c r="B125" s="127" t="s">
        <v>28</v>
      </c>
      <c r="C125" s="128" t="s">
        <v>160</v>
      </c>
      <c r="D125" s="63"/>
      <c r="E125" s="63"/>
      <c r="F125" s="63"/>
      <c r="G125" s="63"/>
      <c r="H125" s="64"/>
      <c r="I125" s="186">
        <v>0.05</v>
      </c>
      <c r="J125" s="137">
        <f>ROUND(I125*J124,2)</f>
        <v>581.47</v>
      </c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ht="14.25" customHeight="1">
      <c r="A126" s="57"/>
      <c r="B126" s="130" t="s">
        <v>282</v>
      </c>
      <c r="C126" s="63"/>
      <c r="D126" s="63"/>
      <c r="E126" s="63"/>
      <c r="F126" s="63"/>
      <c r="G126" s="63"/>
      <c r="H126" s="64"/>
      <c r="I126" s="187" t="s">
        <v>20</v>
      </c>
      <c r="J126" s="137">
        <f>J124+J125</f>
        <v>12210.895</v>
      </c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ht="15.75" customHeight="1">
      <c r="A127" s="57"/>
      <c r="B127" s="127" t="s">
        <v>31</v>
      </c>
      <c r="C127" s="128" t="s">
        <v>162</v>
      </c>
      <c r="D127" s="63"/>
      <c r="E127" s="63"/>
      <c r="F127" s="63"/>
      <c r="G127" s="63"/>
      <c r="H127" s="64"/>
      <c r="I127" s="186">
        <v>0.1</v>
      </c>
      <c r="J127" s="137">
        <f>ROUND(I127*J126,2)</f>
        <v>1221.09</v>
      </c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ht="14.25" customHeight="1">
      <c r="A128" s="57"/>
      <c r="B128" s="130" t="s">
        <v>283</v>
      </c>
      <c r="C128" s="63"/>
      <c r="D128" s="63"/>
      <c r="E128" s="63"/>
      <c r="F128" s="63"/>
      <c r="G128" s="63"/>
      <c r="H128" s="64"/>
      <c r="I128" s="188" t="s">
        <v>20</v>
      </c>
      <c r="J128" s="189">
        <f>SUM(J124+J125+J127)</f>
        <v>13431.985</v>
      </c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</row>
    <row r="129" ht="15.75" customHeight="1">
      <c r="A129" s="57"/>
      <c r="B129" s="135" t="s">
        <v>33</v>
      </c>
      <c r="C129" s="128" t="s">
        <v>164</v>
      </c>
      <c r="D129" s="63"/>
      <c r="E129" s="63"/>
      <c r="F129" s="63"/>
      <c r="G129" s="63"/>
      <c r="H129" s="63"/>
      <c r="I129" s="190"/>
      <c r="J129" s="191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</row>
    <row r="130" ht="15.75" customHeight="1">
      <c r="A130" s="57"/>
      <c r="B130" s="127"/>
      <c r="C130" s="128" t="s">
        <v>165</v>
      </c>
      <c r="D130" s="63"/>
      <c r="E130" s="63"/>
      <c r="F130" s="63"/>
      <c r="G130" s="63"/>
      <c r="H130" s="63"/>
      <c r="I130" s="190"/>
      <c r="J130" s="191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>
      <c r="A131" s="57"/>
      <c r="B131" s="127"/>
      <c r="C131" s="192" t="s">
        <v>284</v>
      </c>
      <c r="D131" s="63"/>
      <c r="E131" s="63"/>
      <c r="F131" s="63"/>
      <c r="G131" s="63"/>
      <c r="H131" s="64"/>
      <c r="I131" s="193">
        <v>0.03</v>
      </c>
      <c r="J131" s="137">
        <f t="shared" ref="J131:J132" si="4">ROUND(($J$128/(1-$I$139))*I131,2)</f>
        <v>436.34</v>
      </c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</row>
    <row r="132">
      <c r="A132" s="57"/>
      <c r="B132" s="127"/>
      <c r="C132" s="192" t="s">
        <v>285</v>
      </c>
      <c r="D132" s="63"/>
      <c r="E132" s="63"/>
      <c r="F132" s="63"/>
      <c r="G132" s="63"/>
      <c r="H132" s="64"/>
      <c r="I132" s="193">
        <v>0.0065</v>
      </c>
      <c r="J132" s="137">
        <f t="shared" si="4"/>
        <v>94.54</v>
      </c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</row>
    <row r="133" ht="14.25" customHeight="1">
      <c r="A133" s="194"/>
      <c r="B133" s="195"/>
      <c r="C133" s="196" t="s">
        <v>286</v>
      </c>
      <c r="D133" s="63"/>
      <c r="E133" s="63"/>
      <c r="F133" s="63"/>
      <c r="G133" s="63"/>
      <c r="H133" s="64"/>
      <c r="I133" s="197" t="s">
        <v>20</v>
      </c>
      <c r="J133" s="198" t="s">
        <v>20</v>
      </c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</row>
    <row r="134" ht="14.25" customHeight="1">
      <c r="A134" s="194"/>
      <c r="B134" s="195"/>
      <c r="C134" s="196" t="s">
        <v>287</v>
      </c>
      <c r="D134" s="63"/>
      <c r="E134" s="63"/>
      <c r="F134" s="63"/>
      <c r="G134" s="63"/>
      <c r="H134" s="64"/>
      <c r="I134" s="197" t="s">
        <v>20</v>
      </c>
      <c r="J134" s="198" t="s">
        <v>20</v>
      </c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</row>
    <row r="135" ht="14.25" customHeight="1">
      <c r="A135" s="194"/>
      <c r="B135" s="195"/>
      <c r="C135" s="199" t="s">
        <v>170</v>
      </c>
      <c r="D135" s="63"/>
      <c r="E135" s="63"/>
      <c r="F135" s="63"/>
      <c r="G135" s="63"/>
      <c r="H135" s="63"/>
      <c r="I135" s="197" t="s">
        <v>20</v>
      </c>
      <c r="J135" s="198" t="s">
        <v>20</v>
      </c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</row>
    <row r="136" ht="18.0" customHeight="1">
      <c r="A136" s="57"/>
      <c r="B136" s="127"/>
      <c r="C136" s="128" t="s">
        <v>171</v>
      </c>
      <c r="D136" s="63"/>
      <c r="E136" s="63"/>
      <c r="F136" s="63"/>
      <c r="G136" s="63"/>
      <c r="H136" s="63"/>
      <c r="I136" s="190"/>
      <c r="J136" s="191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</row>
    <row r="137" ht="14.25" customHeight="1">
      <c r="A137" s="57"/>
      <c r="B137" s="127"/>
      <c r="C137" s="200" t="s">
        <v>288</v>
      </c>
      <c r="D137" s="63"/>
      <c r="E137" s="63"/>
      <c r="F137" s="63"/>
      <c r="G137" s="63"/>
      <c r="H137" s="64"/>
      <c r="I137" s="201">
        <f>VLOOKUP($C$14,resumo!$A$5:$O$12,14,0)</f>
        <v>0.04</v>
      </c>
      <c r="J137" s="137">
        <f>ROUND(($J$128/(1-$I$139))*I137,2)</f>
        <v>581.79</v>
      </c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</row>
    <row r="138" ht="15.75" customHeight="1">
      <c r="A138" s="57"/>
      <c r="B138" s="132" t="s">
        <v>80</v>
      </c>
      <c r="C138" s="63"/>
      <c r="D138" s="63"/>
      <c r="E138" s="63"/>
      <c r="F138" s="63"/>
      <c r="G138" s="63"/>
      <c r="H138" s="63"/>
      <c r="I138" s="64"/>
      <c r="J138" s="143">
        <f>SUM(J125+J127+J131+J132+J137)</f>
        <v>2915.23</v>
      </c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ht="15.75" customHeight="1">
      <c r="A139" s="57"/>
      <c r="B139" s="180" t="s">
        <v>173</v>
      </c>
      <c r="C139" s="63"/>
      <c r="D139" s="63"/>
      <c r="E139" s="63"/>
      <c r="F139" s="63"/>
      <c r="G139" s="63"/>
      <c r="H139" s="64"/>
      <c r="I139" s="202">
        <f t="shared" ref="I139:J139" si="5">SUM(I131:I137)</f>
        <v>0.0765</v>
      </c>
      <c r="J139" s="143">
        <f t="shared" si="5"/>
        <v>1112.67</v>
      </c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</row>
    <row r="140" ht="25.5" customHeight="1">
      <c r="A140" s="57"/>
      <c r="B140" s="111" t="s">
        <v>174</v>
      </c>
      <c r="C140" s="63"/>
      <c r="D140" s="63"/>
      <c r="E140" s="63"/>
      <c r="F140" s="63"/>
      <c r="G140" s="63"/>
      <c r="H140" s="63"/>
      <c r="I140" s="63"/>
      <c r="J140" s="64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</row>
    <row r="141" ht="18.0" customHeight="1">
      <c r="A141" s="57"/>
      <c r="B141" s="203" t="s">
        <v>175</v>
      </c>
      <c r="C141" s="63"/>
      <c r="D141" s="63"/>
      <c r="E141" s="63"/>
      <c r="F141" s="63"/>
      <c r="G141" s="63"/>
      <c r="H141" s="63"/>
      <c r="I141" s="63"/>
      <c r="J141" s="64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</row>
    <row r="142" ht="14.25" customHeight="1">
      <c r="A142" s="57"/>
      <c r="B142" s="99" t="s">
        <v>176</v>
      </c>
      <c r="C142" s="63"/>
      <c r="D142" s="63"/>
      <c r="E142" s="63"/>
      <c r="F142" s="63"/>
      <c r="G142" s="63"/>
      <c r="H142" s="63"/>
      <c r="I142" s="64"/>
      <c r="J142" s="204" t="s">
        <v>77</v>
      </c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</row>
    <row r="143" ht="14.25" customHeight="1">
      <c r="A143" s="57"/>
      <c r="B143" s="205" t="s">
        <v>28</v>
      </c>
      <c r="C143" s="206" t="s">
        <v>177</v>
      </c>
      <c r="D143" s="63"/>
      <c r="E143" s="63"/>
      <c r="F143" s="63"/>
      <c r="G143" s="63"/>
      <c r="H143" s="63"/>
      <c r="I143" s="63"/>
      <c r="J143" s="181">
        <f>J40</f>
        <v>5763.7</v>
      </c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</row>
    <row r="144" ht="14.25" customHeight="1">
      <c r="A144" s="57"/>
      <c r="B144" s="205" t="s">
        <v>31</v>
      </c>
      <c r="C144" s="206" t="s">
        <v>73</v>
      </c>
      <c r="D144" s="63"/>
      <c r="E144" s="63"/>
      <c r="F144" s="63"/>
      <c r="G144" s="63"/>
      <c r="H144" s="63"/>
      <c r="I144" s="63"/>
      <c r="J144" s="181">
        <f>J82</f>
        <v>4504.87</v>
      </c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</row>
    <row r="145" ht="14.25" customHeight="1">
      <c r="A145" s="57"/>
      <c r="B145" s="205" t="s">
        <v>33</v>
      </c>
      <c r="C145" s="206" t="s">
        <v>178</v>
      </c>
      <c r="D145" s="63"/>
      <c r="E145" s="63"/>
      <c r="F145" s="63"/>
      <c r="G145" s="63"/>
      <c r="H145" s="63"/>
      <c r="I145" s="63"/>
      <c r="J145" s="181">
        <f>J90</f>
        <v>399.6</v>
      </c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</row>
    <row r="146" ht="14.25" customHeight="1">
      <c r="A146" s="57"/>
      <c r="B146" s="205" t="s">
        <v>36</v>
      </c>
      <c r="C146" s="206" t="s">
        <v>179</v>
      </c>
      <c r="D146" s="63"/>
      <c r="E146" s="63"/>
      <c r="F146" s="63"/>
      <c r="G146" s="63"/>
      <c r="H146" s="63"/>
      <c r="I146" s="63"/>
      <c r="J146" s="181">
        <f>J104</f>
        <v>943.8</v>
      </c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</row>
    <row r="147" ht="14.25" customHeight="1">
      <c r="A147" s="57"/>
      <c r="B147" s="205" t="s">
        <v>63</v>
      </c>
      <c r="C147" s="206" t="s">
        <v>180</v>
      </c>
      <c r="D147" s="63"/>
      <c r="E147" s="63"/>
      <c r="F147" s="63"/>
      <c r="G147" s="63"/>
      <c r="H147" s="63"/>
      <c r="I147" s="63"/>
      <c r="J147" s="181">
        <f>J120</f>
        <v>232.705</v>
      </c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</row>
    <row r="148" ht="14.25" customHeight="1">
      <c r="A148" s="57"/>
      <c r="B148" s="207" t="s">
        <v>181</v>
      </c>
      <c r="C148" s="63"/>
      <c r="D148" s="63"/>
      <c r="E148" s="63"/>
      <c r="F148" s="63"/>
      <c r="G148" s="63"/>
      <c r="H148" s="63"/>
      <c r="I148" s="63"/>
      <c r="J148" s="183">
        <f>SUM(J143:J147)</f>
        <v>11844.675</v>
      </c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</row>
    <row r="149" ht="14.25" customHeight="1">
      <c r="A149" s="57"/>
      <c r="B149" s="208" t="s">
        <v>65</v>
      </c>
      <c r="C149" s="206" t="s">
        <v>182</v>
      </c>
      <c r="D149" s="63"/>
      <c r="E149" s="63"/>
      <c r="F149" s="63"/>
      <c r="G149" s="63"/>
      <c r="H149" s="63"/>
      <c r="I149" s="63"/>
      <c r="J149" s="181">
        <f>J138</f>
        <v>2915.23</v>
      </c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</row>
    <row r="150" ht="14.25" customHeight="1">
      <c r="A150" s="57"/>
      <c r="B150" s="209" t="s">
        <v>183</v>
      </c>
      <c r="C150" s="63"/>
      <c r="D150" s="63"/>
      <c r="E150" s="63"/>
      <c r="F150" s="63"/>
      <c r="G150" s="63"/>
      <c r="H150" s="63"/>
      <c r="I150" s="63"/>
      <c r="J150" s="183">
        <f>SUM(J148:J149)</f>
        <v>14759.905</v>
      </c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</row>
    <row r="151" ht="7.5" customHeight="1">
      <c r="A151" s="57"/>
      <c r="B151" s="210"/>
      <c r="C151" s="210"/>
      <c r="D151" s="210"/>
      <c r="E151" s="210"/>
      <c r="F151" s="210"/>
      <c r="G151" s="210"/>
      <c r="H151" s="211"/>
      <c r="I151" s="211"/>
      <c r="J151" s="211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</row>
    <row r="152" ht="18.0" customHeight="1">
      <c r="A152" s="57"/>
      <c r="B152" s="212" t="s">
        <v>184</v>
      </c>
      <c r="C152" s="63"/>
      <c r="D152" s="63"/>
      <c r="E152" s="63"/>
      <c r="F152" s="63"/>
      <c r="G152" s="64"/>
      <c r="H152" s="213">
        <f>J150*I14</f>
        <v>29519.81</v>
      </c>
      <c r="I152" s="63"/>
      <c r="J152" s="64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</row>
    <row r="153" ht="19.5" customHeight="1">
      <c r="A153" s="57"/>
      <c r="B153" s="212" t="s">
        <v>185</v>
      </c>
      <c r="C153" s="63"/>
      <c r="D153" s="63"/>
      <c r="E153" s="63"/>
      <c r="F153" s="63"/>
      <c r="G153" s="64"/>
      <c r="H153" s="214">
        <f>G12</f>
        <v>12</v>
      </c>
      <c r="I153" s="63"/>
      <c r="J153" s="64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</row>
    <row r="154" ht="14.25" customHeight="1">
      <c r="A154" s="57"/>
      <c r="B154" s="97" t="s">
        <v>289</v>
      </c>
      <c r="C154" s="63"/>
      <c r="D154" s="63"/>
      <c r="E154" s="63"/>
      <c r="F154" s="63"/>
      <c r="G154" s="64"/>
      <c r="H154" s="215">
        <f>ROUND(H152*H153,2)</f>
        <v>354237.72</v>
      </c>
      <c r="I154" s="63"/>
      <c r="J154" s="64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</row>
    <row r="155" ht="7.5" customHeight="1">
      <c r="A155" s="57"/>
      <c r="B155" s="210"/>
      <c r="C155" s="210"/>
      <c r="D155" s="210"/>
      <c r="E155" s="210"/>
      <c r="F155" s="210"/>
      <c r="G155" s="210"/>
      <c r="H155" s="211"/>
      <c r="I155" s="211"/>
      <c r="J155" s="211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</row>
    <row r="156" ht="7.5" customHeight="1">
      <c r="A156" s="57"/>
      <c r="B156" s="216"/>
      <c r="C156" s="216"/>
      <c r="D156" s="216"/>
      <c r="E156" s="216"/>
      <c r="F156" s="216"/>
      <c r="G156" s="216"/>
      <c r="H156" s="217"/>
      <c r="I156" s="217"/>
      <c r="J156" s="21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</row>
    <row r="157" ht="7.5" customHeight="1">
      <c r="A157" s="57"/>
      <c r="B157" s="210"/>
      <c r="C157" s="210"/>
      <c r="D157" s="210"/>
      <c r="E157" s="210"/>
      <c r="F157" s="210"/>
      <c r="G157" s="210"/>
      <c r="H157" s="211"/>
      <c r="I157" s="211"/>
      <c r="J157" s="211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</row>
    <row r="158">
      <c r="A158" s="57"/>
      <c r="B158" s="218" t="s">
        <v>187</v>
      </c>
      <c r="C158" s="219"/>
      <c r="D158" s="219"/>
      <c r="E158" s="219"/>
      <c r="F158" s="219"/>
      <c r="G158" s="219"/>
      <c r="H158" s="219"/>
      <c r="I158" s="219"/>
      <c r="J158" s="21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</row>
    <row r="159" ht="14.25" customHeight="1">
      <c r="A159" s="57"/>
      <c r="B159" s="220"/>
      <c r="H159" s="220"/>
      <c r="I159" s="220"/>
      <c r="J159" s="221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</row>
    <row r="160">
      <c r="A160" s="57"/>
      <c r="B160" s="222" t="s">
        <v>188</v>
      </c>
      <c r="C160" s="63"/>
      <c r="D160" s="63"/>
      <c r="E160" s="63"/>
      <c r="F160" s="63"/>
      <c r="G160" s="63"/>
      <c r="H160" s="63"/>
      <c r="I160" s="63"/>
      <c r="J160" s="64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</row>
    <row r="161">
      <c r="A161" s="57"/>
      <c r="B161" s="223" t="s">
        <v>189</v>
      </c>
      <c r="C161" s="224" t="s">
        <v>190</v>
      </c>
      <c r="D161" s="96"/>
      <c r="E161" s="225" t="s">
        <v>191</v>
      </c>
      <c r="F161" s="225" t="s">
        <v>192</v>
      </c>
      <c r="G161" s="225" t="s">
        <v>193</v>
      </c>
      <c r="H161" s="226" t="s">
        <v>194</v>
      </c>
      <c r="I161" s="227" t="s">
        <v>195</v>
      </c>
      <c r="J161" s="225" t="s">
        <v>196</v>
      </c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</row>
    <row r="162">
      <c r="A162" s="57"/>
      <c r="B162" s="228">
        <v>1.0</v>
      </c>
      <c r="C162" s="229" t="s">
        <v>197</v>
      </c>
      <c r="D162" s="96"/>
      <c r="E162" s="230" t="s">
        <v>198</v>
      </c>
      <c r="F162" s="230">
        <v>1.0</v>
      </c>
      <c r="G162" s="230">
        <v>60.0</v>
      </c>
      <c r="H162" s="231">
        <f t="shared" ref="H162:H164" si="6">1/(G162/12)</f>
        <v>0.2</v>
      </c>
      <c r="I162" s="232">
        <v>725.0</v>
      </c>
      <c r="J162" s="233">
        <f t="shared" ref="J162:J174" si="7">ROUND(I162*H162,2)</f>
        <v>145</v>
      </c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</row>
    <row r="163">
      <c r="B163" s="234">
        <v>2.0</v>
      </c>
      <c r="C163" s="235" t="s">
        <v>199</v>
      </c>
      <c r="D163" s="96"/>
      <c r="E163" s="236" t="s">
        <v>198</v>
      </c>
      <c r="F163" s="237">
        <v>1.0</v>
      </c>
      <c r="G163" s="237">
        <v>24.0</v>
      </c>
      <c r="H163" s="231">
        <f t="shared" si="6"/>
        <v>0.5</v>
      </c>
      <c r="I163" s="232">
        <v>15.9</v>
      </c>
      <c r="J163" s="233">
        <f t="shared" si="7"/>
        <v>7.95</v>
      </c>
    </row>
    <row r="164">
      <c r="B164" s="234">
        <v>3.0</v>
      </c>
      <c r="C164" s="238" t="s">
        <v>200</v>
      </c>
      <c r="D164" s="96"/>
      <c r="E164" s="236" t="s">
        <v>198</v>
      </c>
      <c r="F164" s="237">
        <v>1.0</v>
      </c>
      <c r="G164" s="237">
        <v>24.0</v>
      </c>
      <c r="H164" s="231">
        <f t="shared" si="6"/>
        <v>0.5</v>
      </c>
      <c r="I164" s="232">
        <v>1900.0</v>
      </c>
      <c r="J164" s="233">
        <f t="shared" si="7"/>
        <v>950</v>
      </c>
    </row>
    <row r="165">
      <c r="B165" s="234">
        <v>4.0</v>
      </c>
      <c r="C165" s="235" t="s">
        <v>201</v>
      </c>
      <c r="D165" s="96"/>
      <c r="E165" s="236" t="s">
        <v>198</v>
      </c>
      <c r="F165" s="237">
        <v>1.0</v>
      </c>
      <c r="G165" s="236" t="s">
        <v>20</v>
      </c>
      <c r="H165" s="231">
        <v>1.0</v>
      </c>
      <c r="I165" s="232">
        <v>70.0</v>
      </c>
      <c r="J165" s="233">
        <f t="shared" si="7"/>
        <v>70</v>
      </c>
    </row>
    <row r="166">
      <c r="B166" s="239">
        <v>5.0</v>
      </c>
      <c r="C166" s="235" t="s">
        <v>202</v>
      </c>
      <c r="D166" s="96"/>
      <c r="E166" s="240" t="s">
        <v>198</v>
      </c>
      <c r="F166" s="241">
        <v>1.0</v>
      </c>
      <c r="G166" s="240">
        <v>12.0</v>
      </c>
      <c r="H166" s="242">
        <v>1.0</v>
      </c>
      <c r="I166" s="232">
        <v>26.79</v>
      </c>
      <c r="J166" s="233">
        <f t="shared" si="7"/>
        <v>26.79</v>
      </c>
    </row>
    <row r="167">
      <c r="B167" s="239">
        <v>6.0</v>
      </c>
      <c r="C167" s="235" t="s">
        <v>203</v>
      </c>
      <c r="D167" s="96"/>
      <c r="E167" s="236" t="s">
        <v>198</v>
      </c>
      <c r="F167" s="237">
        <v>1.0</v>
      </c>
      <c r="G167" s="236">
        <v>60.0</v>
      </c>
      <c r="H167" s="243">
        <f>1/(G167/12)</f>
        <v>0.2</v>
      </c>
      <c r="I167" s="232">
        <v>67.45</v>
      </c>
      <c r="J167" s="233">
        <f t="shared" si="7"/>
        <v>13.49</v>
      </c>
    </row>
    <row r="168">
      <c r="B168" s="239">
        <v>7.0</v>
      </c>
      <c r="C168" s="238" t="s">
        <v>204</v>
      </c>
      <c r="D168" s="96"/>
      <c r="E168" s="240" t="s">
        <v>198</v>
      </c>
      <c r="F168" s="241">
        <v>1.0</v>
      </c>
      <c r="G168" s="240">
        <v>12.0</v>
      </c>
      <c r="H168" s="242">
        <v>1.0</v>
      </c>
      <c r="I168" s="232">
        <v>28.55</v>
      </c>
      <c r="J168" s="233">
        <f t="shared" si="7"/>
        <v>28.55</v>
      </c>
    </row>
    <row r="169">
      <c r="B169" s="239">
        <v>8.0</v>
      </c>
      <c r="C169" s="235" t="s">
        <v>205</v>
      </c>
      <c r="D169" s="96"/>
      <c r="E169" s="236" t="s">
        <v>198</v>
      </c>
      <c r="F169" s="237">
        <v>1.0</v>
      </c>
      <c r="G169" s="236">
        <v>24.0</v>
      </c>
      <c r="H169" s="243">
        <f>1/(G169/12)</f>
        <v>0.5</v>
      </c>
      <c r="I169" s="232">
        <v>33.0</v>
      </c>
      <c r="J169" s="233">
        <f t="shared" si="7"/>
        <v>16.5</v>
      </c>
    </row>
    <row r="170">
      <c r="B170" s="239">
        <v>9.0</v>
      </c>
      <c r="C170" s="238" t="s">
        <v>206</v>
      </c>
      <c r="D170" s="96"/>
      <c r="E170" s="240" t="s">
        <v>198</v>
      </c>
      <c r="F170" s="241">
        <v>2.0</v>
      </c>
      <c r="G170" s="240">
        <v>12.0</v>
      </c>
      <c r="H170" s="242">
        <v>1.0</v>
      </c>
      <c r="I170" s="232">
        <v>23.05</v>
      </c>
      <c r="J170" s="233">
        <f t="shared" si="7"/>
        <v>23.05</v>
      </c>
    </row>
    <row r="171">
      <c r="B171" s="239">
        <v>10.0</v>
      </c>
      <c r="C171" s="235" t="s">
        <v>207</v>
      </c>
      <c r="D171" s="96"/>
      <c r="E171" s="236" t="s">
        <v>198</v>
      </c>
      <c r="F171" s="236">
        <v>1.0</v>
      </c>
      <c r="G171" s="236">
        <v>12.0</v>
      </c>
      <c r="H171" s="243">
        <f t="shared" ref="H171:H173" si="8">1/(G171/12)</f>
        <v>1</v>
      </c>
      <c r="I171" s="232">
        <v>11.99</v>
      </c>
      <c r="J171" s="233">
        <f t="shared" si="7"/>
        <v>11.99</v>
      </c>
    </row>
    <row r="172">
      <c r="B172" s="239">
        <v>11.0</v>
      </c>
      <c r="C172" s="235" t="s">
        <v>208</v>
      </c>
      <c r="D172" s="96"/>
      <c r="E172" s="236" t="s">
        <v>198</v>
      </c>
      <c r="F172" s="237">
        <v>1.0</v>
      </c>
      <c r="G172" s="236">
        <v>24.0</v>
      </c>
      <c r="H172" s="243">
        <f t="shared" si="8"/>
        <v>0.5</v>
      </c>
      <c r="I172" s="232">
        <v>240.0</v>
      </c>
      <c r="J172" s="233">
        <f t="shared" si="7"/>
        <v>120</v>
      </c>
    </row>
    <row r="173">
      <c r="B173" s="239">
        <v>12.0</v>
      </c>
      <c r="C173" s="235" t="s">
        <v>209</v>
      </c>
      <c r="D173" s="96"/>
      <c r="E173" s="236" t="s">
        <v>198</v>
      </c>
      <c r="F173" s="237">
        <v>1.0</v>
      </c>
      <c r="G173" s="236">
        <v>60.0</v>
      </c>
      <c r="H173" s="243">
        <f t="shared" si="8"/>
        <v>0.2</v>
      </c>
      <c r="I173" s="232">
        <v>5090.0</v>
      </c>
      <c r="J173" s="233">
        <f t="shared" si="7"/>
        <v>1018</v>
      </c>
    </row>
    <row r="174">
      <c r="B174" s="239">
        <v>13.0</v>
      </c>
      <c r="C174" s="238" t="s">
        <v>210</v>
      </c>
      <c r="D174" s="96"/>
      <c r="E174" s="240" t="s">
        <v>198</v>
      </c>
      <c r="F174" s="241">
        <v>3.0</v>
      </c>
      <c r="G174" s="240">
        <v>60.0</v>
      </c>
      <c r="H174" s="242">
        <v>0.2</v>
      </c>
      <c r="I174" s="232">
        <v>131.8</v>
      </c>
      <c r="J174" s="233">
        <f t="shared" si="7"/>
        <v>26.36</v>
      </c>
    </row>
    <row r="175">
      <c r="B175" s="244" t="s">
        <v>211</v>
      </c>
      <c r="C175" s="63"/>
      <c r="D175" s="63"/>
      <c r="E175" s="63"/>
      <c r="F175" s="63"/>
      <c r="G175" s="63"/>
      <c r="H175" s="63"/>
      <c r="I175" s="64"/>
      <c r="J175" s="245">
        <f>SUM(J162:J174)</f>
        <v>2457.68</v>
      </c>
    </row>
    <row r="176">
      <c r="B176" s="246" t="s">
        <v>212</v>
      </c>
      <c r="C176" s="95"/>
      <c r="D176" s="95"/>
      <c r="E176" s="95"/>
      <c r="F176" s="95"/>
      <c r="G176" s="95"/>
      <c r="H176" s="95"/>
      <c r="I176" s="96"/>
      <c r="J176" s="245">
        <f>ROUND(J175/12,2)</f>
        <v>204.81</v>
      </c>
    </row>
    <row r="177">
      <c r="B177" s="247" t="s">
        <v>290</v>
      </c>
      <c r="C177" s="63"/>
      <c r="D177" s="63"/>
      <c r="E177" s="63"/>
      <c r="F177" s="63"/>
      <c r="G177" s="63"/>
      <c r="H177" s="63"/>
      <c r="I177" s="64"/>
      <c r="J177" s="248">
        <f>J176/2</f>
        <v>102.405</v>
      </c>
    </row>
    <row r="178">
      <c r="B178" s="239">
        <v>14.0</v>
      </c>
      <c r="C178" s="235" t="s">
        <v>214</v>
      </c>
      <c r="D178" s="96"/>
      <c r="E178" s="236" t="s">
        <v>198</v>
      </c>
      <c r="F178" s="236">
        <v>1.0</v>
      </c>
      <c r="G178" s="236">
        <v>60.0</v>
      </c>
      <c r="H178" s="231">
        <f>1/(G178/12)</f>
        <v>0.2</v>
      </c>
      <c r="I178" s="232">
        <v>1495.0</v>
      </c>
      <c r="J178" s="233">
        <f>ROUND(I178*H178/4,2)</f>
        <v>74.75</v>
      </c>
    </row>
    <row r="179">
      <c r="B179" s="247" t="s">
        <v>215</v>
      </c>
      <c r="C179" s="63"/>
      <c r="D179" s="63"/>
      <c r="E179" s="63"/>
      <c r="F179" s="63"/>
      <c r="G179" s="63"/>
      <c r="H179" s="63"/>
      <c r="I179" s="64"/>
      <c r="J179" s="248">
        <f>SUM(J178)</f>
        <v>74.75</v>
      </c>
    </row>
    <row r="180">
      <c r="B180" s="247" t="s">
        <v>216</v>
      </c>
      <c r="C180" s="63"/>
      <c r="D180" s="63"/>
      <c r="E180" s="63"/>
      <c r="F180" s="63"/>
      <c r="G180" s="63"/>
      <c r="H180" s="63"/>
      <c r="I180" s="64"/>
      <c r="J180" s="248">
        <f>ROUND(J179/12,2)</f>
        <v>6.23</v>
      </c>
    </row>
    <row r="181">
      <c r="B181" s="249" t="s">
        <v>217</v>
      </c>
    </row>
    <row r="182">
      <c r="B182" s="250"/>
      <c r="C182" s="250"/>
      <c r="D182" s="250"/>
      <c r="E182" s="250"/>
      <c r="F182" s="250"/>
      <c r="G182" s="250"/>
      <c r="H182" s="251"/>
      <c r="I182" s="250"/>
    </row>
    <row r="183">
      <c r="B183" s="252" t="s">
        <v>218</v>
      </c>
      <c r="C183" s="63"/>
      <c r="D183" s="63"/>
      <c r="E183" s="63"/>
      <c r="F183" s="63"/>
      <c r="G183" s="63"/>
      <c r="H183" s="63"/>
      <c r="I183" s="64"/>
      <c r="J183" s="253">
        <f>J177+J180</f>
        <v>108.635</v>
      </c>
    </row>
    <row r="184">
      <c r="B184" s="250"/>
      <c r="C184" s="250"/>
      <c r="D184" s="250"/>
      <c r="E184" s="250"/>
      <c r="F184" s="250"/>
      <c r="G184" s="250"/>
      <c r="H184" s="251"/>
      <c r="I184" s="250"/>
    </row>
    <row r="185">
      <c r="B185" s="254" t="s">
        <v>219</v>
      </c>
      <c r="C185" s="63"/>
      <c r="D185" s="63"/>
      <c r="E185" s="63"/>
      <c r="F185" s="63"/>
      <c r="G185" s="63"/>
      <c r="H185" s="63"/>
      <c r="I185" s="63"/>
      <c r="J185" s="64"/>
    </row>
    <row r="186">
      <c r="B186" s="255" t="s">
        <v>189</v>
      </c>
      <c r="C186" s="256" t="s">
        <v>190</v>
      </c>
      <c r="D186" s="96"/>
      <c r="E186" s="257" t="s">
        <v>191</v>
      </c>
      <c r="F186" s="258" t="s">
        <v>220</v>
      </c>
      <c r="G186" s="64"/>
      <c r="H186" s="259" t="s">
        <v>221</v>
      </c>
      <c r="I186" s="260" t="s">
        <v>195</v>
      </c>
      <c r="J186" s="257" t="s">
        <v>196</v>
      </c>
    </row>
    <row r="187">
      <c r="B187" s="234">
        <v>1.0</v>
      </c>
      <c r="C187" s="235" t="s">
        <v>222</v>
      </c>
      <c r="D187" s="96"/>
      <c r="E187" s="236" t="s">
        <v>198</v>
      </c>
      <c r="F187" s="261">
        <v>1.0</v>
      </c>
      <c r="G187" s="64"/>
      <c r="H187" s="262">
        <f t="shared" ref="H187:H193" si="9">F187*2</f>
        <v>2</v>
      </c>
      <c r="I187" s="263">
        <v>14.0</v>
      </c>
      <c r="J187" s="233">
        <f t="shared" ref="J187:J196" si="10">ROUND(I187*H187,2)</f>
        <v>28</v>
      </c>
    </row>
    <row r="188">
      <c r="B188" s="234">
        <v>2.0</v>
      </c>
      <c r="C188" s="235" t="s">
        <v>223</v>
      </c>
      <c r="D188" s="96"/>
      <c r="E188" s="236" t="s">
        <v>224</v>
      </c>
      <c r="F188" s="261">
        <v>2.0</v>
      </c>
      <c r="G188" s="64"/>
      <c r="H188" s="262">
        <f t="shared" si="9"/>
        <v>4</v>
      </c>
      <c r="I188" s="263">
        <v>59.45</v>
      </c>
      <c r="J188" s="233">
        <f t="shared" si="10"/>
        <v>237.8</v>
      </c>
    </row>
    <row r="189">
      <c r="B189" s="234">
        <v>3.0</v>
      </c>
      <c r="C189" s="235" t="s">
        <v>225</v>
      </c>
      <c r="D189" s="96"/>
      <c r="E189" s="236" t="s">
        <v>224</v>
      </c>
      <c r="F189" s="261">
        <v>2.0</v>
      </c>
      <c r="G189" s="64"/>
      <c r="H189" s="262">
        <f t="shared" si="9"/>
        <v>4</v>
      </c>
      <c r="I189" s="263">
        <v>26.89</v>
      </c>
      <c r="J189" s="233">
        <f t="shared" si="10"/>
        <v>107.56</v>
      </c>
    </row>
    <row r="190">
      <c r="B190" s="234">
        <v>4.0</v>
      </c>
      <c r="C190" s="235" t="s">
        <v>226</v>
      </c>
      <c r="D190" s="96"/>
      <c r="E190" s="236" t="s">
        <v>224</v>
      </c>
      <c r="F190" s="261">
        <v>2.0</v>
      </c>
      <c r="G190" s="64"/>
      <c r="H190" s="262">
        <f t="shared" si="9"/>
        <v>4</v>
      </c>
      <c r="I190" s="263">
        <v>29.45</v>
      </c>
      <c r="J190" s="233">
        <f t="shared" si="10"/>
        <v>117.8</v>
      </c>
    </row>
    <row r="191">
      <c r="B191" s="234">
        <v>5.0</v>
      </c>
      <c r="C191" s="235" t="s">
        <v>227</v>
      </c>
      <c r="D191" s="96"/>
      <c r="E191" s="236" t="s">
        <v>198</v>
      </c>
      <c r="F191" s="261">
        <v>1.0</v>
      </c>
      <c r="G191" s="64"/>
      <c r="H191" s="262">
        <f t="shared" si="9"/>
        <v>2</v>
      </c>
      <c r="I191" s="263">
        <v>19.95</v>
      </c>
      <c r="J191" s="233">
        <f t="shared" si="10"/>
        <v>39.9</v>
      </c>
    </row>
    <row r="192">
      <c r="B192" s="234">
        <v>6.0</v>
      </c>
      <c r="C192" s="235" t="s">
        <v>228</v>
      </c>
      <c r="D192" s="96"/>
      <c r="E192" s="236" t="s">
        <v>198</v>
      </c>
      <c r="F192" s="261">
        <v>1.0</v>
      </c>
      <c r="G192" s="64"/>
      <c r="H192" s="262">
        <f t="shared" si="9"/>
        <v>2</v>
      </c>
      <c r="I192" s="263">
        <v>6.5</v>
      </c>
      <c r="J192" s="233">
        <f t="shared" si="10"/>
        <v>13</v>
      </c>
    </row>
    <row r="193">
      <c r="B193" s="234">
        <v>7.0</v>
      </c>
      <c r="C193" s="235" t="s">
        <v>229</v>
      </c>
      <c r="D193" s="96"/>
      <c r="E193" s="236" t="s">
        <v>224</v>
      </c>
      <c r="F193" s="261">
        <v>1.0</v>
      </c>
      <c r="G193" s="64"/>
      <c r="H193" s="262">
        <f t="shared" si="9"/>
        <v>2</v>
      </c>
      <c r="I193" s="263">
        <v>105.5</v>
      </c>
      <c r="J193" s="233">
        <f t="shared" si="10"/>
        <v>211</v>
      </c>
    </row>
    <row r="194">
      <c r="B194" s="234">
        <v>8.0</v>
      </c>
      <c r="C194" s="235" t="s">
        <v>230</v>
      </c>
      <c r="D194" s="96"/>
      <c r="E194" s="236" t="s">
        <v>198</v>
      </c>
      <c r="F194" s="261">
        <v>1.0</v>
      </c>
      <c r="G194" s="64"/>
      <c r="H194" s="262">
        <v>2.0</v>
      </c>
      <c r="I194" s="268">
        <v>11.5</v>
      </c>
      <c r="J194" s="233">
        <f t="shared" si="10"/>
        <v>23</v>
      </c>
    </row>
    <row r="195">
      <c r="B195" s="234">
        <v>9.0</v>
      </c>
      <c r="C195" s="235" t="s">
        <v>231</v>
      </c>
      <c r="D195" s="96"/>
      <c r="E195" s="236" t="s">
        <v>198</v>
      </c>
      <c r="F195" s="261">
        <v>1.0</v>
      </c>
      <c r="G195" s="64"/>
      <c r="H195" s="262">
        <v>2.0</v>
      </c>
      <c r="I195" s="268">
        <v>288.5</v>
      </c>
      <c r="J195" s="233">
        <f t="shared" si="10"/>
        <v>577</v>
      </c>
    </row>
    <row r="196">
      <c r="B196" s="239">
        <v>10.0</v>
      </c>
      <c r="C196" s="238" t="s">
        <v>232</v>
      </c>
      <c r="D196" s="96"/>
      <c r="E196" s="236" t="s">
        <v>233</v>
      </c>
      <c r="F196" s="261">
        <v>2.0</v>
      </c>
      <c r="G196" s="64"/>
      <c r="H196" s="262">
        <f>F196*2</f>
        <v>4</v>
      </c>
      <c r="I196" s="263">
        <v>33.45</v>
      </c>
      <c r="J196" s="233">
        <f t="shared" si="10"/>
        <v>133.8</v>
      </c>
    </row>
    <row r="197">
      <c r="B197" s="247" t="s">
        <v>19</v>
      </c>
      <c r="C197" s="63"/>
      <c r="D197" s="63"/>
      <c r="E197" s="63"/>
      <c r="F197" s="63"/>
      <c r="G197" s="63"/>
      <c r="H197" s="63"/>
      <c r="I197" s="64"/>
      <c r="J197" s="248">
        <f>SUM(J187:J196)</f>
        <v>1488.86</v>
      </c>
    </row>
    <row r="198">
      <c r="B198" s="252" t="s">
        <v>234</v>
      </c>
      <c r="C198" s="63"/>
      <c r="D198" s="63"/>
      <c r="E198" s="63"/>
      <c r="F198" s="63"/>
      <c r="G198" s="63"/>
      <c r="H198" s="63"/>
      <c r="I198" s="64"/>
      <c r="J198" s="266">
        <f>ROUND(J197/12,2)</f>
        <v>124.07</v>
      </c>
    </row>
    <row r="199" ht="14.25" customHeight="1">
      <c r="B199" s="250"/>
      <c r="C199" s="250"/>
      <c r="D199" s="250"/>
      <c r="E199" s="250"/>
      <c r="F199" s="250"/>
      <c r="G199" s="250"/>
      <c r="H199" s="251"/>
      <c r="I199" s="250"/>
    </row>
  </sheetData>
  <mergeCells count="222"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G13:H13"/>
    <mergeCell ref="E13:F13"/>
    <mergeCell ref="E14:F14"/>
    <mergeCell ref="G14:H14"/>
    <mergeCell ref="B15:J15"/>
    <mergeCell ref="B16:J16"/>
    <mergeCell ref="P17:W17"/>
    <mergeCell ref="X17:AD17"/>
    <mergeCell ref="B17:J17"/>
    <mergeCell ref="C18:H18"/>
    <mergeCell ref="I18:J18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I24:J24"/>
    <mergeCell ref="C24:H24"/>
    <mergeCell ref="C25:H25"/>
    <mergeCell ref="I25:J25"/>
    <mergeCell ref="C26:H26"/>
    <mergeCell ref="I26:J26"/>
    <mergeCell ref="C27:H27"/>
    <mergeCell ref="I27:J27"/>
    <mergeCell ref="B28:J28"/>
    <mergeCell ref="B29:J29"/>
    <mergeCell ref="C30:H30"/>
    <mergeCell ref="C31:I31"/>
    <mergeCell ref="C32:I32"/>
    <mergeCell ref="C33:I33"/>
    <mergeCell ref="C34:I34"/>
    <mergeCell ref="C35:H35"/>
    <mergeCell ref="C36:H36"/>
    <mergeCell ref="C37:H37"/>
    <mergeCell ref="B38:I38"/>
    <mergeCell ref="C39:I39"/>
    <mergeCell ref="B40:I40"/>
    <mergeCell ref="B41:J41"/>
    <mergeCell ref="B42:J42"/>
    <mergeCell ref="C43:I43"/>
    <mergeCell ref="C44:H44"/>
    <mergeCell ref="C45:H45"/>
    <mergeCell ref="B46:I46"/>
    <mergeCell ref="B47:J47"/>
    <mergeCell ref="B48:J48"/>
    <mergeCell ref="C49:H49"/>
    <mergeCell ref="C50:H50"/>
    <mergeCell ref="C51:H51"/>
    <mergeCell ref="C52:D52"/>
    <mergeCell ref="C53:H53"/>
    <mergeCell ref="C54:H54"/>
    <mergeCell ref="C55:H55"/>
    <mergeCell ref="C56:H56"/>
    <mergeCell ref="C57:H57"/>
    <mergeCell ref="B58:H58"/>
    <mergeCell ref="B59:J59"/>
    <mergeCell ref="B60:J60"/>
    <mergeCell ref="C61:I61"/>
    <mergeCell ref="C62:I62"/>
    <mergeCell ref="C63:H63"/>
    <mergeCell ref="C64:H64"/>
    <mergeCell ref="C65:H65"/>
    <mergeCell ref="C66:H66"/>
    <mergeCell ref="C67:I67"/>
    <mergeCell ref="C68:H68"/>
    <mergeCell ref="C69:H69"/>
    <mergeCell ref="C70:H70"/>
    <mergeCell ref="C71:I71"/>
    <mergeCell ref="C72:I72"/>
    <mergeCell ref="C73:I73"/>
    <mergeCell ref="C74:I74"/>
    <mergeCell ref="C75:I75"/>
    <mergeCell ref="B76:J76"/>
    <mergeCell ref="B77:J77"/>
    <mergeCell ref="C78:I78"/>
    <mergeCell ref="C79:I79"/>
    <mergeCell ref="C80:I80"/>
    <mergeCell ref="C81:I81"/>
    <mergeCell ref="B82:I82"/>
    <mergeCell ref="B83:J83"/>
    <mergeCell ref="C84:I84"/>
    <mergeCell ref="C85:I85"/>
    <mergeCell ref="C86:I86"/>
    <mergeCell ref="C87:I87"/>
    <mergeCell ref="C88:I88"/>
    <mergeCell ref="C89:H89"/>
    <mergeCell ref="B90:I90"/>
    <mergeCell ref="B91:J91"/>
    <mergeCell ref="B92:J92"/>
    <mergeCell ref="B93:J93"/>
    <mergeCell ref="B94:J94"/>
    <mergeCell ref="D95:E95"/>
    <mergeCell ref="G95:H95"/>
    <mergeCell ref="B96:J96"/>
    <mergeCell ref="C97:I97"/>
    <mergeCell ref="C98:I98"/>
    <mergeCell ref="C99:I99"/>
    <mergeCell ref="C100:I100"/>
    <mergeCell ref="C101:I101"/>
    <mergeCell ref="C102:I102"/>
    <mergeCell ref="C103:I103"/>
    <mergeCell ref="B104:I104"/>
    <mergeCell ref="B105:J105"/>
    <mergeCell ref="C106:I106"/>
    <mergeCell ref="C107:I107"/>
    <mergeCell ref="B108:I108"/>
    <mergeCell ref="B109:J109"/>
    <mergeCell ref="C110:I110"/>
    <mergeCell ref="C111:I111"/>
    <mergeCell ref="C112:I112"/>
    <mergeCell ref="B113:I113"/>
    <mergeCell ref="B114:J114"/>
    <mergeCell ref="C115:I115"/>
    <mergeCell ref="C116:I116"/>
    <mergeCell ref="C117:I117"/>
    <mergeCell ref="C118:I118"/>
    <mergeCell ref="C119:I119"/>
    <mergeCell ref="B120:I120"/>
    <mergeCell ref="B121:J121"/>
    <mergeCell ref="B122:J122"/>
    <mergeCell ref="C123:H123"/>
    <mergeCell ref="B124:H124"/>
    <mergeCell ref="C125:H125"/>
    <mergeCell ref="B126:H126"/>
    <mergeCell ref="C127:H127"/>
    <mergeCell ref="B128:H128"/>
    <mergeCell ref="C129:H129"/>
    <mergeCell ref="C130:H130"/>
    <mergeCell ref="C131:H131"/>
    <mergeCell ref="F188:G188"/>
    <mergeCell ref="F189:G189"/>
    <mergeCell ref="B185:J185"/>
    <mergeCell ref="C186:D186"/>
    <mergeCell ref="F186:G186"/>
    <mergeCell ref="C187:D187"/>
    <mergeCell ref="F187:G187"/>
    <mergeCell ref="C188:D188"/>
    <mergeCell ref="C189:D189"/>
    <mergeCell ref="C193:D193"/>
    <mergeCell ref="C194:D194"/>
    <mergeCell ref="C195:D195"/>
    <mergeCell ref="C196:D196"/>
    <mergeCell ref="F194:G194"/>
    <mergeCell ref="F195:G195"/>
    <mergeCell ref="F196:G196"/>
    <mergeCell ref="B197:I197"/>
    <mergeCell ref="B198:I198"/>
    <mergeCell ref="C190:D190"/>
    <mergeCell ref="F190:G190"/>
    <mergeCell ref="C191:D191"/>
    <mergeCell ref="F191:G191"/>
    <mergeCell ref="C192:D192"/>
    <mergeCell ref="F192:G192"/>
    <mergeCell ref="F193:G193"/>
    <mergeCell ref="C132:H132"/>
    <mergeCell ref="C133:H133"/>
    <mergeCell ref="C134:H134"/>
    <mergeCell ref="C135:H135"/>
    <mergeCell ref="C136:H136"/>
    <mergeCell ref="C137:H137"/>
    <mergeCell ref="B138:I138"/>
    <mergeCell ref="B139:H139"/>
    <mergeCell ref="B140:J140"/>
    <mergeCell ref="B141:J141"/>
    <mergeCell ref="B142:I142"/>
    <mergeCell ref="C143:I143"/>
    <mergeCell ref="C144:I144"/>
    <mergeCell ref="C145:I145"/>
    <mergeCell ref="C146:I146"/>
    <mergeCell ref="C147:I147"/>
    <mergeCell ref="B148:I148"/>
    <mergeCell ref="C149:I149"/>
    <mergeCell ref="B150:I150"/>
    <mergeCell ref="B152:G152"/>
    <mergeCell ref="H152:J152"/>
    <mergeCell ref="B153:G153"/>
    <mergeCell ref="H153:J153"/>
    <mergeCell ref="B154:G154"/>
    <mergeCell ref="H154:J154"/>
    <mergeCell ref="B158:J158"/>
    <mergeCell ref="B159:G159"/>
    <mergeCell ref="B160:J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8:D178"/>
    <mergeCell ref="B175:I175"/>
    <mergeCell ref="B176:I176"/>
    <mergeCell ref="B177:I177"/>
    <mergeCell ref="B179:I179"/>
    <mergeCell ref="B180:I180"/>
    <mergeCell ref="B181:J181"/>
    <mergeCell ref="B183:I183"/>
  </mergeCells>
  <printOptions/>
  <pageMargins bottom="0.75" footer="0.0" header="0.0" left="0.25" right="0.25" top="0.75"/>
  <pageSetup fitToHeight="0"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5"/>
    <col customWidth="1" min="2" max="2" width="15.25"/>
    <col customWidth="1" min="3" max="3" width="11.13"/>
    <col customWidth="1" min="4" max="4" width="10.5"/>
    <col customWidth="1" min="5" max="5" width="15.63"/>
    <col customWidth="1" min="6" max="6" width="13.0"/>
    <col customWidth="1" min="7" max="7" width="14.0"/>
    <col customWidth="1" min="8" max="8" width="14.75"/>
    <col customWidth="1" min="9" max="10" width="14.13"/>
    <col customWidth="1" min="11" max="11" width="1.63"/>
    <col customWidth="1" min="12" max="30" width="9.13"/>
  </cols>
  <sheetData>
    <row r="1" ht="10.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ht="18.0" customHeight="1">
      <c r="A2" s="57"/>
      <c r="B2" s="59" t="s">
        <v>21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ht="18.0" customHeight="1">
      <c r="A3" s="57"/>
      <c r="B3" s="60" t="s">
        <v>22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ht="9.0" customHeight="1">
      <c r="A4" s="57"/>
      <c r="B4" s="61"/>
      <c r="C4" s="61"/>
      <c r="D4" s="61"/>
      <c r="E4" s="61"/>
      <c r="F4" s="61"/>
      <c r="G4" s="61"/>
      <c r="H4" s="61"/>
      <c r="I4" s="61"/>
      <c r="J4" s="61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ht="21.0" customHeight="1">
      <c r="A5" s="57"/>
      <c r="B5" s="62" t="s">
        <v>23</v>
      </c>
      <c r="C5" s="63"/>
      <c r="D5" s="63"/>
      <c r="E5" s="63"/>
      <c r="F5" s="64"/>
      <c r="G5" s="65" t="s">
        <v>24</v>
      </c>
      <c r="H5" s="63"/>
      <c r="I5" s="63"/>
      <c r="J5" s="6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ht="15.75" customHeight="1">
      <c r="A6" s="57"/>
      <c r="B6" s="66" t="s">
        <v>25</v>
      </c>
      <c r="C6" s="67"/>
      <c r="D6" s="67"/>
      <c r="E6" s="67"/>
      <c r="F6" s="67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15.75" customHeight="1">
      <c r="A7" s="57"/>
      <c r="B7" s="66" t="s">
        <v>26</v>
      </c>
      <c r="C7" s="67"/>
      <c r="D7" s="67"/>
      <c r="E7" s="67"/>
      <c r="F7" s="67"/>
      <c r="G7" s="67"/>
      <c r="H7" s="68"/>
      <c r="I7" s="68"/>
      <c r="J7" s="69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ht="20.25" customHeight="1">
      <c r="A8" s="57"/>
      <c r="B8" s="70" t="s">
        <v>27</v>
      </c>
      <c r="C8" s="71"/>
      <c r="D8" s="71"/>
      <c r="E8" s="71"/>
      <c r="F8" s="71"/>
      <c r="G8" s="71"/>
      <c r="H8" s="71"/>
      <c r="I8" s="71"/>
      <c r="J8" s="7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ht="20.25" customHeight="1">
      <c r="A9" s="57"/>
      <c r="B9" s="73" t="s">
        <v>28</v>
      </c>
      <c r="C9" s="74" t="s">
        <v>29</v>
      </c>
      <c r="D9" s="63"/>
      <c r="E9" s="63"/>
      <c r="F9" s="63"/>
      <c r="G9" s="75" t="s">
        <v>30</v>
      </c>
      <c r="H9" s="63"/>
      <c r="I9" s="63"/>
      <c r="J9" s="64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ht="20.25" customHeight="1">
      <c r="A10" s="57"/>
      <c r="B10" s="73" t="s">
        <v>31</v>
      </c>
      <c r="C10" s="74" t="s">
        <v>32</v>
      </c>
      <c r="D10" s="63"/>
      <c r="E10" s="63"/>
      <c r="F10" s="63"/>
      <c r="G10" s="76" t="str">
        <f>VLOOKUP($C$14,resumo!$A$5:$O$12,13,0)</f>
        <v>VIAMÃO/RS</v>
      </c>
      <c r="H10" s="63"/>
      <c r="I10" s="63"/>
      <c r="J10" s="64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ht="27.0" customHeight="1">
      <c r="A11" s="57"/>
      <c r="B11" s="73" t="s">
        <v>33</v>
      </c>
      <c r="C11" s="74" t="s">
        <v>34</v>
      </c>
      <c r="D11" s="63"/>
      <c r="E11" s="63"/>
      <c r="F11" s="63"/>
      <c r="G11" s="77" t="s">
        <v>35</v>
      </c>
      <c r="H11" s="63"/>
      <c r="I11" s="63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ht="20.25" customHeight="1">
      <c r="A12" s="57"/>
      <c r="B12" s="78" t="s">
        <v>36</v>
      </c>
      <c r="C12" s="74" t="s">
        <v>37</v>
      </c>
      <c r="D12" s="63"/>
      <c r="E12" s="63"/>
      <c r="F12" s="63"/>
      <c r="G12" s="79">
        <v>12.0</v>
      </c>
      <c r="H12" s="9"/>
      <c r="I12" s="9"/>
      <c r="J12" s="1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ht="25.5" customHeight="1">
      <c r="A13" s="80"/>
      <c r="B13" s="81"/>
      <c r="C13" s="82" t="s">
        <v>1</v>
      </c>
      <c r="D13" s="83" t="s">
        <v>2</v>
      </c>
      <c r="E13" s="84" t="s">
        <v>38</v>
      </c>
      <c r="F13" s="64"/>
      <c r="G13" s="85" t="s">
        <v>4</v>
      </c>
      <c r="H13" s="64"/>
      <c r="I13" s="85" t="s">
        <v>5</v>
      </c>
      <c r="J13" s="86"/>
      <c r="K13" s="5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29.25" customHeight="1">
      <c r="A14" s="80"/>
      <c r="B14" s="87"/>
      <c r="C14" s="88">
        <v>3.0</v>
      </c>
      <c r="D14" s="89">
        <f>VLOOKUP($C$14,resumo!$A$5:$O$12,4,0)</f>
        <v>2</v>
      </c>
      <c r="E14" s="90" t="str">
        <f>VLOOKUP($C$14,resumo!$A$5:$O$12,5,0)</f>
        <v>12 x 36 horas noturnas</v>
      </c>
      <c r="F14" s="64"/>
      <c r="G14" s="91" t="str">
        <f>VLOOKUP($C$14,resumo!$A$5:$O$12,6,0)</f>
        <v>Viamão</v>
      </c>
      <c r="H14" s="64"/>
      <c r="I14" s="92">
        <f>VLOOKUP($C$14,resumo!$A$5:$O$12,7,0)</f>
        <v>2</v>
      </c>
      <c r="J14" s="93"/>
      <c r="K14" s="57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7.5" customHeight="1">
      <c r="A15" s="80"/>
      <c r="B15" s="94"/>
      <c r="C15" s="95"/>
      <c r="D15" s="95"/>
      <c r="E15" s="95"/>
      <c r="F15" s="95"/>
      <c r="G15" s="95"/>
      <c r="H15" s="95"/>
      <c r="I15" s="95"/>
      <c r="J15" s="96"/>
      <c r="K15" s="57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4.25" customHeight="1">
      <c r="A16" s="57"/>
      <c r="B16" s="97" t="s">
        <v>39</v>
      </c>
      <c r="C16" s="63"/>
      <c r="D16" s="63"/>
      <c r="E16" s="63"/>
      <c r="F16" s="63"/>
      <c r="G16" s="63"/>
      <c r="H16" s="63"/>
      <c r="I16" s="63"/>
      <c r="J16" s="64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ht="21.75" customHeight="1">
      <c r="A17" s="98"/>
      <c r="B17" s="99" t="s">
        <v>40</v>
      </c>
      <c r="C17" s="63"/>
      <c r="D17" s="63"/>
      <c r="E17" s="63"/>
      <c r="F17" s="63"/>
      <c r="G17" s="63"/>
      <c r="H17" s="63"/>
      <c r="I17" s="63"/>
      <c r="J17" s="64"/>
      <c r="K17" s="98"/>
      <c r="L17" s="98"/>
      <c r="M17" s="98"/>
      <c r="N17" s="98"/>
      <c r="O17" s="98"/>
      <c r="P17" s="98"/>
      <c r="X17" s="98"/>
    </row>
    <row r="18" ht="15.75" customHeight="1">
      <c r="A18" s="57"/>
      <c r="B18" s="73">
        <v>1.0</v>
      </c>
      <c r="C18" s="74" t="s">
        <v>41</v>
      </c>
      <c r="D18" s="63"/>
      <c r="E18" s="63"/>
      <c r="F18" s="63"/>
      <c r="G18" s="63"/>
      <c r="H18" s="64"/>
      <c r="I18" s="100" t="str">
        <f>G5</f>
        <v>VIGILÂNCIA ARMADA</v>
      </c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>
      <c r="A19" s="57"/>
      <c r="B19" s="73">
        <v>2.0</v>
      </c>
      <c r="C19" s="74" t="s">
        <v>42</v>
      </c>
      <c r="D19" s="63"/>
      <c r="E19" s="63"/>
      <c r="F19" s="63"/>
      <c r="G19" s="63"/>
      <c r="H19" s="64"/>
      <c r="I19" s="101" t="s">
        <v>291</v>
      </c>
      <c r="J19" s="64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ht="15.75" customHeight="1">
      <c r="A20" s="57"/>
      <c r="B20" s="73">
        <v>3.0</v>
      </c>
      <c r="C20" s="102" t="s">
        <v>292</v>
      </c>
      <c r="D20" s="63"/>
      <c r="E20" s="63"/>
      <c r="F20" s="63"/>
      <c r="G20" s="63"/>
      <c r="H20" s="64"/>
      <c r="I20" s="103">
        <v>2105.4</v>
      </c>
      <c r="J20" s="64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ht="31.5" customHeight="1">
      <c r="A21" s="57"/>
      <c r="B21" s="73">
        <v>4.0</v>
      </c>
      <c r="C21" s="74" t="s">
        <v>45</v>
      </c>
      <c r="D21" s="63"/>
      <c r="E21" s="63"/>
      <c r="F21" s="63"/>
      <c r="G21" s="63"/>
      <c r="H21" s="64"/>
      <c r="I21" s="104" t="s">
        <v>46</v>
      </c>
      <c r="J21" s="64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ht="15.75" customHeight="1">
      <c r="A22" s="57"/>
      <c r="B22" s="73">
        <v>5.0</v>
      </c>
      <c r="C22" s="74" t="s">
        <v>47</v>
      </c>
      <c r="D22" s="63"/>
      <c r="E22" s="63"/>
      <c r="F22" s="63"/>
      <c r="G22" s="63"/>
      <c r="H22" s="64"/>
      <c r="I22" s="104" t="s">
        <v>48</v>
      </c>
      <c r="J22" s="64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>
      <c r="A23" s="57"/>
      <c r="B23" s="105">
        <v>6.0</v>
      </c>
      <c r="C23" s="106" t="s">
        <v>293</v>
      </c>
      <c r="D23" s="63"/>
      <c r="E23" s="63"/>
      <c r="F23" s="63"/>
      <c r="G23" s="63"/>
      <c r="H23" s="64"/>
      <c r="I23" s="107">
        <f>ROUND(I20/220,2)</f>
        <v>9.57</v>
      </c>
      <c r="J23" s="64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</row>
    <row r="24">
      <c r="A24" s="57"/>
      <c r="B24" s="108">
        <v>7.0</v>
      </c>
      <c r="C24" s="106" t="s">
        <v>294</v>
      </c>
      <c r="D24" s="63"/>
      <c r="E24" s="63"/>
      <c r="F24" s="63"/>
      <c r="G24" s="63"/>
      <c r="H24" s="64"/>
      <c r="I24" s="107">
        <f>TRUNC((I23*1.5),2)</f>
        <v>14.35</v>
      </c>
      <c r="J24" s="64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>
      <c r="A25" s="57"/>
      <c r="B25" s="108">
        <v>8.0</v>
      </c>
      <c r="C25" s="106" t="s">
        <v>295</v>
      </c>
      <c r="D25" s="63"/>
      <c r="E25" s="63"/>
      <c r="F25" s="63"/>
      <c r="G25" s="63"/>
      <c r="H25" s="64"/>
      <c r="I25" s="107">
        <f>ROUND(I23*0.2,2)</f>
        <v>1.91</v>
      </c>
      <c r="J25" s="64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>
      <c r="A26" s="57"/>
      <c r="B26" s="108">
        <v>9.0</v>
      </c>
      <c r="C26" s="109" t="s">
        <v>52</v>
      </c>
      <c r="D26" s="63"/>
      <c r="E26" s="63"/>
      <c r="F26" s="63"/>
      <c r="G26" s="63"/>
      <c r="H26" s="64"/>
      <c r="I26" s="107">
        <f>TRUNC((I23/6),2)</f>
        <v>1.59</v>
      </c>
      <c r="J26" s="64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>
      <c r="A27" s="57"/>
      <c r="B27" s="108">
        <v>10.0</v>
      </c>
      <c r="C27" s="110" t="s">
        <v>53</v>
      </c>
      <c r="D27" s="63"/>
      <c r="E27" s="63"/>
      <c r="F27" s="63"/>
      <c r="G27" s="63"/>
      <c r="H27" s="64"/>
      <c r="I27" s="106">
        <v>2.0</v>
      </c>
      <c r="J27" s="6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ht="22.5" customHeight="1">
      <c r="A28" s="57"/>
      <c r="B28" s="111" t="s">
        <v>54</v>
      </c>
      <c r="C28" s="63"/>
      <c r="D28" s="63"/>
      <c r="E28" s="63"/>
      <c r="F28" s="63"/>
      <c r="G28" s="63"/>
      <c r="H28" s="63"/>
      <c r="I28" s="63"/>
      <c r="J28" s="64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ht="22.5" customHeight="1">
      <c r="A29" s="57"/>
      <c r="B29" s="97" t="s">
        <v>55</v>
      </c>
      <c r="C29" s="63"/>
      <c r="D29" s="63"/>
      <c r="E29" s="63"/>
      <c r="F29" s="63"/>
      <c r="G29" s="63"/>
      <c r="H29" s="63"/>
      <c r="I29" s="63"/>
      <c r="J29" s="64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ht="30.0" customHeight="1">
      <c r="A30" s="112"/>
      <c r="B30" s="113">
        <v>1.0</v>
      </c>
      <c r="C30" s="114" t="s">
        <v>56</v>
      </c>
      <c r="D30" s="63"/>
      <c r="E30" s="63"/>
      <c r="F30" s="63"/>
      <c r="G30" s="63"/>
      <c r="H30" s="64"/>
      <c r="I30" s="115" t="s">
        <v>57</v>
      </c>
      <c r="J30" s="113" t="s">
        <v>58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  <row r="31">
      <c r="A31" s="57"/>
      <c r="B31" s="73" t="s">
        <v>28</v>
      </c>
      <c r="C31" s="116" t="s">
        <v>296</v>
      </c>
      <c r="D31" s="95"/>
      <c r="E31" s="95"/>
      <c r="F31" s="95"/>
      <c r="G31" s="95"/>
      <c r="H31" s="95"/>
      <c r="I31" s="96"/>
      <c r="J31" s="117">
        <f>ROUND(I20*I27,2)</f>
        <v>4210.8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>
      <c r="A32" s="57"/>
      <c r="B32" s="118" t="s">
        <v>31</v>
      </c>
      <c r="C32" s="116" t="s">
        <v>297</v>
      </c>
      <c r="D32" s="95"/>
      <c r="E32" s="95"/>
      <c r="F32" s="95"/>
      <c r="G32" s="95"/>
      <c r="H32" s="95"/>
      <c r="I32" s="96"/>
      <c r="J32" s="117">
        <f>ROUND(I27*8*15*I25,2)</f>
        <v>458.4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>
      <c r="A33" s="57"/>
      <c r="B33" s="118" t="s">
        <v>33</v>
      </c>
      <c r="C33" s="116" t="s">
        <v>298</v>
      </c>
      <c r="D33" s="95"/>
      <c r="E33" s="95"/>
      <c r="F33" s="95"/>
      <c r="G33" s="95"/>
      <c r="H33" s="95"/>
      <c r="I33" s="96"/>
      <c r="J33" s="117">
        <f>ROUND(4.33*I24*I27,2)</f>
        <v>124.27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>
      <c r="A34" s="57"/>
      <c r="B34" s="118" t="s">
        <v>36</v>
      </c>
      <c r="C34" s="116" t="s">
        <v>299</v>
      </c>
      <c r="D34" s="95"/>
      <c r="E34" s="95"/>
      <c r="F34" s="95"/>
      <c r="G34" s="95"/>
      <c r="H34" s="95"/>
      <c r="I34" s="96"/>
      <c r="J34" s="117">
        <f>ROUND(I26*I27*15,2)</f>
        <v>47.7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>
      <c r="A35" s="57"/>
      <c r="B35" s="118" t="s">
        <v>63</v>
      </c>
      <c r="C35" s="116" t="s">
        <v>300</v>
      </c>
      <c r="D35" s="95"/>
      <c r="E35" s="95"/>
      <c r="F35" s="95"/>
      <c r="G35" s="95"/>
      <c r="H35" s="95"/>
      <c r="I35" s="119">
        <v>0.2</v>
      </c>
      <c r="J35" s="117">
        <f>ROUND(SUM(J32:J34)*I35,2)</f>
        <v>126.07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>
      <c r="A36" s="57"/>
      <c r="B36" s="118" t="s">
        <v>65</v>
      </c>
      <c r="C36" s="116" t="s">
        <v>301</v>
      </c>
      <c r="D36" s="95"/>
      <c r="E36" s="95"/>
      <c r="F36" s="95"/>
      <c r="G36" s="95"/>
      <c r="H36" s="95"/>
      <c r="I36" s="119">
        <v>0.3</v>
      </c>
      <c r="J36" s="117">
        <f>ROUND(SUM(J31:J35)*I36,2)</f>
        <v>1490.17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ht="15.75" customHeight="1">
      <c r="A37" s="57"/>
      <c r="B37" s="118" t="s">
        <v>67</v>
      </c>
      <c r="C37" s="74" t="s">
        <v>68</v>
      </c>
      <c r="D37" s="63"/>
      <c r="E37" s="63"/>
      <c r="F37" s="63"/>
      <c r="G37" s="63"/>
      <c r="H37" s="64"/>
      <c r="I37" s="120"/>
      <c r="J37" s="11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ht="15.75" customHeight="1">
      <c r="A38" s="57"/>
      <c r="B38" s="121" t="s">
        <v>302</v>
      </c>
      <c r="C38" s="63"/>
      <c r="D38" s="63"/>
      <c r="E38" s="63"/>
      <c r="F38" s="63"/>
      <c r="G38" s="63"/>
      <c r="H38" s="63"/>
      <c r="I38" s="64"/>
      <c r="J38" s="122">
        <f>SUM(J31:J37)</f>
        <v>6457.41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>
      <c r="A39" s="57"/>
      <c r="B39" s="123" t="s">
        <v>70</v>
      </c>
      <c r="C39" s="116" t="s">
        <v>303</v>
      </c>
      <c r="D39" s="95"/>
      <c r="E39" s="95"/>
      <c r="F39" s="95"/>
      <c r="G39" s="95"/>
      <c r="H39" s="95"/>
      <c r="I39" s="96"/>
      <c r="J39" s="117">
        <f>ROUND(I24*I27*15*0.5,2)</f>
        <v>215.25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ht="15.75" customHeight="1">
      <c r="A40" s="57"/>
      <c r="B40" s="121" t="s">
        <v>304</v>
      </c>
      <c r="C40" s="63"/>
      <c r="D40" s="63"/>
      <c r="E40" s="63"/>
      <c r="F40" s="63"/>
      <c r="G40" s="63"/>
      <c r="H40" s="63"/>
      <c r="I40" s="64"/>
      <c r="J40" s="124">
        <f>J38+J39</f>
        <v>6672.66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ht="21.75" customHeight="1">
      <c r="A41" s="57"/>
      <c r="B41" s="125" t="s">
        <v>73</v>
      </c>
      <c r="C41" s="63"/>
      <c r="D41" s="63"/>
      <c r="E41" s="63"/>
      <c r="F41" s="63"/>
      <c r="G41" s="63"/>
      <c r="H41" s="63"/>
      <c r="I41" s="63"/>
      <c r="J41" s="64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ht="25.5" customHeight="1">
      <c r="A42" s="57"/>
      <c r="B42" s="126" t="s">
        <v>305</v>
      </c>
      <c r="C42" s="63"/>
      <c r="D42" s="63"/>
      <c r="E42" s="63"/>
      <c r="F42" s="63"/>
      <c r="G42" s="63"/>
      <c r="H42" s="63"/>
      <c r="I42" s="63"/>
      <c r="J42" s="6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ht="25.5" customHeight="1">
      <c r="A43" s="57"/>
      <c r="B43" s="127" t="s">
        <v>75</v>
      </c>
      <c r="C43" s="128" t="s">
        <v>306</v>
      </c>
      <c r="D43" s="63"/>
      <c r="E43" s="63"/>
      <c r="F43" s="63"/>
      <c r="G43" s="63"/>
      <c r="H43" s="63"/>
      <c r="I43" s="64"/>
      <c r="J43" s="129" t="s">
        <v>77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ht="25.5" customHeight="1">
      <c r="A44" s="57"/>
      <c r="B44" s="127" t="s">
        <v>28</v>
      </c>
      <c r="C44" s="130" t="s">
        <v>307</v>
      </c>
      <c r="D44" s="63"/>
      <c r="E44" s="63"/>
      <c r="F44" s="63"/>
      <c r="G44" s="63"/>
      <c r="H44" s="64"/>
      <c r="I44" s="131">
        <v>0.0833</v>
      </c>
      <c r="J44" s="117">
        <f t="shared" ref="J44:J45" si="1">ROUND($J$38*I44,2)</f>
        <v>537.9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ht="39.75" customHeight="1">
      <c r="A45" s="57"/>
      <c r="B45" s="127" t="s">
        <v>31</v>
      </c>
      <c r="C45" s="130" t="s">
        <v>308</v>
      </c>
      <c r="D45" s="63"/>
      <c r="E45" s="63"/>
      <c r="F45" s="63"/>
      <c r="G45" s="63"/>
      <c r="H45" s="64"/>
      <c r="I45" s="131">
        <v>0.121</v>
      </c>
      <c r="J45" s="117">
        <f t="shared" si="1"/>
        <v>781.35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>
      <c r="A46" s="51"/>
      <c r="B46" s="132" t="s">
        <v>80</v>
      </c>
      <c r="C46" s="63"/>
      <c r="D46" s="63"/>
      <c r="E46" s="63"/>
      <c r="F46" s="63"/>
      <c r="G46" s="63"/>
      <c r="H46" s="63"/>
      <c r="I46" s="64"/>
      <c r="J46" s="122">
        <f>SUM(J44+J45)</f>
        <v>1319.25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ht="74.25" customHeight="1">
      <c r="A47" s="57"/>
      <c r="B47" s="111" t="s">
        <v>309</v>
      </c>
      <c r="C47" s="63"/>
      <c r="D47" s="63"/>
      <c r="E47" s="63"/>
      <c r="F47" s="63"/>
      <c r="G47" s="63"/>
      <c r="H47" s="63"/>
      <c r="I47" s="63"/>
      <c r="J47" s="64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ht="32.25" customHeight="1">
      <c r="A48" s="57"/>
      <c r="B48" s="99" t="s">
        <v>310</v>
      </c>
      <c r="C48" s="63"/>
      <c r="D48" s="63"/>
      <c r="E48" s="63"/>
      <c r="F48" s="63"/>
      <c r="G48" s="63"/>
      <c r="H48" s="63"/>
      <c r="I48" s="63"/>
      <c r="J48" s="64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ht="30.0" customHeight="1">
      <c r="A49" s="57"/>
      <c r="B49" s="133" t="s">
        <v>83</v>
      </c>
      <c r="C49" s="114" t="s">
        <v>84</v>
      </c>
      <c r="D49" s="63"/>
      <c r="E49" s="63"/>
      <c r="F49" s="63"/>
      <c r="G49" s="63"/>
      <c r="H49" s="64"/>
      <c r="I49" s="134" t="s">
        <v>85</v>
      </c>
      <c r="J49" s="134" t="s">
        <v>86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ht="15.75" customHeight="1">
      <c r="A50" s="57"/>
      <c r="B50" s="135" t="s">
        <v>28</v>
      </c>
      <c r="C50" s="74" t="s">
        <v>87</v>
      </c>
      <c r="D50" s="63"/>
      <c r="E50" s="63"/>
      <c r="F50" s="63"/>
      <c r="G50" s="63"/>
      <c r="H50" s="64"/>
      <c r="I50" s="136">
        <v>0.2</v>
      </c>
      <c r="J50" s="137">
        <f t="shared" ref="J50:J56" si="2">ROUND(($J$38+$J$46+$J$39)*I50,2)</f>
        <v>1598.38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ht="15.75" customHeight="1">
      <c r="A51" s="57"/>
      <c r="B51" s="135" t="s">
        <v>31</v>
      </c>
      <c r="C51" s="74" t="s">
        <v>88</v>
      </c>
      <c r="D51" s="63"/>
      <c r="E51" s="63"/>
      <c r="F51" s="63"/>
      <c r="G51" s="63"/>
      <c r="H51" s="64"/>
      <c r="I51" s="136">
        <v>0.025</v>
      </c>
      <c r="J51" s="137">
        <f t="shared" si="2"/>
        <v>199.8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ht="48.75" customHeight="1">
      <c r="A52" s="57"/>
      <c r="B52" s="135" t="s">
        <v>33</v>
      </c>
      <c r="C52" s="74" t="s">
        <v>311</v>
      </c>
      <c r="D52" s="64"/>
      <c r="E52" s="138" t="s">
        <v>90</v>
      </c>
      <c r="F52" s="139">
        <v>0.03</v>
      </c>
      <c r="G52" s="138" t="s">
        <v>91</v>
      </c>
      <c r="H52" s="140">
        <v>1.0</v>
      </c>
      <c r="I52" s="141">
        <f>ROUND((F52*H52),6)</f>
        <v>0.03</v>
      </c>
      <c r="J52" s="137">
        <f t="shared" si="2"/>
        <v>239.76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ht="15.75" customHeight="1">
      <c r="A53" s="57"/>
      <c r="B53" s="135" t="s">
        <v>36</v>
      </c>
      <c r="C53" s="74" t="s">
        <v>92</v>
      </c>
      <c r="D53" s="63"/>
      <c r="E53" s="63"/>
      <c r="F53" s="63"/>
      <c r="G53" s="63"/>
      <c r="H53" s="64"/>
      <c r="I53" s="136">
        <v>0.015</v>
      </c>
      <c r="J53" s="137">
        <f t="shared" si="2"/>
        <v>119.88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ht="15.75" customHeight="1">
      <c r="A54" s="57"/>
      <c r="B54" s="135" t="s">
        <v>63</v>
      </c>
      <c r="C54" s="74" t="s">
        <v>93</v>
      </c>
      <c r="D54" s="63"/>
      <c r="E54" s="63"/>
      <c r="F54" s="63"/>
      <c r="G54" s="63"/>
      <c r="H54" s="64"/>
      <c r="I54" s="136">
        <v>0.01</v>
      </c>
      <c r="J54" s="137">
        <f t="shared" si="2"/>
        <v>79.92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ht="15.75" customHeight="1">
      <c r="A55" s="57"/>
      <c r="B55" s="135" t="s">
        <v>65</v>
      </c>
      <c r="C55" s="74" t="s">
        <v>94</v>
      </c>
      <c r="D55" s="63"/>
      <c r="E55" s="63"/>
      <c r="F55" s="63"/>
      <c r="G55" s="63"/>
      <c r="H55" s="64"/>
      <c r="I55" s="136">
        <v>0.006</v>
      </c>
      <c r="J55" s="137">
        <f t="shared" si="2"/>
        <v>47.95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</row>
    <row r="56" ht="20.25" customHeight="1">
      <c r="A56" s="57"/>
      <c r="B56" s="135" t="s">
        <v>67</v>
      </c>
      <c r="C56" s="74" t="s">
        <v>95</v>
      </c>
      <c r="D56" s="63"/>
      <c r="E56" s="63"/>
      <c r="F56" s="63"/>
      <c r="G56" s="63"/>
      <c r="H56" s="64"/>
      <c r="I56" s="136">
        <v>0.002</v>
      </c>
      <c r="J56" s="137">
        <f t="shared" si="2"/>
        <v>15.98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</row>
    <row r="57" ht="15.75" customHeight="1">
      <c r="A57" s="57"/>
      <c r="B57" s="135" t="s">
        <v>70</v>
      </c>
      <c r="C57" s="74" t="s">
        <v>96</v>
      </c>
      <c r="D57" s="63"/>
      <c r="E57" s="63"/>
      <c r="F57" s="63"/>
      <c r="G57" s="63"/>
      <c r="H57" s="64"/>
      <c r="I57" s="136">
        <v>0.08</v>
      </c>
      <c r="J57" s="137">
        <f>ROUND(($J$38+$J$46)*I57,2)</f>
        <v>622.13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ht="15.75" customHeight="1">
      <c r="A58" s="57"/>
      <c r="B58" s="132" t="s">
        <v>80</v>
      </c>
      <c r="C58" s="63"/>
      <c r="D58" s="63"/>
      <c r="E58" s="63"/>
      <c r="F58" s="63"/>
      <c r="G58" s="63"/>
      <c r="H58" s="64"/>
      <c r="I58" s="142">
        <f t="shared" ref="I58:J58" si="3">SUM(I50:I57)</f>
        <v>0.368</v>
      </c>
      <c r="J58" s="143">
        <f t="shared" si="3"/>
        <v>2923.8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ht="35.25" customHeight="1">
      <c r="A59" s="57"/>
      <c r="B59" s="111" t="s">
        <v>97</v>
      </c>
      <c r="C59" s="63"/>
      <c r="D59" s="63"/>
      <c r="E59" s="63"/>
      <c r="F59" s="63"/>
      <c r="G59" s="63"/>
      <c r="H59" s="63"/>
      <c r="I59" s="63"/>
      <c r="J59" s="64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ht="18.0" customHeight="1">
      <c r="A60" s="57"/>
      <c r="B60" s="126" t="s">
        <v>98</v>
      </c>
      <c r="C60" s="63"/>
      <c r="D60" s="63"/>
      <c r="E60" s="63"/>
      <c r="F60" s="63"/>
      <c r="G60" s="63"/>
      <c r="H60" s="63"/>
      <c r="I60" s="63"/>
      <c r="J60" s="64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ht="18.0" customHeight="1">
      <c r="A61" s="57"/>
      <c r="B61" s="144" t="s">
        <v>99</v>
      </c>
      <c r="C61" s="114" t="s">
        <v>100</v>
      </c>
      <c r="D61" s="63"/>
      <c r="E61" s="63"/>
      <c r="F61" s="63"/>
      <c r="G61" s="63"/>
      <c r="H61" s="63"/>
      <c r="I61" s="64"/>
      <c r="J61" s="134" t="s">
        <v>77</v>
      </c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ht="15.75" customHeight="1">
      <c r="A62" s="57"/>
      <c r="B62" s="127" t="s">
        <v>28</v>
      </c>
      <c r="C62" s="74" t="s">
        <v>312</v>
      </c>
      <c r="D62" s="63"/>
      <c r="E62" s="63"/>
      <c r="F62" s="63"/>
      <c r="G62" s="63"/>
      <c r="H62" s="63"/>
      <c r="I62" s="63"/>
      <c r="J62" s="137">
        <f>IF(ROUND((I65*I63*I64)-(J31*I66),2)&lt;0,0,ROUND((I65*I63*I64)-(J31*I66),2))</f>
        <v>323.35</v>
      </c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>
      <c r="A63" s="57"/>
      <c r="B63" s="127"/>
      <c r="C63" s="145" t="s">
        <v>313</v>
      </c>
      <c r="D63" s="63"/>
      <c r="E63" s="63"/>
      <c r="F63" s="63"/>
      <c r="G63" s="63"/>
      <c r="H63" s="63"/>
      <c r="I63" s="146">
        <f>VLOOKUP($C$14,resumo!$A$5:$O$12,12,0)</f>
        <v>9.6</v>
      </c>
      <c r="J63" s="137" t="s">
        <v>20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>
      <c r="A64" s="57"/>
      <c r="B64" s="127"/>
      <c r="C64" s="145" t="s">
        <v>314</v>
      </c>
      <c r="D64" s="63"/>
      <c r="E64" s="63"/>
      <c r="F64" s="63"/>
      <c r="G64" s="63"/>
      <c r="H64" s="64"/>
      <c r="I64" s="147">
        <v>2.0</v>
      </c>
      <c r="J64" s="13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>
      <c r="A65" s="57"/>
      <c r="B65" s="127"/>
      <c r="C65" s="145" t="s">
        <v>315</v>
      </c>
      <c r="D65" s="63"/>
      <c r="E65" s="63"/>
      <c r="F65" s="63"/>
      <c r="G65" s="63"/>
      <c r="H65" s="64"/>
      <c r="I65" s="148">
        <v>30.0</v>
      </c>
      <c r="J65" s="13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>
      <c r="A66" s="57"/>
      <c r="B66" s="127"/>
      <c r="C66" s="149" t="s">
        <v>316</v>
      </c>
      <c r="I66" s="150">
        <v>0.06</v>
      </c>
      <c r="J66" s="13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>
      <c r="A67" s="57"/>
      <c r="B67" s="127" t="s">
        <v>31</v>
      </c>
      <c r="C67" s="74" t="s">
        <v>317</v>
      </c>
      <c r="D67" s="63"/>
      <c r="E67" s="63"/>
      <c r="F67" s="63"/>
      <c r="G67" s="63"/>
      <c r="H67" s="63"/>
      <c r="I67" s="63"/>
      <c r="J67" s="137">
        <f>ROUND(I69*I68*(1-I70),2)</f>
        <v>720</v>
      </c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>
      <c r="A68" s="57"/>
      <c r="B68" s="127"/>
      <c r="C68" s="145" t="s">
        <v>318</v>
      </c>
      <c r="D68" s="63"/>
      <c r="E68" s="63"/>
      <c r="F68" s="63"/>
      <c r="G68" s="63"/>
      <c r="H68" s="63"/>
      <c r="I68" s="151">
        <v>30.0</v>
      </c>
      <c r="J68" s="137" t="s">
        <v>20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>
      <c r="A69" s="57"/>
      <c r="B69" s="152"/>
      <c r="C69" s="145" t="s">
        <v>319</v>
      </c>
      <c r="D69" s="63"/>
      <c r="E69" s="63"/>
      <c r="F69" s="63"/>
      <c r="G69" s="63"/>
      <c r="H69" s="63"/>
      <c r="I69" s="148">
        <v>30.0</v>
      </c>
      <c r="J69" s="13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>
      <c r="A70" s="57"/>
      <c r="B70" s="152"/>
      <c r="C70" s="145" t="s">
        <v>109</v>
      </c>
      <c r="D70" s="63"/>
      <c r="E70" s="63"/>
      <c r="F70" s="63"/>
      <c r="G70" s="63"/>
      <c r="H70" s="63"/>
      <c r="I70" s="153">
        <v>0.2</v>
      </c>
      <c r="J70" s="13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hidden="1">
      <c r="A71" s="57"/>
      <c r="B71" s="127" t="s">
        <v>33</v>
      </c>
      <c r="C71" s="74" t="s">
        <v>110</v>
      </c>
      <c r="D71" s="63"/>
      <c r="E71" s="63"/>
      <c r="F71" s="63"/>
      <c r="G71" s="63"/>
      <c r="H71" s="63"/>
      <c r="I71" s="63"/>
      <c r="J71" s="137">
        <v>0.0</v>
      </c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>
      <c r="A72" s="57"/>
      <c r="B72" s="127" t="s">
        <v>36</v>
      </c>
      <c r="C72" s="102" t="s">
        <v>320</v>
      </c>
      <c r="D72" s="63"/>
      <c r="E72" s="63"/>
      <c r="F72" s="63"/>
      <c r="G72" s="63"/>
      <c r="H72" s="63"/>
      <c r="I72" s="64"/>
      <c r="J72" s="137">
        <f>ROUND(26*J38*0.023%,2)</f>
        <v>38.62</v>
      </c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>
      <c r="A73" s="57"/>
      <c r="B73" s="154" t="s">
        <v>63</v>
      </c>
      <c r="C73" s="102" t="s">
        <v>321</v>
      </c>
      <c r="D73" s="63"/>
      <c r="E73" s="63"/>
      <c r="F73" s="63"/>
      <c r="G73" s="63"/>
      <c r="H73" s="63"/>
      <c r="I73" s="64"/>
      <c r="J73" s="137">
        <f>ROUND((J31*0.52066%)/12,2)</f>
        <v>1.83</v>
      </c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>
      <c r="A74" s="57"/>
      <c r="B74" s="154" t="s">
        <v>65</v>
      </c>
      <c r="C74" s="128" t="s">
        <v>113</v>
      </c>
      <c r="D74" s="63"/>
      <c r="E74" s="63"/>
      <c r="F74" s="63"/>
      <c r="G74" s="63"/>
      <c r="H74" s="63"/>
      <c r="I74" s="63"/>
      <c r="J74" s="137" t="s">
        <v>20</v>
      </c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ht="15.75" customHeight="1">
      <c r="A75" s="57"/>
      <c r="B75" s="155"/>
      <c r="C75" s="132" t="s">
        <v>114</v>
      </c>
      <c r="D75" s="63"/>
      <c r="E75" s="63"/>
      <c r="F75" s="63"/>
      <c r="G75" s="63"/>
      <c r="H75" s="63"/>
      <c r="I75" s="64"/>
      <c r="J75" s="143">
        <f>SUM(J62:J74)</f>
        <v>1083.8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>
      <c r="A76" s="57"/>
      <c r="B76" s="111" t="s">
        <v>115</v>
      </c>
      <c r="C76" s="63"/>
      <c r="D76" s="63"/>
      <c r="E76" s="63"/>
      <c r="F76" s="63"/>
      <c r="G76" s="63"/>
      <c r="H76" s="63"/>
      <c r="I76" s="63"/>
      <c r="J76" s="64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ht="21.75" customHeight="1">
      <c r="A77" s="57"/>
      <c r="B77" s="97" t="s">
        <v>116</v>
      </c>
      <c r="C77" s="63"/>
      <c r="D77" s="63"/>
      <c r="E77" s="63"/>
      <c r="F77" s="63"/>
      <c r="G77" s="63"/>
      <c r="H77" s="63"/>
      <c r="I77" s="63"/>
      <c r="J77" s="64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ht="14.25" customHeight="1">
      <c r="A78" s="57"/>
      <c r="B78" s="134">
        <v>2.0</v>
      </c>
      <c r="C78" s="114" t="s">
        <v>117</v>
      </c>
      <c r="D78" s="63"/>
      <c r="E78" s="63"/>
      <c r="F78" s="63"/>
      <c r="G78" s="63"/>
      <c r="H78" s="63"/>
      <c r="I78" s="64"/>
      <c r="J78" s="134" t="s">
        <v>77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ht="21.75" customHeight="1">
      <c r="A79" s="57"/>
      <c r="B79" s="73" t="s">
        <v>75</v>
      </c>
      <c r="C79" s="74" t="s">
        <v>322</v>
      </c>
      <c r="D79" s="63"/>
      <c r="E79" s="63"/>
      <c r="F79" s="63"/>
      <c r="G79" s="63"/>
      <c r="H79" s="63"/>
      <c r="I79" s="64"/>
      <c r="J79" s="137">
        <f>J46</f>
        <v>1319.25</v>
      </c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ht="18.0" customHeight="1">
      <c r="A80" s="57"/>
      <c r="B80" s="73" t="s">
        <v>83</v>
      </c>
      <c r="C80" s="74" t="s">
        <v>84</v>
      </c>
      <c r="D80" s="63"/>
      <c r="E80" s="63"/>
      <c r="F80" s="63"/>
      <c r="G80" s="63"/>
      <c r="H80" s="63"/>
      <c r="I80" s="64"/>
      <c r="J80" s="137">
        <f>J58</f>
        <v>2923.8</v>
      </c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ht="21.75" customHeight="1">
      <c r="A81" s="57"/>
      <c r="B81" s="73" t="s">
        <v>99</v>
      </c>
      <c r="C81" s="74" t="s">
        <v>100</v>
      </c>
      <c r="D81" s="63"/>
      <c r="E81" s="63"/>
      <c r="F81" s="63"/>
      <c r="G81" s="63"/>
      <c r="H81" s="63"/>
      <c r="I81" s="64"/>
      <c r="J81" s="137">
        <f>J75</f>
        <v>1083.8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ht="14.25" customHeight="1">
      <c r="A82" s="156"/>
      <c r="B82" s="157" t="s">
        <v>80</v>
      </c>
      <c r="C82" s="63"/>
      <c r="D82" s="63"/>
      <c r="E82" s="63"/>
      <c r="F82" s="63"/>
      <c r="G82" s="63"/>
      <c r="H82" s="63"/>
      <c r="I82" s="64"/>
      <c r="J82" s="124">
        <f>SUM(J79+J80+J81)</f>
        <v>5326.85</v>
      </c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</row>
    <row r="83" ht="26.25" customHeight="1">
      <c r="A83" s="57"/>
      <c r="B83" s="125" t="s">
        <v>119</v>
      </c>
      <c r="C83" s="63"/>
      <c r="D83" s="63"/>
      <c r="E83" s="63"/>
      <c r="F83" s="63"/>
      <c r="G83" s="63"/>
      <c r="H83" s="63"/>
      <c r="I83" s="63"/>
      <c r="J83" s="64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ht="14.25" customHeight="1">
      <c r="A84" s="57"/>
      <c r="B84" s="144">
        <v>3.0</v>
      </c>
      <c r="C84" s="158" t="s">
        <v>120</v>
      </c>
      <c r="D84" s="63"/>
      <c r="E84" s="63"/>
      <c r="F84" s="63"/>
      <c r="G84" s="63"/>
      <c r="H84" s="63"/>
      <c r="I84" s="64"/>
      <c r="J84" s="144" t="s">
        <v>121</v>
      </c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>
      <c r="A85" s="57"/>
      <c r="B85" s="127" t="s">
        <v>28</v>
      </c>
      <c r="C85" s="74" t="s">
        <v>323</v>
      </c>
      <c r="D85" s="63"/>
      <c r="E85" s="63"/>
      <c r="F85" s="63"/>
      <c r="G85" s="63"/>
      <c r="H85" s="63"/>
      <c r="I85" s="64"/>
      <c r="J85" s="137">
        <f>ROUND((($J$38/12)+($J$44/12)+(J45/12))*(30/30)*0.05,2)</f>
        <v>32.4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>
      <c r="A86" s="57"/>
      <c r="B86" s="127" t="s">
        <v>31</v>
      </c>
      <c r="C86" s="128" t="s">
        <v>123</v>
      </c>
      <c r="D86" s="63"/>
      <c r="E86" s="63"/>
      <c r="F86" s="63"/>
      <c r="G86" s="63"/>
      <c r="H86" s="63"/>
      <c r="I86" s="64"/>
      <c r="J86" s="137">
        <f>ROUND($J$85*I57,2)</f>
        <v>2.59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>
      <c r="A87" s="57"/>
      <c r="B87" s="127" t="s">
        <v>33</v>
      </c>
      <c r="C87" s="74" t="s">
        <v>324</v>
      </c>
      <c r="D87" s="63"/>
      <c r="E87" s="63"/>
      <c r="F87" s="63"/>
      <c r="G87" s="63"/>
      <c r="H87" s="63"/>
      <c r="I87" s="64"/>
      <c r="J87" s="137">
        <f>ROUND(((($J$38/30)*7)/$G$12)*1,2)</f>
        <v>125.56</v>
      </c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>
      <c r="A88" s="57"/>
      <c r="B88" s="127" t="s">
        <v>36</v>
      </c>
      <c r="C88" s="128" t="s">
        <v>125</v>
      </c>
      <c r="D88" s="63"/>
      <c r="E88" s="63"/>
      <c r="F88" s="63"/>
      <c r="G88" s="63"/>
      <c r="H88" s="63"/>
      <c r="I88" s="64"/>
      <c r="J88" s="137">
        <f>ROUND($I$58*J87,2)</f>
        <v>46.21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>
      <c r="A89" s="57"/>
      <c r="B89" s="127" t="s">
        <v>63</v>
      </c>
      <c r="C89" s="74" t="s">
        <v>325</v>
      </c>
      <c r="D89" s="63"/>
      <c r="E89" s="63"/>
      <c r="F89" s="63"/>
      <c r="G89" s="63"/>
      <c r="H89" s="64"/>
      <c r="I89" s="159">
        <v>0.04</v>
      </c>
      <c r="J89" s="137">
        <f>ROUND($J$38*I89,2)</f>
        <v>258.3</v>
      </c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ht="15.75" customHeight="1">
      <c r="A90" s="57"/>
      <c r="B90" s="132" t="s">
        <v>80</v>
      </c>
      <c r="C90" s="63"/>
      <c r="D90" s="63"/>
      <c r="E90" s="63"/>
      <c r="F90" s="63"/>
      <c r="G90" s="63"/>
      <c r="H90" s="63"/>
      <c r="I90" s="64"/>
      <c r="J90" s="160">
        <f>SUM(J85:J89)</f>
        <v>465.06</v>
      </c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>
      <c r="A91" s="57"/>
      <c r="B91" s="111" t="s">
        <v>127</v>
      </c>
      <c r="C91" s="63"/>
      <c r="D91" s="63"/>
      <c r="E91" s="63"/>
      <c r="F91" s="63"/>
      <c r="G91" s="63"/>
      <c r="H91" s="63"/>
      <c r="I91" s="63"/>
      <c r="J91" s="64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ht="21.75" customHeight="1">
      <c r="A92" s="57"/>
      <c r="B92" s="97" t="s">
        <v>128</v>
      </c>
      <c r="C92" s="63"/>
      <c r="D92" s="63"/>
      <c r="E92" s="63"/>
      <c r="F92" s="63"/>
      <c r="G92" s="63"/>
      <c r="H92" s="63"/>
      <c r="I92" s="63"/>
      <c r="J92" s="64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>
      <c r="A93" s="57"/>
      <c r="B93" s="111" t="s">
        <v>129</v>
      </c>
      <c r="C93" s="63"/>
      <c r="D93" s="63"/>
      <c r="E93" s="63"/>
      <c r="F93" s="63"/>
      <c r="G93" s="63"/>
      <c r="H93" s="63"/>
      <c r="I93" s="63"/>
      <c r="J93" s="64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>
      <c r="A94" s="57"/>
      <c r="B94" s="161" t="s">
        <v>326</v>
      </c>
      <c r="C94" s="71"/>
      <c r="D94" s="71"/>
      <c r="E94" s="71"/>
      <c r="F94" s="71"/>
      <c r="G94" s="71"/>
      <c r="H94" s="71"/>
      <c r="I94" s="71"/>
      <c r="J94" s="72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ht="16.5" customHeight="1">
      <c r="A95" s="57"/>
      <c r="B95" s="162" t="s">
        <v>131</v>
      </c>
      <c r="C95" s="163">
        <f>J38</f>
        <v>6457.41</v>
      </c>
      <c r="D95" s="164" t="s">
        <v>327</v>
      </c>
      <c r="E95" s="63"/>
      <c r="F95" s="163">
        <f>J82-J62-J67</f>
        <v>4283.5</v>
      </c>
      <c r="G95" s="164" t="s">
        <v>133</v>
      </c>
      <c r="H95" s="63"/>
      <c r="I95" s="165">
        <f>J90</f>
        <v>465.06</v>
      </c>
      <c r="J95" s="166">
        <f>C95+F95+I95</f>
        <v>11205.97</v>
      </c>
      <c r="K95" s="57"/>
      <c r="L95" s="16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ht="22.5" customHeight="1">
      <c r="A96" s="57"/>
      <c r="B96" s="168" t="s">
        <v>134</v>
      </c>
      <c r="C96" s="169"/>
      <c r="D96" s="169"/>
      <c r="E96" s="169"/>
      <c r="F96" s="169"/>
      <c r="G96" s="169"/>
      <c r="H96" s="169"/>
      <c r="I96" s="169"/>
      <c r="J96" s="170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ht="15.75" customHeight="1">
      <c r="A97" s="57"/>
      <c r="B97" s="171" t="s">
        <v>135</v>
      </c>
      <c r="C97" s="158" t="s">
        <v>136</v>
      </c>
      <c r="D97" s="63"/>
      <c r="E97" s="63"/>
      <c r="F97" s="63"/>
      <c r="G97" s="63"/>
      <c r="H97" s="63"/>
      <c r="I97" s="64"/>
      <c r="J97" s="171" t="s">
        <v>77</v>
      </c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ht="14.25" customHeight="1">
      <c r="A98" s="57"/>
      <c r="B98" s="127" t="s">
        <v>28</v>
      </c>
      <c r="C98" s="172" t="s">
        <v>328</v>
      </c>
      <c r="D98" s="63"/>
      <c r="E98" s="63"/>
      <c r="F98" s="63"/>
      <c r="G98" s="63"/>
      <c r="H98" s="63"/>
      <c r="I98" s="64"/>
      <c r="J98" s="137">
        <f>ROUND(J95/12,2)</f>
        <v>933.83</v>
      </c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ht="14.25" customHeight="1">
      <c r="A99" s="57"/>
      <c r="B99" s="127" t="s">
        <v>31</v>
      </c>
      <c r="C99" s="172" t="s">
        <v>329</v>
      </c>
      <c r="D99" s="63"/>
      <c r="E99" s="63"/>
      <c r="F99" s="63"/>
      <c r="G99" s="63"/>
      <c r="H99" s="63"/>
      <c r="I99" s="64"/>
      <c r="J99" s="137">
        <f>ROUND((($J$95/30)*1)/12,2)</f>
        <v>31.13</v>
      </c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ht="14.25" customHeight="1">
      <c r="A100" s="57"/>
      <c r="B100" s="127" t="s">
        <v>33</v>
      </c>
      <c r="C100" s="172" t="s">
        <v>330</v>
      </c>
      <c r="D100" s="63"/>
      <c r="E100" s="63"/>
      <c r="F100" s="63"/>
      <c r="G100" s="63"/>
      <c r="H100" s="63"/>
      <c r="I100" s="64"/>
      <c r="J100" s="137">
        <f>ROUND((($J$95/30)*5)/12*1.5%,2)</f>
        <v>2.33</v>
      </c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>
      <c r="A101" s="57"/>
      <c r="B101" s="127" t="s">
        <v>36</v>
      </c>
      <c r="C101" s="173" t="s">
        <v>331</v>
      </c>
      <c r="D101" s="63"/>
      <c r="E101" s="63"/>
      <c r="F101" s="63"/>
      <c r="G101" s="63"/>
      <c r="H101" s="63"/>
      <c r="I101" s="64"/>
      <c r="J101" s="137">
        <f>ROUND((((($J$95)/30)*0.69)/12),2)</f>
        <v>21.48</v>
      </c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ht="68.25" customHeight="1">
      <c r="A102" s="57"/>
      <c r="B102" s="127" t="s">
        <v>63</v>
      </c>
      <c r="C102" s="174" t="s">
        <v>332</v>
      </c>
      <c r="D102" s="63"/>
      <c r="E102" s="63"/>
      <c r="F102" s="63"/>
      <c r="G102" s="63"/>
      <c r="H102" s="63"/>
      <c r="I102" s="64"/>
      <c r="J102" s="137">
        <f>ROUND(((((C95*0.121)+(I58)*(C95*0.121))*(4/12)))*0.02,2)+ROUND(((I57*C95+I58*J44+J75-J62-J67+J90)*4/12)*0.02,2)</f>
        <v>15.26</v>
      </c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ht="14.25" customHeight="1">
      <c r="A103" s="57"/>
      <c r="B103" s="175" t="s">
        <v>65</v>
      </c>
      <c r="C103" s="173" t="s">
        <v>333</v>
      </c>
      <c r="D103" s="63"/>
      <c r="E103" s="63"/>
      <c r="F103" s="63"/>
      <c r="G103" s="63"/>
      <c r="H103" s="63"/>
      <c r="I103" s="64"/>
      <c r="J103" s="137">
        <f>ROUND((((($J$95)/30)*3)/12),2)</f>
        <v>93.38</v>
      </c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ht="15.75" customHeight="1">
      <c r="A104" s="57"/>
      <c r="B104" s="132" t="s">
        <v>80</v>
      </c>
      <c r="C104" s="63"/>
      <c r="D104" s="63"/>
      <c r="E104" s="63"/>
      <c r="F104" s="63"/>
      <c r="G104" s="63"/>
      <c r="H104" s="63"/>
      <c r="I104" s="64"/>
      <c r="J104" s="176">
        <f>SUM(J98:J103)</f>
        <v>1097.41</v>
      </c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ht="20.25" customHeight="1">
      <c r="A105" s="57"/>
      <c r="B105" s="177" t="s">
        <v>143</v>
      </c>
      <c r="C105" s="63"/>
      <c r="D105" s="63"/>
      <c r="E105" s="63"/>
      <c r="F105" s="63"/>
      <c r="G105" s="63"/>
      <c r="H105" s="63"/>
      <c r="I105" s="63"/>
      <c r="J105" s="64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ht="14.25" customHeight="1">
      <c r="A106" s="57"/>
      <c r="B106" s="144" t="s">
        <v>144</v>
      </c>
      <c r="C106" s="158" t="s">
        <v>145</v>
      </c>
      <c r="D106" s="63"/>
      <c r="E106" s="63"/>
      <c r="F106" s="63"/>
      <c r="G106" s="63"/>
      <c r="H106" s="63"/>
      <c r="I106" s="64"/>
      <c r="J106" s="178" t="s">
        <v>77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ht="13.5" customHeight="1">
      <c r="A107" s="57"/>
      <c r="B107" s="127" t="s">
        <v>28</v>
      </c>
      <c r="C107" s="128" t="s">
        <v>146</v>
      </c>
      <c r="D107" s="63"/>
      <c r="E107" s="63"/>
      <c r="F107" s="63"/>
      <c r="G107" s="63"/>
      <c r="H107" s="63"/>
      <c r="I107" s="64"/>
      <c r="J107" s="179">
        <v>0.0</v>
      </c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ht="15.75" customHeight="1">
      <c r="A108" s="57"/>
      <c r="B108" s="132" t="s">
        <v>80</v>
      </c>
      <c r="C108" s="63"/>
      <c r="D108" s="63"/>
      <c r="E108" s="63"/>
      <c r="F108" s="63"/>
      <c r="G108" s="63"/>
      <c r="H108" s="63"/>
      <c r="I108" s="64"/>
      <c r="J108" s="143">
        <v>0.0</v>
      </c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ht="23.25" customHeight="1">
      <c r="A109" s="57"/>
      <c r="B109" s="97" t="s">
        <v>147</v>
      </c>
      <c r="C109" s="63"/>
      <c r="D109" s="63"/>
      <c r="E109" s="63"/>
      <c r="F109" s="63"/>
      <c r="G109" s="63"/>
      <c r="H109" s="63"/>
      <c r="I109" s="63"/>
      <c r="J109" s="64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ht="27.0" customHeight="1">
      <c r="A110" s="57"/>
      <c r="B110" s="134">
        <v>4.0</v>
      </c>
      <c r="C110" s="158" t="s">
        <v>148</v>
      </c>
      <c r="D110" s="63"/>
      <c r="E110" s="63"/>
      <c r="F110" s="63"/>
      <c r="G110" s="63"/>
      <c r="H110" s="63"/>
      <c r="I110" s="64"/>
      <c r="J110" s="178" t="s">
        <v>77</v>
      </c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ht="19.5" customHeight="1">
      <c r="A111" s="57"/>
      <c r="B111" s="73" t="s">
        <v>135</v>
      </c>
      <c r="C111" s="128" t="s">
        <v>136</v>
      </c>
      <c r="D111" s="63"/>
      <c r="E111" s="63"/>
      <c r="F111" s="63"/>
      <c r="G111" s="63"/>
      <c r="H111" s="63"/>
      <c r="I111" s="64"/>
      <c r="J111" s="137">
        <f>J104</f>
        <v>1097.41</v>
      </c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ht="19.5" customHeight="1">
      <c r="A112" s="57"/>
      <c r="B112" s="73" t="s">
        <v>149</v>
      </c>
      <c r="C112" s="128" t="s">
        <v>145</v>
      </c>
      <c r="D112" s="63"/>
      <c r="E112" s="63"/>
      <c r="F112" s="63"/>
      <c r="G112" s="63"/>
      <c r="H112" s="63"/>
      <c r="I112" s="64"/>
      <c r="J112" s="137">
        <f>J108</f>
        <v>0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ht="19.5" customHeight="1">
      <c r="A113" s="57"/>
      <c r="B113" s="180" t="s">
        <v>80</v>
      </c>
      <c r="C113" s="63"/>
      <c r="D113" s="63"/>
      <c r="E113" s="63"/>
      <c r="F113" s="63"/>
      <c r="G113" s="63"/>
      <c r="H113" s="63"/>
      <c r="I113" s="64"/>
      <c r="J113" s="160">
        <f>SUM(J111+J112)</f>
        <v>1097.41</v>
      </c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ht="25.5" customHeight="1">
      <c r="A114" s="57"/>
      <c r="B114" s="97" t="s">
        <v>150</v>
      </c>
      <c r="C114" s="63"/>
      <c r="D114" s="63"/>
      <c r="E114" s="63"/>
      <c r="F114" s="63"/>
      <c r="G114" s="63"/>
      <c r="H114" s="63"/>
      <c r="I114" s="63"/>
      <c r="J114" s="64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>
      <c r="A115" s="57"/>
      <c r="B115" s="144">
        <v>5.0</v>
      </c>
      <c r="C115" s="114" t="s">
        <v>151</v>
      </c>
      <c r="D115" s="63"/>
      <c r="E115" s="63"/>
      <c r="F115" s="63"/>
      <c r="G115" s="63"/>
      <c r="H115" s="63"/>
      <c r="I115" s="64"/>
      <c r="J115" s="144" t="s">
        <v>77</v>
      </c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ht="17.25" customHeight="1">
      <c r="A116" s="57"/>
      <c r="B116" s="127" t="s">
        <v>28</v>
      </c>
      <c r="C116" s="173" t="s">
        <v>334</v>
      </c>
      <c r="D116" s="63"/>
      <c r="E116" s="63"/>
      <c r="F116" s="63"/>
      <c r="G116" s="63"/>
      <c r="H116" s="63"/>
      <c r="I116" s="64"/>
      <c r="J116" s="137">
        <f>J199</f>
        <v>124.07</v>
      </c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ht="15.75" customHeight="1">
      <c r="A117" s="57"/>
      <c r="B117" s="127" t="s">
        <v>31</v>
      </c>
      <c r="C117" s="102" t="s">
        <v>335</v>
      </c>
      <c r="D117" s="63"/>
      <c r="E117" s="63"/>
      <c r="F117" s="63"/>
      <c r="G117" s="63"/>
      <c r="H117" s="63"/>
      <c r="I117" s="64"/>
      <c r="J117" s="181">
        <f>J184</f>
        <v>197.075</v>
      </c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ht="15.75" hidden="1" customHeight="1">
      <c r="A118" s="57"/>
      <c r="B118" s="127" t="s">
        <v>33</v>
      </c>
      <c r="C118" s="182" t="s">
        <v>336</v>
      </c>
      <c r="D118" s="63"/>
      <c r="E118" s="63"/>
      <c r="F118" s="63"/>
      <c r="G118" s="63"/>
      <c r="H118" s="63"/>
      <c r="I118" s="64"/>
      <c r="J118" s="181">
        <v>0.0</v>
      </c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ht="15.75" customHeight="1">
      <c r="A119" s="57"/>
      <c r="B119" s="127" t="s">
        <v>36</v>
      </c>
      <c r="C119" s="74" t="s">
        <v>155</v>
      </c>
      <c r="D119" s="63"/>
      <c r="E119" s="63"/>
      <c r="F119" s="63"/>
      <c r="G119" s="63"/>
      <c r="H119" s="63"/>
      <c r="I119" s="64"/>
      <c r="J119" s="181">
        <v>0.0</v>
      </c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ht="15.75" customHeight="1">
      <c r="A120" s="57"/>
      <c r="B120" s="132" t="s">
        <v>114</v>
      </c>
      <c r="C120" s="63"/>
      <c r="D120" s="63"/>
      <c r="E120" s="63"/>
      <c r="F120" s="63"/>
      <c r="G120" s="63"/>
      <c r="H120" s="63"/>
      <c r="I120" s="64"/>
      <c r="J120" s="183">
        <f>SUM(J116:J119)</f>
        <v>321.145</v>
      </c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ht="14.25" customHeight="1">
      <c r="A121" s="57"/>
      <c r="B121" s="184" t="s">
        <v>156</v>
      </c>
      <c r="C121" s="63"/>
      <c r="D121" s="63"/>
      <c r="E121" s="63"/>
      <c r="F121" s="63"/>
      <c r="G121" s="63"/>
      <c r="H121" s="63"/>
      <c r="I121" s="63"/>
      <c r="J121" s="64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ht="24.75" customHeight="1">
      <c r="A122" s="57"/>
      <c r="B122" s="125" t="s">
        <v>157</v>
      </c>
      <c r="C122" s="63"/>
      <c r="D122" s="63"/>
      <c r="E122" s="63"/>
      <c r="F122" s="63"/>
      <c r="G122" s="63"/>
      <c r="H122" s="63"/>
      <c r="I122" s="63"/>
      <c r="J122" s="64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ht="14.25" customHeight="1">
      <c r="A123" s="57"/>
      <c r="B123" s="144">
        <v>6.0</v>
      </c>
      <c r="C123" s="158" t="s">
        <v>158</v>
      </c>
      <c r="D123" s="63"/>
      <c r="E123" s="63"/>
      <c r="F123" s="63"/>
      <c r="G123" s="63"/>
      <c r="H123" s="64"/>
      <c r="I123" s="134" t="s">
        <v>85</v>
      </c>
      <c r="J123" s="144" t="s">
        <v>77</v>
      </c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ht="14.25" customHeight="1">
      <c r="A124" s="57"/>
      <c r="B124" s="130" t="s">
        <v>337</v>
      </c>
      <c r="C124" s="63"/>
      <c r="D124" s="63"/>
      <c r="E124" s="63"/>
      <c r="F124" s="63"/>
      <c r="G124" s="63"/>
      <c r="H124" s="64"/>
      <c r="I124" s="185" t="s">
        <v>20</v>
      </c>
      <c r="J124" s="137">
        <f>SUM(J38+J82+J90+J104+J120)</f>
        <v>13667.875</v>
      </c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ht="15.75" customHeight="1">
      <c r="A125" s="57"/>
      <c r="B125" s="127" t="s">
        <v>28</v>
      </c>
      <c r="C125" s="128" t="s">
        <v>160</v>
      </c>
      <c r="D125" s="63"/>
      <c r="E125" s="63"/>
      <c r="F125" s="63"/>
      <c r="G125" s="63"/>
      <c r="H125" s="64"/>
      <c r="I125" s="186">
        <v>0.05</v>
      </c>
      <c r="J125" s="137">
        <f>ROUND(I125*J124,2)</f>
        <v>683.39</v>
      </c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ht="14.25" customHeight="1">
      <c r="A126" s="57"/>
      <c r="B126" s="130" t="s">
        <v>338</v>
      </c>
      <c r="C126" s="63"/>
      <c r="D126" s="63"/>
      <c r="E126" s="63"/>
      <c r="F126" s="63"/>
      <c r="G126" s="63"/>
      <c r="H126" s="64"/>
      <c r="I126" s="187" t="s">
        <v>20</v>
      </c>
      <c r="J126" s="137">
        <f>J124+J125</f>
        <v>14351.265</v>
      </c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ht="15.75" customHeight="1">
      <c r="A127" s="57"/>
      <c r="B127" s="127" t="s">
        <v>31</v>
      </c>
      <c r="C127" s="128" t="s">
        <v>162</v>
      </c>
      <c r="D127" s="63"/>
      <c r="E127" s="63"/>
      <c r="F127" s="63"/>
      <c r="G127" s="63"/>
      <c r="H127" s="64"/>
      <c r="I127" s="186">
        <v>0.1</v>
      </c>
      <c r="J127" s="137">
        <f>ROUND(I127*J126,2)</f>
        <v>1435.13</v>
      </c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ht="14.25" customHeight="1">
      <c r="A128" s="57"/>
      <c r="B128" s="130" t="s">
        <v>339</v>
      </c>
      <c r="C128" s="63"/>
      <c r="D128" s="63"/>
      <c r="E128" s="63"/>
      <c r="F128" s="63"/>
      <c r="G128" s="63"/>
      <c r="H128" s="64"/>
      <c r="I128" s="188" t="s">
        <v>20</v>
      </c>
      <c r="J128" s="189">
        <f>SUM(J124+J125+J127)</f>
        <v>15786.395</v>
      </c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</row>
    <row r="129" ht="15.75" customHeight="1">
      <c r="A129" s="57"/>
      <c r="B129" s="135" t="s">
        <v>33</v>
      </c>
      <c r="C129" s="128" t="s">
        <v>164</v>
      </c>
      <c r="D129" s="63"/>
      <c r="E129" s="63"/>
      <c r="F129" s="63"/>
      <c r="G129" s="63"/>
      <c r="H129" s="63"/>
      <c r="I129" s="190"/>
      <c r="J129" s="191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</row>
    <row r="130" ht="15.75" customHeight="1">
      <c r="A130" s="57"/>
      <c r="B130" s="127"/>
      <c r="C130" s="128" t="s">
        <v>165</v>
      </c>
      <c r="D130" s="63"/>
      <c r="E130" s="63"/>
      <c r="F130" s="63"/>
      <c r="G130" s="63"/>
      <c r="H130" s="63"/>
      <c r="I130" s="190"/>
      <c r="J130" s="191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>
      <c r="A131" s="57"/>
      <c r="B131" s="127"/>
      <c r="C131" s="192" t="s">
        <v>340</v>
      </c>
      <c r="D131" s="63"/>
      <c r="E131" s="63"/>
      <c r="F131" s="63"/>
      <c r="G131" s="63"/>
      <c r="H131" s="64"/>
      <c r="I131" s="193">
        <v>0.03</v>
      </c>
      <c r="J131" s="137">
        <f t="shared" ref="J131:J132" si="4">ROUND(($J$128/(1-$I$139))*I131,2)</f>
        <v>512.82</v>
      </c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</row>
    <row r="132">
      <c r="A132" s="57"/>
      <c r="B132" s="127"/>
      <c r="C132" s="192" t="s">
        <v>341</v>
      </c>
      <c r="D132" s="63"/>
      <c r="E132" s="63"/>
      <c r="F132" s="63"/>
      <c r="G132" s="63"/>
      <c r="H132" s="64"/>
      <c r="I132" s="193">
        <v>0.0065</v>
      </c>
      <c r="J132" s="137">
        <f t="shared" si="4"/>
        <v>111.11</v>
      </c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</row>
    <row r="133" ht="14.25" customHeight="1">
      <c r="A133" s="194"/>
      <c r="B133" s="195"/>
      <c r="C133" s="196" t="s">
        <v>342</v>
      </c>
      <c r="D133" s="63"/>
      <c r="E133" s="63"/>
      <c r="F133" s="63"/>
      <c r="G133" s="63"/>
      <c r="H133" s="64"/>
      <c r="I133" s="197" t="s">
        <v>20</v>
      </c>
      <c r="J133" s="198" t="s">
        <v>20</v>
      </c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</row>
    <row r="134" ht="14.25" customHeight="1">
      <c r="A134" s="194"/>
      <c r="B134" s="195"/>
      <c r="C134" s="196" t="s">
        <v>343</v>
      </c>
      <c r="D134" s="63"/>
      <c r="E134" s="63"/>
      <c r="F134" s="63"/>
      <c r="G134" s="63"/>
      <c r="H134" s="64"/>
      <c r="I134" s="197" t="s">
        <v>20</v>
      </c>
      <c r="J134" s="198" t="s">
        <v>20</v>
      </c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</row>
    <row r="135" ht="14.25" customHeight="1">
      <c r="A135" s="194"/>
      <c r="B135" s="195"/>
      <c r="C135" s="199" t="s">
        <v>170</v>
      </c>
      <c r="D135" s="63"/>
      <c r="E135" s="63"/>
      <c r="F135" s="63"/>
      <c r="G135" s="63"/>
      <c r="H135" s="63"/>
      <c r="I135" s="197" t="s">
        <v>20</v>
      </c>
      <c r="J135" s="198" t="s">
        <v>20</v>
      </c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</row>
    <row r="136" ht="18.0" customHeight="1">
      <c r="A136" s="57"/>
      <c r="B136" s="127"/>
      <c r="C136" s="128" t="s">
        <v>171</v>
      </c>
      <c r="D136" s="63"/>
      <c r="E136" s="63"/>
      <c r="F136" s="63"/>
      <c r="G136" s="63"/>
      <c r="H136" s="63"/>
      <c r="I136" s="190"/>
      <c r="J136" s="191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</row>
    <row r="137" ht="14.25" customHeight="1">
      <c r="A137" s="57"/>
      <c r="B137" s="127"/>
      <c r="C137" s="200" t="s">
        <v>344</v>
      </c>
      <c r="D137" s="63"/>
      <c r="E137" s="63"/>
      <c r="F137" s="63"/>
      <c r="G137" s="63"/>
      <c r="H137" s="64"/>
      <c r="I137" s="201">
        <f>VLOOKUP($C$14,resumo!$A$5:$O$12,14,0)</f>
        <v>0.04</v>
      </c>
      <c r="J137" s="137">
        <f>ROUND(($J$128/(1-$I$139))*I137,2)</f>
        <v>683.76</v>
      </c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</row>
    <row r="138" ht="15.75" customHeight="1">
      <c r="A138" s="57"/>
      <c r="B138" s="132" t="s">
        <v>80</v>
      </c>
      <c r="C138" s="63"/>
      <c r="D138" s="63"/>
      <c r="E138" s="63"/>
      <c r="F138" s="63"/>
      <c r="G138" s="63"/>
      <c r="H138" s="63"/>
      <c r="I138" s="64"/>
      <c r="J138" s="143">
        <f>SUM(J125+J127+J131+J132+J137)</f>
        <v>3426.21</v>
      </c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ht="15.75" customHeight="1">
      <c r="A139" s="57"/>
      <c r="B139" s="180" t="s">
        <v>173</v>
      </c>
      <c r="C139" s="63"/>
      <c r="D139" s="63"/>
      <c r="E139" s="63"/>
      <c r="F139" s="63"/>
      <c r="G139" s="63"/>
      <c r="H139" s="64"/>
      <c r="I139" s="202">
        <f t="shared" ref="I139:J139" si="5">SUM(I131:I137)</f>
        <v>0.0765</v>
      </c>
      <c r="J139" s="143">
        <f t="shared" si="5"/>
        <v>1307.69</v>
      </c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</row>
    <row r="140" ht="25.5" customHeight="1">
      <c r="A140" s="57"/>
      <c r="B140" s="111" t="s">
        <v>174</v>
      </c>
      <c r="C140" s="63"/>
      <c r="D140" s="63"/>
      <c r="E140" s="63"/>
      <c r="F140" s="63"/>
      <c r="G140" s="63"/>
      <c r="H140" s="63"/>
      <c r="I140" s="63"/>
      <c r="J140" s="64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</row>
    <row r="141" ht="18.0" customHeight="1">
      <c r="A141" s="57"/>
      <c r="B141" s="203" t="s">
        <v>175</v>
      </c>
      <c r="C141" s="63"/>
      <c r="D141" s="63"/>
      <c r="E141" s="63"/>
      <c r="F141" s="63"/>
      <c r="G141" s="63"/>
      <c r="H141" s="63"/>
      <c r="I141" s="63"/>
      <c r="J141" s="64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</row>
    <row r="142" ht="14.25" customHeight="1">
      <c r="A142" s="57"/>
      <c r="B142" s="99" t="s">
        <v>176</v>
      </c>
      <c r="C142" s="63"/>
      <c r="D142" s="63"/>
      <c r="E142" s="63"/>
      <c r="F142" s="63"/>
      <c r="G142" s="63"/>
      <c r="H142" s="63"/>
      <c r="I142" s="64"/>
      <c r="J142" s="204" t="s">
        <v>77</v>
      </c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</row>
    <row r="143" ht="14.25" customHeight="1">
      <c r="A143" s="57"/>
      <c r="B143" s="205" t="s">
        <v>28</v>
      </c>
      <c r="C143" s="206" t="s">
        <v>177</v>
      </c>
      <c r="D143" s="63"/>
      <c r="E143" s="63"/>
      <c r="F143" s="63"/>
      <c r="G143" s="63"/>
      <c r="H143" s="63"/>
      <c r="I143" s="63"/>
      <c r="J143" s="181">
        <f>J40</f>
        <v>6672.66</v>
      </c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</row>
    <row r="144" ht="14.25" customHeight="1">
      <c r="A144" s="57"/>
      <c r="B144" s="205" t="s">
        <v>31</v>
      </c>
      <c r="C144" s="206" t="s">
        <v>73</v>
      </c>
      <c r="D144" s="63"/>
      <c r="E144" s="63"/>
      <c r="F144" s="63"/>
      <c r="G144" s="63"/>
      <c r="H144" s="63"/>
      <c r="I144" s="63"/>
      <c r="J144" s="181">
        <f>J82</f>
        <v>5326.85</v>
      </c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</row>
    <row r="145" ht="14.25" customHeight="1">
      <c r="A145" s="57"/>
      <c r="B145" s="205" t="s">
        <v>33</v>
      </c>
      <c r="C145" s="206" t="s">
        <v>178</v>
      </c>
      <c r="D145" s="63"/>
      <c r="E145" s="63"/>
      <c r="F145" s="63"/>
      <c r="G145" s="63"/>
      <c r="H145" s="63"/>
      <c r="I145" s="63"/>
      <c r="J145" s="181">
        <f>J90</f>
        <v>465.06</v>
      </c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</row>
    <row r="146" ht="14.25" customHeight="1">
      <c r="A146" s="57"/>
      <c r="B146" s="205" t="s">
        <v>36</v>
      </c>
      <c r="C146" s="206" t="s">
        <v>179</v>
      </c>
      <c r="D146" s="63"/>
      <c r="E146" s="63"/>
      <c r="F146" s="63"/>
      <c r="G146" s="63"/>
      <c r="H146" s="63"/>
      <c r="I146" s="63"/>
      <c r="J146" s="181">
        <f>J104</f>
        <v>1097.41</v>
      </c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</row>
    <row r="147" ht="14.25" customHeight="1">
      <c r="A147" s="57"/>
      <c r="B147" s="205" t="s">
        <v>63</v>
      </c>
      <c r="C147" s="206" t="s">
        <v>180</v>
      </c>
      <c r="D147" s="63"/>
      <c r="E147" s="63"/>
      <c r="F147" s="63"/>
      <c r="G147" s="63"/>
      <c r="H147" s="63"/>
      <c r="I147" s="63"/>
      <c r="J147" s="181">
        <f>J120</f>
        <v>321.145</v>
      </c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</row>
    <row r="148" ht="14.25" customHeight="1">
      <c r="A148" s="57"/>
      <c r="B148" s="207" t="s">
        <v>181</v>
      </c>
      <c r="C148" s="63"/>
      <c r="D148" s="63"/>
      <c r="E148" s="63"/>
      <c r="F148" s="63"/>
      <c r="G148" s="63"/>
      <c r="H148" s="63"/>
      <c r="I148" s="63"/>
      <c r="J148" s="183">
        <f>SUM(J143:J147)</f>
        <v>13883.125</v>
      </c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</row>
    <row r="149" ht="14.25" customHeight="1">
      <c r="A149" s="57"/>
      <c r="B149" s="208" t="s">
        <v>65</v>
      </c>
      <c r="C149" s="206" t="s">
        <v>182</v>
      </c>
      <c r="D149" s="63"/>
      <c r="E149" s="63"/>
      <c r="F149" s="63"/>
      <c r="G149" s="63"/>
      <c r="H149" s="63"/>
      <c r="I149" s="63"/>
      <c r="J149" s="181">
        <f>J138</f>
        <v>3426.21</v>
      </c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</row>
    <row r="150" ht="14.25" customHeight="1">
      <c r="A150" s="57"/>
      <c r="B150" s="209" t="s">
        <v>183</v>
      </c>
      <c r="C150" s="63"/>
      <c r="D150" s="63"/>
      <c r="E150" s="63"/>
      <c r="F150" s="63"/>
      <c r="G150" s="63"/>
      <c r="H150" s="63"/>
      <c r="I150" s="63"/>
      <c r="J150" s="183">
        <f>SUM(J148:J149)</f>
        <v>17309.335</v>
      </c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</row>
    <row r="151" ht="7.5" customHeight="1">
      <c r="A151" s="57"/>
      <c r="B151" s="210"/>
      <c r="C151" s="210"/>
      <c r="D151" s="210"/>
      <c r="E151" s="210"/>
      <c r="F151" s="210"/>
      <c r="G151" s="210"/>
      <c r="H151" s="211"/>
      <c r="I151" s="211"/>
      <c r="J151" s="211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</row>
    <row r="152" ht="18.0" customHeight="1">
      <c r="A152" s="57"/>
      <c r="B152" s="212" t="s">
        <v>184</v>
      </c>
      <c r="C152" s="63"/>
      <c r="D152" s="63"/>
      <c r="E152" s="63"/>
      <c r="F152" s="63"/>
      <c r="G152" s="64"/>
      <c r="H152" s="213">
        <f>J150*I14</f>
        <v>34618.67</v>
      </c>
      <c r="I152" s="63"/>
      <c r="J152" s="64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</row>
    <row r="153" ht="19.5" customHeight="1">
      <c r="A153" s="57"/>
      <c r="B153" s="212" t="s">
        <v>185</v>
      </c>
      <c r="C153" s="63"/>
      <c r="D153" s="63"/>
      <c r="E153" s="63"/>
      <c r="F153" s="63"/>
      <c r="G153" s="64"/>
      <c r="H153" s="214">
        <f>G12</f>
        <v>12</v>
      </c>
      <c r="I153" s="63"/>
      <c r="J153" s="64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</row>
    <row r="154" ht="14.25" customHeight="1">
      <c r="A154" s="57"/>
      <c r="B154" s="97" t="s">
        <v>345</v>
      </c>
      <c r="C154" s="63"/>
      <c r="D154" s="63"/>
      <c r="E154" s="63"/>
      <c r="F154" s="63"/>
      <c r="G154" s="64"/>
      <c r="H154" s="215">
        <f>ROUND(H152*H153,2)</f>
        <v>415424.04</v>
      </c>
      <c r="I154" s="63"/>
      <c r="J154" s="64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</row>
    <row r="155" ht="7.5" customHeight="1">
      <c r="A155" s="57"/>
      <c r="B155" s="210"/>
      <c r="C155" s="210"/>
      <c r="D155" s="210"/>
      <c r="E155" s="210"/>
      <c r="F155" s="210"/>
      <c r="G155" s="210"/>
      <c r="H155" s="211"/>
      <c r="I155" s="211"/>
      <c r="J155" s="211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</row>
    <row r="156" ht="7.5" customHeight="1">
      <c r="A156" s="57"/>
      <c r="B156" s="216"/>
      <c r="C156" s="216"/>
      <c r="D156" s="216"/>
      <c r="E156" s="216"/>
      <c r="F156" s="216"/>
      <c r="G156" s="216"/>
      <c r="H156" s="217"/>
      <c r="I156" s="217"/>
      <c r="J156" s="21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</row>
    <row r="157" ht="7.5" customHeight="1">
      <c r="A157" s="57"/>
      <c r="B157" s="210"/>
      <c r="C157" s="210"/>
      <c r="D157" s="210"/>
      <c r="E157" s="210"/>
      <c r="F157" s="210"/>
      <c r="G157" s="210"/>
      <c r="H157" s="211"/>
      <c r="I157" s="211"/>
      <c r="J157" s="211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</row>
    <row r="158">
      <c r="A158" s="57"/>
      <c r="B158" s="218" t="s">
        <v>346</v>
      </c>
      <c r="C158" s="219"/>
      <c r="D158" s="219"/>
      <c r="E158" s="219"/>
      <c r="F158" s="219"/>
      <c r="G158" s="219"/>
      <c r="H158" s="219"/>
      <c r="I158" s="219"/>
      <c r="J158" s="21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</row>
    <row r="159" ht="14.25" customHeight="1">
      <c r="A159" s="57"/>
      <c r="B159" s="220"/>
      <c r="H159" s="220"/>
      <c r="I159" s="220"/>
      <c r="J159" s="221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</row>
    <row r="160">
      <c r="A160" s="57"/>
      <c r="B160" s="222" t="s">
        <v>188</v>
      </c>
      <c r="C160" s="63"/>
      <c r="D160" s="63"/>
      <c r="E160" s="63"/>
      <c r="F160" s="63"/>
      <c r="G160" s="63"/>
      <c r="H160" s="63"/>
      <c r="I160" s="63"/>
      <c r="J160" s="64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</row>
    <row r="161">
      <c r="A161" s="57"/>
      <c r="B161" s="223" t="s">
        <v>189</v>
      </c>
      <c r="C161" s="224" t="s">
        <v>190</v>
      </c>
      <c r="D161" s="96"/>
      <c r="E161" s="225" t="s">
        <v>191</v>
      </c>
      <c r="F161" s="225" t="s">
        <v>192</v>
      </c>
      <c r="G161" s="225" t="s">
        <v>193</v>
      </c>
      <c r="H161" s="226" t="s">
        <v>194</v>
      </c>
      <c r="I161" s="227" t="s">
        <v>195</v>
      </c>
      <c r="J161" s="225" t="s">
        <v>196</v>
      </c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</row>
    <row r="162">
      <c r="A162" s="57"/>
      <c r="B162" s="228">
        <v>1.0</v>
      </c>
      <c r="C162" s="229" t="s">
        <v>197</v>
      </c>
      <c r="D162" s="96"/>
      <c r="E162" s="230" t="s">
        <v>198</v>
      </c>
      <c r="F162" s="230">
        <v>1.0</v>
      </c>
      <c r="G162" s="230">
        <v>60.0</v>
      </c>
      <c r="H162" s="231">
        <f t="shared" ref="H162:H164" si="6">1/(G162/12)</f>
        <v>0.2</v>
      </c>
      <c r="I162" s="232">
        <v>725.0</v>
      </c>
      <c r="J162" s="233">
        <f t="shared" ref="J162:J174" si="7">ROUND(I162*H162,2)</f>
        <v>145</v>
      </c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</row>
    <row r="163">
      <c r="B163" s="234">
        <v>2.0</v>
      </c>
      <c r="C163" s="235" t="s">
        <v>199</v>
      </c>
      <c r="D163" s="96"/>
      <c r="E163" s="236" t="s">
        <v>198</v>
      </c>
      <c r="F163" s="237">
        <v>1.0</v>
      </c>
      <c r="G163" s="237">
        <v>24.0</v>
      </c>
      <c r="H163" s="231">
        <f t="shared" si="6"/>
        <v>0.5</v>
      </c>
      <c r="I163" s="232">
        <v>15.9</v>
      </c>
      <c r="J163" s="233">
        <f t="shared" si="7"/>
        <v>7.95</v>
      </c>
    </row>
    <row r="164">
      <c r="B164" s="234">
        <v>3.0</v>
      </c>
      <c r="C164" s="238" t="s">
        <v>200</v>
      </c>
      <c r="D164" s="96"/>
      <c r="E164" s="236" t="s">
        <v>198</v>
      </c>
      <c r="F164" s="237">
        <v>1.0</v>
      </c>
      <c r="G164" s="237">
        <v>24.0</v>
      </c>
      <c r="H164" s="231">
        <f t="shared" si="6"/>
        <v>0.5</v>
      </c>
      <c r="I164" s="232">
        <v>1900.0</v>
      </c>
      <c r="J164" s="233">
        <f t="shared" si="7"/>
        <v>950</v>
      </c>
    </row>
    <row r="165">
      <c r="B165" s="234">
        <v>4.0</v>
      </c>
      <c r="C165" s="235" t="s">
        <v>201</v>
      </c>
      <c r="D165" s="96"/>
      <c r="E165" s="236" t="s">
        <v>198</v>
      </c>
      <c r="F165" s="237">
        <v>1.0</v>
      </c>
      <c r="G165" s="236" t="s">
        <v>20</v>
      </c>
      <c r="H165" s="231">
        <v>1.0</v>
      </c>
      <c r="I165" s="232">
        <v>70.0</v>
      </c>
      <c r="J165" s="233">
        <f t="shared" si="7"/>
        <v>70</v>
      </c>
    </row>
    <row r="166">
      <c r="B166" s="239">
        <v>5.0</v>
      </c>
      <c r="C166" s="235" t="s">
        <v>202</v>
      </c>
      <c r="D166" s="96"/>
      <c r="E166" s="240" t="s">
        <v>198</v>
      </c>
      <c r="F166" s="241">
        <v>1.0</v>
      </c>
      <c r="G166" s="240">
        <v>12.0</v>
      </c>
      <c r="H166" s="242">
        <v>1.0</v>
      </c>
      <c r="I166" s="232">
        <v>26.79</v>
      </c>
      <c r="J166" s="233">
        <f t="shared" si="7"/>
        <v>26.79</v>
      </c>
    </row>
    <row r="167">
      <c r="B167" s="239">
        <v>6.0</v>
      </c>
      <c r="C167" s="235" t="s">
        <v>203</v>
      </c>
      <c r="D167" s="96"/>
      <c r="E167" s="236" t="s">
        <v>198</v>
      </c>
      <c r="F167" s="237">
        <v>1.0</v>
      </c>
      <c r="G167" s="236">
        <v>60.0</v>
      </c>
      <c r="H167" s="243">
        <f>1/(G167/12)</f>
        <v>0.2</v>
      </c>
      <c r="I167" s="232">
        <v>67.45</v>
      </c>
      <c r="J167" s="233">
        <f t="shared" si="7"/>
        <v>13.49</v>
      </c>
    </row>
    <row r="168">
      <c r="B168" s="239">
        <v>7.0</v>
      </c>
      <c r="C168" s="238" t="s">
        <v>204</v>
      </c>
      <c r="D168" s="96"/>
      <c r="E168" s="240" t="s">
        <v>198</v>
      </c>
      <c r="F168" s="241">
        <v>1.0</v>
      </c>
      <c r="G168" s="240">
        <v>12.0</v>
      </c>
      <c r="H168" s="242">
        <v>1.0</v>
      </c>
      <c r="I168" s="232">
        <v>28.55</v>
      </c>
      <c r="J168" s="233">
        <f t="shared" si="7"/>
        <v>28.55</v>
      </c>
    </row>
    <row r="169">
      <c r="B169" s="239">
        <v>8.0</v>
      </c>
      <c r="C169" s="235" t="s">
        <v>205</v>
      </c>
      <c r="D169" s="96"/>
      <c r="E169" s="236" t="s">
        <v>198</v>
      </c>
      <c r="F169" s="237">
        <v>1.0</v>
      </c>
      <c r="G169" s="236">
        <v>24.0</v>
      </c>
      <c r="H169" s="243">
        <f>1/(G169/12)</f>
        <v>0.5</v>
      </c>
      <c r="I169" s="232">
        <v>33.0</v>
      </c>
      <c r="J169" s="233">
        <f t="shared" si="7"/>
        <v>16.5</v>
      </c>
    </row>
    <row r="170">
      <c r="B170" s="239">
        <v>9.0</v>
      </c>
      <c r="C170" s="238" t="s">
        <v>206</v>
      </c>
      <c r="D170" s="96"/>
      <c r="E170" s="240" t="s">
        <v>198</v>
      </c>
      <c r="F170" s="241">
        <v>2.0</v>
      </c>
      <c r="G170" s="240">
        <v>12.0</v>
      </c>
      <c r="H170" s="242">
        <v>1.0</v>
      </c>
      <c r="I170" s="232">
        <v>23.05</v>
      </c>
      <c r="J170" s="233">
        <f t="shared" si="7"/>
        <v>23.05</v>
      </c>
    </row>
    <row r="171">
      <c r="B171" s="239">
        <v>10.0</v>
      </c>
      <c r="C171" s="235" t="s">
        <v>207</v>
      </c>
      <c r="D171" s="96"/>
      <c r="E171" s="236" t="s">
        <v>198</v>
      </c>
      <c r="F171" s="236">
        <v>1.0</v>
      </c>
      <c r="G171" s="236">
        <v>12.0</v>
      </c>
      <c r="H171" s="243">
        <f t="shared" ref="H171:H173" si="8">1/(G171/12)</f>
        <v>1</v>
      </c>
      <c r="I171" s="232">
        <v>11.99</v>
      </c>
      <c r="J171" s="233">
        <f t="shared" si="7"/>
        <v>11.99</v>
      </c>
    </row>
    <row r="172">
      <c r="B172" s="239">
        <v>11.0</v>
      </c>
      <c r="C172" s="235" t="s">
        <v>208</v>
      </c>
      <c r="D172" s="96"/>
      <c r="E172" s="236" t="s">
        <v>198</v>
      </c>
      <c r="F172" s="237">
        <v>1.0</v>
      </c>
      <c r="G172" s="236">
        <v>24.0</v>
      </c>
      <c r="H172" s="243">
        <f t="shared" si="8"/>
        <v>0.5</v>
      </c>
      <c r="I172" s="232">
        <v>240.0</v>
      </c>
      <c r="J172" s="233">
        <f t="shared" si="7"/>
        <v>120</v>
      </c>
    </row>
    <row r="173">
      <c r="B173" s="239">
        <v>12.0</v>
      </c>
      <c r="C173" s="235" t="s">
        <v>209</v>
      </c>
      <c r="D173" s="96"/>
      <c r="E173" s="236" t="s">
        <v>198</v>
      </c>
      <c r="F173" s="237">
        <v>1.0</v>
      </c>
      <c r="G173" s="236">
        <v>60.0</v>
      </c>
      <c r="H173" s="243">
        <f t="shared" si="8"/>
        <v>0.2</v>
      </c>
      <c r="I173" s="232">
        <v>5090.0</v>
      </c>
      <c r="J173" s="233">
        <f t="shared" si="7"/>
        <v>1018</v>
      </c>
    </row>
    <row r="174">
      <c r="B174" s="239">
        <v>13.0</v>
      </c>
      <c r="C174" s="238" t="s">
        <v>210</v>
      </c>
      <c r="D174" s="96"/>
      <c r="E174" s="240" t="s">
        <v>198</v>
      </c>
      <c r="F174" s="241">
        <v>3.0</v>
      </c>
      <c r="G174" s="240">
        <v>60.0</v>
      </c>
      <c r="H174" s="242">
        <v>0.2</v>
      </c>
      <c r="I174" s="232">
        <v>131.8</v>
      </c>
      <c r="J174" s="233">
        <f t="shared" si="7"/>
        <v>26.36</v>
      </c>
    </row>
    <row r="175">
      <c r="B175" s="244" t="s">
        <v>211</v>
      </c>
      <c r="C175" s="63"/>
      <c r="D175" s="63"/>
      <c r="E175" s="63"/>
      <c r="F175" s="63"/>
      <c r="G175" s="63"/>
      <c r="H175" s="63"/>
      <c r="I175" s="64"/>
      <c r="J175" s="245">
        <f>SUM(J162:J174)</f>
        <v>2457.68</v>
      </c>
    </row>
    <row r="176">
      <c r="B176" s="246" t="s">
        <v>212</v>
      </c>
      <c r="C176" s="95"/>
      <c r="D176" s="95"/>
      <c r="E176" s="95"/>
      <c r="F176" s="95"/>
      <c r="G176" s="95"/>
      <c r="H176" s="95"/>
      <c r="I176" s="96"/>
      <c r="J176" s="245">
        <f>ROUND(J175/12,2)</f>
        <v>204.81</v>
      </c>
    </row>
    <row r="177">
      <c r="B177" s="247" t="s">
        <v>347</v>
      </c>
      <c r="C177" s="63"/>
      <c r="D177" s="63"/>
      <c r="E177" s="63"/>
      <c r="F177" s="63"/>
      <c r="G177" s="63"/>
      <c r="H177" s="63"/>
      <c r="I177" s="64"/>
      <c r="J177" s="248">
        <f>J176/2</f>
        <v>102.405</v>
      </c>
    </row>
    <row r="178">
      <c r="B178" s="239">
        <v>14.0</v>
      </c>
      <c r="C178" s="235" t="s">
        <v>214</v>
      </c>
      <c r="D178" s="96"/>
      <c r="E178" s="236" t="s">
        <v>198</v>
      </c>
      <c r="F178" s="236">
        <v>1.0</v>
      </c>
      <c r="G178" s="236">
        <v>60.0</v>
      </c>
      <c r="H178" s="231">
        <f t="shared" ref="H178:H179" si="9">1/(G178/12)</f>
        <v>0.2</v>
      </c>
      <c r="I178" s="232">
        <v>1495.0</v>
      </c>
      <c r="J178" s="233">
        <f t="shared" ref="J178:J179" si="10">ROUND(I178*H178/4,2)</f>
        <v>74.75</v>
      </c>
    </row>
    <row r="179">
      <c r="B179" s="239">
        <v>15.0</v>
      </c>
      <c r="C179" s="235" t="s">
        <v>348</v>
      </c>
      <c r="D179" s="96"/>
      <c r="E179" s="236" t="s">
        <v>198</v>
      </c>
      <c r="F179" s="236">
        <v>1.0</v>
      </c>
      <c r="G179" s="236">
        <v>60.0</v>
      </c>
      <c r="H179" s="231">
        <f t="shared" si="9"/>
        <v>0.2</v>
      </c>
      <c r="I179" s="232">
        <v>21225.0</v>
      </c>
      <c r="J179" s="233">
        <f t="shared" si="10"/>
        <v>1061.25</v>
      </c>
    </row>
    <row r="180">
      <c r="B180" s="247" t="s">
        <v>215</v>
      </c>
      <c r="C180" s="63"/>
      <c r="D180" s="63"/>
      <c r="E180" s="63"/>
      <c r="F180" s="63"/>
      <c r="G180" s="63"/>
      <c r="H180" s="63"/>
      <c r="I180" s="64"/>
      <c r="J180" s="248">
        <f>SUM(J178:J179)</f>
        <v>1136</v>
      </c>
    </row>
    <row r="181">
      <c r="B181" s="247" t="s">
        <v>216</v>
      </c>
      <c r="C181" s="63"/>
      <c r="D181" s="63"/>
      <c r="E181" s="63"/>
      <c r="F181" s="63"/>
      <c r="G181" s="63"/>
      <c r="H181" s="63"/>
      <c r="I181" s="64"/>
      <c r="J181" s="248">
        <f>ROUND(J180/12,2)</f>
        <v>94.67</v>
      </c>
    </row>
    <row r="182">
      <c r="B182" s="249" t="s">
        <v>217</v>
      </c>
    </row>
    <row r="183">
      <c r="B183" s="250"/>
      <c r="C183" s="250"/>
      <c r="D183" s="250"/>
      <c r="E183" s="250"/>
      <c r="F183" s="250"/>
      <c r="G183" s="250"/>
      <c r="H183" s="251"/>
      <c r="I183" s="250"/>
    </row>
    <row r="184">
      <c r="B184" s="252" t="s">
        <v>218</v>
      </c>
      <c r="C184" s="63"/>
      <c r="D184" s="63"/>
      <c r="E184" s="63"/>
      <c r="F184" s="63"/>
      <c r="G184" s="63"/>
      <c r="H184" s="63"/>
      <c r="I184" s="64"/>
      <c r="J184" s="253">
        <f>J177+J181</f>
        <v>197.075</v>
      </c>
    </row>
    <row r="185">
      <c r="B185" s="250"/>
      <c r="C185" s="250"/>
      <c r="D185" s="250"/>
      <c r="E185" s="250"/>
      <c r="F185" s="250"/>
      <c r="G185" s="250"/>
      <c r="H185" s="251"/>
      <c r="I185" s="250"/>
    </row>
    <row r="186">
      <c r="B186" s="254" t="s">
        <v>219</v>
      </c>
      <c r="C186" s="63"/>
      <c r="D186" s="63"/>
      <c r="E186" s="63"/>
      <c r="F186" s="63"/>
      <c r="G186" s="63"/>
      <c r="H186" s="63"/>
      <c r="I186" s="63"/>
      <c r="J186" s="64"/>
    </row>
    <row r="187">
      <c r="B187" s="255" t="s">
        <v>189</v>
      </c>
      <c r="C187" s="256" t="s">
        <v>190</v>
      </c>
      <c r="D187" s="96"/>
      <c r="E187" s="257" t="s">
        <v>191</v>
      </c>
      <c r="F187" s="258" t="s">
        <v>220</v>
      </c>
      <c r="G187" s="64"/>
      <c r="H187" s="259" t="s">
        <v>221</v>
      </c>
      <c r="I187" s="260" t="s">
        <v>195</v>
      </c>
      <c r="J187" s="257" t="s">
        <v>196</v>
      </c>
    </row>
    <row r="188">
      <c r="B188" s="234">
        <v>1.0</v>
      </c>
      <c r="C188" s="235" t="s">
        <v>222</v>
      </c>
      <c r="D188" s="96"/>
      <c r="E188" s="236" t="s">
        <v>198</v>
      </c>
      <c r="F188" s="261">
        <v>1.0</v>
      </c>
      <c r="G188" s="64"/>
      <c r="H188" s="262">
        <f t="shared" ref="H188:H194" si="11">F188*2</f>
        <v>2</v>
      </c>
      <c r="I188" s="263">
        <v>14.0</v>
      </c>
      <c r="J188" s="233">
        <f t="shared" ref="J188:J197" si="12">ROUND(I188*H188,2)</f>
        <v>28</v>
      </c>
    </row>
    <row r="189">
      <c r="B189" s="234">
        <v>2.0</v>
      </c>
      <c r="C189" s="235" t="s">
        <v>223</v>
      </c>
      <c r="D189" s="96"/>
      <c r="E189" s="236" t="s">
        <v>224</v>
      </c>
      <c r="F189" s="261">
        <v>2.0</v>
      </c>
      <c r="G189" s="64"/>
      <c r="H189" s="262">
        <f t="shared" si="11"/>
        <v>4</v>
      </c>
      <c r="I189" s="263">
        <v>59.45</v>
      </c>
      <c r="J189" s="233">
        <f t="shared" si="12"/>
        <v>237.8</v>
      </c>
    </row>
    <row r="190">
      <c r="B190" s="234">
        <v>3.0</v>
      </c>
      <c r="C190" s="235" t="s">
        <v>225</v>
      </c>
      <c r="D190" s="96"/>
      <c r="E190" s="236" t="s">
        <v>224</v>
      </c>
      <c r="F190" s="261">
        <v>2.0</v>
      </c>
      <c r="G190" s="64"/>
      <c r="H190" s="262">
        <f t="shared" si="11"/>
        <v>4</v>
      </c>
      <c r="I190" s="263">
        <v>26.89</v>
      </c>
      <c r="J190" s="233">
        <f t="shared" si="12"/>
        <v>107.56</v>
      </c>
    </row>
    <row r="191">
      <c r="B191" s="234">
        <v>4.0</v>
      </c>
      <c r="C191" s="235" t="s">
        <v>226</v>
      </c>
      <c r="D191" s="96"/>
      <c r="E191" s="236" t="s">
        <v>224</v>
      </c>
      <c r="F191" s="261">
        <v>2.0</v>
      </c>
      <c r="G191" s="64"/>
      <c r="H191" s="262">
        <f t="shared" si="11"/>
        <v>4</v>
      </c>
      <c r="I191" s="263">
        <v>29.45</v>
      </c>
      <c r="J191" s="233">
        <f t="shared" si="12"/>
        <v>117.8</v>
      </c>
    </row>
    <row r="192">
      <c r="B192" s="234">
        <v>5.0</v>
      </c>
      <c r="C192" s="235" t="s">
        <v>227</v>
      </c>
      <c r="D192" s="96"/>
      <c r="E192" s="236" t="s">
        <v>198</v>
      </c>
      <c r="F192" s="261">
        <v>1.0</v>
      </c>
      <c r="G192" s="64"/>
      <c r="H192" s="262">
        <f t="shared" si="11"/>
        <v>2</v>
      </c>
      <c r="I192" s="263">
        <v>19.95</v>
      </c>
      <c r="J192" s="233">
        <f t="shared" si="12"/>
        <v>39.9</v>
      </c>
    </row>
    <row r="193">
      <c r="B193" s="234">
        <v>6.0</v>
      </c>
      <c r="C193" s="235" t="s">
        <v>228</v>
      </c>
      <c r="D193" s="96"/>
      <c r="E193" s="236" t="s">
        <v>198</v>
      </c>
      <c r="F193" s="261">
        <v>1.0</v>
      </c>
      <c r="G193" s="64"/>
      <c r="H193" s="262">
        <f t="shared" si="11"/>
        <v>2</v>
      </c>
      <c r="I193" s="263">
        <v>6.5</v>
      </c>
      <c r="J193" s="233">
        <f t="shared" si="12"/>
        <v>13</v>
      </c>
    </row>
    <row r="194">
      <c r="B194" s="234">
        <v>7.0</v>
      </c>
      <c r="C194" s="235" t="s">
        <v>229</v>
      </c>
      <c r="D194" s="96"/>
      <c r="E194" s="236" t="s">
        <v>224</v>
      </c>
      <c r="F194" s="261">
        <v>1.0</v>
      </c>
      <c r="G194" s="64"/>
      <c r="H194" s="262">
        <f t="shared" si="11"/>
        <v>2</v>
      </c>
      <c r="I194" s="263">
        <v>105.5</v>
      </c>
      <c r="J194" s="233">
        <f t="shared" si="12"/>
        <v>211</v>
      </c>
    </row>
    <row r="195">
      <c r="B195" s="239">
        <v>8.0</v>
      </c>
      <c r="C195" s="238" t="s">
        <v>230</v>
      </c>
      <c r="D195" s="96"/>
      <c r="E195" s="240" t="s">
        <v>198</v>
      </c>
      <c r="F195" s="264">
        <v>1.0</v>
      </c>
      <c r="G195" s="64"/>
      <c r="H195" s="265">
        <v>2.0</v>
      </c>
      <c r="I195" s="263">
        <v>11.5</v>
      </c>
      <c r="J195" s="233">
        <f t="shared" si="12"/>
        <v>23</v>
      </c>
    </row>
    <row r="196">
      <c r="B196" s="239">
        <v>9.0</v>
      </c>
      <c r="C196" s="238" t="s">
        <v>231</v>
      </c>
      <c r="D196" s="96"/>
      <c r="E196" s="240" t="s">
        <v>198</v>
      </c>
      <c r="F196" s="264">
        <v>1.0</v>
      </c>
      <c r="G196" s="64"/>
      <c r="H196" s="265">
        <v>2.0</v>
      </c>
      <c r="I196" s="263">
        <v>288.5</v>
      </c>
      <c r="J196" s="233">
        <f t="shared" si="12"/>
        <v>577</v>
      </c>
    </row>
    <row r="197">
      <c r="B197" s="239">
        <v>10.0</v>
      </c>
      <c r="C197" s="238" t="s">
        <v>232</v>
      </c>
      <c r="D197" s="96"/>
      <c r="E197" s="236" t="s">
        <v>233</v>
      </c>
      <c r="F197" s="261">
        <v>2.0</v>
      </c>
      <c r="G197" s="64"/>
      <c r="H197" s="262">
        <f>F197*2</f>
        <v>4</v>
      </c>
      <c r="I197" s="263">
        <v>33.45</v>
      </c>
      <c r="J197" s="233">
        <f t="shared" si="12"/>
        <v>133.8</v>
      </c>
    </row>
    <row r="198">
      <c r="B198" s="247" t="s">
        <v>19</v>
      </c>
      <c r="C198" s="63"/>
      <c r="D198" s="63"/>
      <c r="E198" s="63"/>
      <c r="F198" s="63"/>
      <c r="G198" s="63"/>
      <c r="H198" s="63"/>
      <c r="I198" s="64"/>
      <c r="J198" s="248">
        <f>SUM(J188:J197)</f>
        <v>1488.86</v>
      </c>
    </row>
    <row r="199">
      <c r="B199" s="252" t="s">
        <v>234</v>
      </c>
      <c r="C199" s="63"/>
      <c r="D199" s="63"/>
      <c r="E199" s="63"/>
      <c r="F199" s="63"/>
      <c r="G199" s="63"/>
      <c r="H199" s="63"/>
      <c r="I199" s="64"/>
      <c r="J199" s="266">
        <f>ROUND(J198/12,2)</f>
        <v>124.07</v>
      </c>
    </row>
    <row r="200" ht="14.25" customHeight="1">
      <c r="B200" s="250"/>
      <c r="C200" s="250"/>
      <c r="D200" s="250"/>
      <c r="E200" s="250"/>
      <c r="F200" s="250"/>
      <c r="G200" s="250"/>
      <c r="H200" s="251"/>
      <c r="I200" s="250"/>
    </row>
  </sheetData>
  <mergeCells count="223"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G13:H13"/>
    <mergeCell ref="E13:F13"/>
    <mergeCell ref="E14:F14"/>
    <mergeCell ref="G14:H14"/>
    <mergeCell ref="B15:J15"/>
    <mergeCell ref="B16:J16"/>
    <mergeCell ref="P17:W17"/>
    <mergeCell ref="X17:AD17"/>
    <mergeCell ref="B17:J17"/>
    <mergeCell ref="C18:H18"/>
    <mergeCell ref="I18:J18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I24:J24"/>
    <mergeCell ref="C24:H24"/>
    <mergeCell ref="C25:H25"/>
    <mergeCell ref="I25:J25"/>
    <mergeCell ref="C26:H26"/>
    <mergeCell ref="I26:J26"/>
    <mergeCell ref="C27:H27"/>
    <mergeCell ref="I27:J27"/>
    <mergeCell ref="B28:J28"/>
    <mergeCell ref="B29:J29"/>
    <mergeCell ref="C30:H30"/>
    <mergeCell ref="C31:I31"/>
    <mergeCell ref="C32:I32"/>
    <mergeCell ref="C33:I33"/>
    <mergeCell ref="C34:I34"/>
    <mergeCell ref="C35:H35"/>
    <mergeCell ref="C36:H36"/>
    <mergeCell ref="C37:H37"/>
    <mergeCell ref="B38:I38"/>
    <mergeCell ref="C39:I39"/>
    <mergeCell ref="B40:I40"/>
    <mergeCell ref="B41:J41"/>
    <mergeCell ref="B42:J42"/>
    <mergeCell ref="C43:I43"/>
    <mergeCell ref="C44:H44"/>
    <mergeCell ref="C45:H45"/>
    <mergeCell ref="B46:I46"/>
    <mergeCell ref="B47:J47"/>
    <mergeCell ref="B48:J48"/>
    <mergeCell ref="C49:H49"/>
    <mergeCell ref="C50:H50"/>
    <mergeCell ref="C51:H51"/>
    <mergeCell ref="C52:D52"/>
    <mergeCell ref="C53:H53"/>
    <mergeCell ref="C54:H54"/>
    <mergeCell ref="C55:H55"/>
    <mergeCell ref="C56:H56"/>
    <mergeCell ref="C57:H57"/>
    <mergeCell ref="B58:H58"/>
    <mergeCell ref="B59:J59"/>
    <mergeCell ref="B60:J60"/>
    <mergeCell ref="C61:I61"/>
    <mergeCell ref="C62:I62"/>
    <mergeCell ref="C63:H63"/>
    <mergeCell ref="C64:H64"/>
    <mergeCell ref="C65:H65"/>
    <mergeCell ref="C66:H66"/>
    <mergeCell ref="C67:I67"/>
    <mergeCell ref="C68:H68"/>
    <mergeCell ref="C69:H69"/>
    <mergeCell ref="C70:H70"/>
    <mergeCell ref="C71:I71"/>
    <mergeCell ref="C72:I72"/>
    <mergeCell ref="C73:I73"/>
    <mergeCell ref="C74:I74"/>
    <mergeCell ref="C75:I75"/>
    <mergeCell ref="B76:J76"/>
    <mergeCell ref="B77:J77"/>
    <mergeCell ref="C78:I78"/>
    <mergeCell ref="C79:I79"/>
    <mergeCell ref="C80:I80"/>
    <mergeCell ref="C81:I81"/>
    <mergeCell ref="B82:I82"/>
    <mergeCell ref="B83:J83"/>
    <mergeCell ref="C84:I84"/>
    <mergeCell ref="C85:I85"/>
    <mergeCell ref="C86:I86"/>
    <mergeCell ref="C87:I87"/>
    <mergeCell ref="C88:I88"/>
    <mergeCell ref="C89:H89"/>
    <mergeCell ref="B90:I90"/>
    <mergeCell ref="B91:J91"/>
    <mergeCell ref="B92:J92"/>
    <mergeCell ref="B93:J93"/>
    <mergeCell ref="B94:J94"/>
    <mergeCell ref="D95:E95"/>
    <mergeCell ref="G95:H95"/>
    <mergeCell ref="B96:J96"/>
    <mergeCell ref="C97:I97"/>
    <mergeCell ref="C98:I98"/>
    <mergeCell ref="C99:I99"/>
    <mergeCell ref="C100:I100"/>
    <mergeCell ref="C101:I101"/>
    <mergeCell ref="C102:I102"/>
    <mergeCell ref="C103:I103"/>
    <mergeCell ref="B104:I104"/>
    <mergeCell ref="B105:J105"/>
    <mergeCell ref="C106:I106"/>
    <mergeCell ref="C107:I107"/>
    <mergeCell ref="B108:I108"/>
    <mergeCell ref="B109:J109"/>
    <mergeCell ref="C110:I110"/>
    <mergeCell ref="C111:I111"/>
    <mergeCell ref="C112:I112"/>
    <mergeCell ref="B113:I113"/>
    <mergeCell ref="B114:J114"/>
    <mergeCell ref="C115:I115"/>
    <mergeCell ref="C116:I116"/>
    <mergeCell ref="C117:I117"/>
    <mergeCell ref="C118:I118"/>
    <mergeCell ref="C119:I119"/>
    <mergeCell ref="B120:I120"/>
    <mergeCell ref="B121:J121"/>
    <mergeCell ref="B122:J122"/>
    <mergeCell ref="C123:H123"/>
    <mergeCell ref="B124:H124"/>
    <mergeCell ref="C125:H125"/>
    <mergeCell ref="B126:H126"/>
    <mergeCell ref="C127:H127"/>
    <mergeCell ref="B128:H128"/>
    <mergeCell ref="C129:H129"/>
    <mergeCell ref="C130:H130"/>
    <mergeCell ref="C131:H131"/>
    <mergeCell ref="B175:I175"/>
    <mergeCell ref="B176:I176"/>
    <mergeCell ref="B177:I177"/>
    <mergeCell ref="C178:D178"/>
    <mergeCell ref="C179:D179"/>
    <mergeCell ref="B180:I180"/>
    <mergeCell ref="B181:I181"/>
    <mergeCell ref="B182:J182"/>
    <mergeCell ref="B184:I184"/>
    <mergeCell ref="B186:J186"/>
    <mergeCell ref="C187:D187"/>
    <mergeCell ref="F187:G187"/>
    <mergeCell ref="C188:D188"/>
    <mergeCell ref="F188:G188"/>
    <mergeCell ref="C189:D189"/>
    <mergeCell ref="F189:G189"/>
    <mergeCell ref="F190:G190"/>
    <mergeCell ref="F194:G194"/>
    <mergeCell ref="F195:G195"/>
    <mergeCell ref="C196:D196"/>
    <mergeCell ref="F196:G196"/>
    <mergeCell ref="C197:D197"/>
    <mergeCell ref="F197:G197"/>
    <mergeCell ref="B198:I198"/>
    <mergeCell ref="B199:I199"/>
    <mergeCell ref="C190:D190"/>
    <mergeCell ref="C191:D191"/>
    <mergeCell ref="C192:D192"/>
    <mergeCell ref="C193:D193"/>
    <mergeCell ref="F193:G193"/>
    <mergeCell ref="C194:D194"/>
    <mergeCell ref="C195:D195"/>
    <mergeCell ref="C132:H132"/>
    <mergeCell ref="C133:H133"/>
    <mergeCell ref="C134:H134"/>
    <mergeCell ref="C135:H135"/>
    <mergeCell ref="C136:H136"/>
    <mergeCell ref="C137:H137"/>
    <mergeCell ref="B138:I138"/>
    <mergeCell ref="B139:H139"/>
    <mergeCell ref="B140:J140"/>
    <mergeCell ref="B141:J141"/>
    <mergeCell ref="B142:I142"/>
    <mergeCell ref="C143:I143"/>
    <mergeCell ref="C144:I144"/>
    <mergeCell ref="C145:I145"/>
    <mergeCell ref="C146:I146"/>
    <mergeCell ref="C147:I147"/>
    <mergeCell ref="B148:I148"/>
    <mergeCell ref="C149:I149"/>
    <mergeCell ref="B150:I150"/>
    <mergeCell ref="B152:G152"/>
    <mergeCell ref="H152:J152"/>
    <mergeCell ref="B153:G153"/>
    <mergeCell ref="H153:J153"/>
    <mergeCell ref="B154:G154"/>
    <mergeCell ref="H154:J154"/>
    <mergeCell ref="B158:J158"/>
    <mergeCell ref="B159:G159"/>
    <mergeCell ref="B160:J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F191:G191"/>
    <mergeCell ref="F192:G192"/>
  </mergeCells>
  <printOptions/>
  <pageMargins bottom="0.75" footer="0.0" header="0.0" left="0.25" right="0.25" top="0.75"/>
  <pageSetup fitToHeight="0"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5"/>
    <col customWidth="1" min="2" max="2" width="15.25"/>
    <col customWidth="1" min="3" max="3" width="11.13"/>
    <col customWidth="1" min="4" max="4" width="10.5"/>
    <col customWidth="1" min="5" max="5" width="15.63"/>
    <col customWidth="1" min="6" max="6" width="13.0"/>
    <col customWidth="1" min="7" max="7" width="14.0"/>
    <col customWidth="1" min="8" max="8" width="14.75"/>
    <col customWidth="1" min="9" max="10" width="14.13"/>
    <col customWidth="1" min="11" max="11" width="1.63"/>
    <col customWidth="1" min="12" max="30" width="9.13"/>
  </cols>
  <sheetData>
    <row r="1" ht="10.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ht="18.0" customHeight="1">
      <c r="A2" s="57"/>
      <c r="B2" s="59" t="s">
        <v>21</v>
      </c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ht="18.0" customHeight="1">
      <c r="A3" s="57"/>
      <c r="B3" s="60" t="s">
        <v>22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ht="9.0" customHeight="1">
      <c r="A4" s="57"/>
      <c r="B4" s="61"/>
      <c r="C4" s="61"/>
      <c r="D4" s="61"/>
      <c r="E4" s="61"/>
      <c r="F4" s="61"/>
      <c r="G4" s="61"/>
      <c r="H4" s="61"/>
      <c r="I4" s="61"/>
      <c r="J4" s="61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ht="21.0" customHeight="1">
      <c r="A5" s="57"/>
      <c r="B5" s="62" t="s">
        <v>23</v>
      </c>
      <c r="C5" s="63"/>
      <c r="D5" s="63"/>
      <c r="E5" s="63"/>
      <c r="F5" s="64"/>
      <c r="G5" s="65" t="s">
        <v>24</v>
      </c>
      <c r="H5" s="63"/>
      <c r="I5" s="63"/>
      <c r="J5" s="64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ht="15.75" customHeight="1">
      <c r="A6" s="57"/>
      <c r="B6" s="66" t="s">
        <v>25</v>
      </c>
      <c r="C6" s="67"/>
      <c r="D6" s="67"/>
      <c r="E6" s="67"/>
      <c r="F6" s="67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15.75" customHeight="1">
      <c r="A7" s="57"/>
      <c r="B7" s="66" t="s">
        <v>26</v>
      </c>
      <c r="C7" s="67"/>
      <c r="D7" s="67"/>
      <c r="E7" s="67"/>
      <c r="F7" s="67"/>
      <c r="G7" s="67"/>
      <c r="H7" s="68"/>
      <c r="I7" s="68"/>
      <c r="J7" s="69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ht="20.25" customHeight="1">
      <c r="A8" s="57"/>
      <c r="B8" s="70" t="s">
        <v>27</v>
      </c>
      <c r="C8" s="71"/>
      <c r="D8" s="71"/>
      <c r="E8" s="71"/>
      <c r="F8" s="71"/>
      <c r="G8" s="71"/>
      <c r="H8" s="71"/>
      <c r="I8" s="71"/>
      <c r="J8" s="7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</row>
    <row r="9" ht="20.25" customHeight="1">
      <c r="A9" s="57"/>
      <c r="B9" s="73" t="s">
        <v>28</v>
      </c>
      <c r="C9" s="74" t="s">
        <v>29</v>
      </c>
      <c r="D9" s="63"/>
      <c r="E9" s="63"/>
      <c r="F9" s="63"/>
      <c r="G9" s="75" t="s">
        <v>30</v>
      </c>
      <c r="H9" s="63"/>
      <c r="I9" s="63"/>
      <c r="J9" s="64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</row>
    <row r="10" ht="20.25" customHeight="1">
      <c r="A10" s="57"/>
      <c r="B10" s="73" t="s">
        <v>31</v>
      </c>
      <c r="C10" s="74" t="s">
        <v>32</v>
      </c>
      <c r="D10" s="63"/>
      <c r="E10" s="63"/>
      <c r="F10" s="63"/>
      <c r="G10" s="76" t="str">
        <f>VLOOKUP($C$14,resumo!$A$5:$O$12,13,0)</f>
        <v>VIAMÃO/RS</v>
      </c>
      <c r="H10" s="63"/>
      <c r="I10" s="63"/>
      <c r="J10" s="64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</row>
    <row r="11" ht="27.0" customHeight="1">
      <c r="A11" s="57"/>
      <c r="B11" s="73" t="s">
        <v>33</v>
      </c>
      <c r="C11" s="74" t="s">
        <v>34</v>
      </c>
      <c r="D11" s="63"/>
      <c r="E11" s="63"/>
      <c r="F11" s="63"/>
      <c r="G11" s="77" t="s">
        <v>35</v>
      </c>
      <c r="H11" s="63"/>
      <c r="I11" s="63"/>
      <c r="J11" s="64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</row>
    <row r="12" ht="20.25" customHeight="1">
      <c r="A12" s="57"/>
      <c r="B12" s="78" t="s">
        <v>36</v>
      </c>
      <c r="C12" s="74" t="s">
        <v>37</v>
      </c>
      <c r="D12" s="63"/>
      <c r="E12" s="63"/>
      <c r="F12" s="63"/>
      <c r="G12" s="79">
        <v>12.0</v>
      </c>
      <c r="H12" s="9"/>
      <c r="I12" s="9"/>
      <c r="J12" s="10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</row>
    <row r="13" ht="25.5" customHeight="1">
      <c r="A13" s="80"/>
      <c r="B13" s="81"/>
      <c r="C13" s="82" t="s">
        <v>1</v>
      </c>
      <c r="D13" s="83" t="s">
        <v>2</v>
      </c>
      <c r="E13" s="84" t="s">
        <v>38</v>
      </c>
      <c r="F13" s="64"/>
      <c r="G13" s="85" t="s">
        <v>4</v>
      </c>
      <c r="H13" s="64"/>
      <c r="I13" s="85" t="s">
        <v>5</v>
      </c>
      <c r="J13" s="86"/>
      <c r="K13" s="57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29.25" customHeight="1">
      <c r="A14" s="80"/>
      <c r="B14" s="87"/>
      <c r="C14" s="88">
        <v>4.0</v>
      </c>
      <c r="D14" s="89">
        <f>VLOOKUP($C$14,resumo!$A$5:$O$12,4,0)</f>
        <v>2</v>
      </c>
      <c r="E14" s="90" t="str">
        <f>VLOOKUP($C$14,resumo!$A$5:$O$12,5,0)</f>
        <v>12 x 36 horas diurnas</v>
      </c>
      <c r="F14" s="64"/>
      <c r="G14" s="91" t="str">
        <f>VLOOKUP($C$14,resumo!$A$5:$O$12,6,0)</f>
        <v>Viamão</v>
      </c>
      <c r="H14" s="64"/>
      <c r="I14" s="92">
        <f>VLOOKUP($C$14,resumo!$A$5:$O$12,7,0)</f>
        <v>2</v>
      </c>
      <c r="J14" s="93"/>
      <c r="K14" s="57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7.5" customHeight="1">
      <c r="A15" s="80"/>
      <c r="B15" s="94"/>
      <c r="C15" s="95"/>
      <c r="D15" s="95"/>
      <c r="E15" s="95"/>
      <c r="F15" s="95"/>
      <c r="G15" s="95"/>
      <c r="H15" s="95"/>
      <c r="I15" s="95"/>
      <c r="J15" s="96"/>
      <c r="K15" s="57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4.25" customHeight="1">
      <c r="A16" s="57"/>
      <c r="B16" s="97" t="s">
        <v>39</v>
      </c>
      <c r="C16" s="63"/>
      <c r="D16" s="63"/>
      <c r="E16" s="63"/>
      <c r="F16" s="63"/>
      <c r="G16" s="63"/>
      <c r="H16" s="63"/>
      <c r="I16" s="63"/>
      <c r="J16" s="64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</row>
    <row r="17" ht="21.75" customHeight="1">
      <c r="A17" s="98"/>
      <c r="B17" s="99" t="s">
        <v>40</v>
      </c>
      <c r="C17" s="63"/>
      <c r="D17" s="63"/>
      <c r="E17" s="63"/>
      <c r="F17" s="63"/>
      <c r="G17" s="63"/>
      <c r="H17" s="63"/>
      <c r="I17" s="63"/>
      <c r="J17" s="64"/>
      <c r="K17" s="98"/>
      <c r="L17" s="98"/>
      <c r="M17" s="98"/>
      <c r="N17" s="98"/>
      <c r="O17" s="98"/>
      <c r="P17" s="98"/>
      <c r="X17" s="98"/>
    </row>
    <row r="18" ht="15.75" customHeight="1">
      <c r="A18" s="57"/>
      <c r="B18" s="73">
        <v>1.0</v>
      </c>
      <c r="C18" s="74" t="s">
        <v>41</v>
      </c>
      <c r="D18" s="63"/>
      <c r="E18" s="63"/>
      <c r="F18" s="63"/>
      <c r="G18" s="63"/>
      <c r="H18" s="64"/>
      <c r="I18" s="100" t="str">
        <f>G5</f>
        <v>VIGILÂNCIA ARMADA</v>
      </c>
      <c r="J18" s="64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>
      <c r="A19" s="57"/>
      <c r="B19" s="73">
        <v>2.0</v>
      </c>
      <c r="C19" s="74" t="s">
        <v>42</v>
      </c>
      <c r="D19" s="63"/>
      <c r="E19" s="63"/>
      <c r="F19" s="63"/>
      <c r="G19" s="63"/>
      <c r="H19" s="64"/>
      <c r="I19" s="101" t="s">
        <v>349</v>
      </c>
      <c r="J19" s="64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</row>
    <row r="20" ht="15.75" customHeight="1">
      <c r="A20" s="57"/>
      <c r="B20" s="73">
        <v>3.0</v>
      </c>
      <c r="C20" s="102" t="s">
        <v>350</v>
      </c>
      <c r="D20" s="63"/>
      <c r="E20" s="63"/>
      <c r="F20" s="63"/>
      <c r="G20" s="63"/>
      <c r="H20" s="64"/>
      <c r="I20" s="103">
        <v>2105.4</v>
      </c>
      <c r="J20" s="64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</row>
    <row r="21" ht="31.5" customHeight="1">
      <c r="A21" s="57"/>
      <c r="B21" s="73">
        <v>4.0</v>
      </c>
      <c r="C21" s="74" t="s">
        <v>45</v>
      </c>
      <c r="D21" s="63"/>
      <c r="E21" s="63"/>
      <c r="F21" s="63"/>
      <c r="G21" s="63"/>
      <c r="H21" s="64"/>
      <c r="I21" s="104" t="s">
        <v>46</v>
      </c>
      <c r="J21" s="64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ht="15.75" customHeight="1">
      <c r="A22" s="57"/>
      <c r="B22" s="73">
        <v>5.0</v>
      </c>
      <c r="C22" s="74" t="s">
        <v>47</v>
      </c>
      <c r="D22" s="63"/>
      <c r="E22" s="63"/>
      <c r="F22" s="63"/>
      <c r="G22" s="63"/>
      <c r="H22" s="64"/>
      <c r="I22" s="104" t="s">
        <v>48</v>
      </c>
      <c r="J22" s="64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</row>
    <row r="23">
      <c r="A23" s="57"/>
      <c r="B23" s="105">
        <v>6.0</v>
      </c>
      <c r="C23" s="106" t="s">
        <v>351</v>
      </c>
      <c r="D23" s="63"/>
      <c r="E23" s="63"/>
      <c r="F23" s="63"/>
      <c r="G23" s="63"/>
      <c r="H23" s="64"/>
      <c r="I23" s="107">
        <f>ROUND(I20/220,2)</f>
        <v>9.57</v>
      </c>
      <c r="J23" s="64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</row>
    <row r="24">
      <c r="A24" s="57"/>
      <c r="B24" s="108">
        <v>7.0</v>
      </c>
      <c r="C24" s="106" t="s">
        <v>352</v>
      </c>
      <c r="D24" s="63"/>
      <c r="E24" s="63"/>
      <c r="F24" s="63"/>
      <c r="G24" s="63"/>
      <c r="H24" s="64"/>
      <c r="I24" s="107">
        <f>TRUNC((I23*1.5),2)</f>
        <v>14.35</v>
      </c>
      <c r="J24" s="64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</row>
    <row r="25">
      <c r="A25" s="57"/>
      <c r="B25" s="108">
        <v>8.0</v>
      </c>
      <c r="C25" s="106" t="s">
        <v>353</v>
      </c>
      <c r="D25" s="63"/>
      <c r="E25" s="63"/>
      <c r="F25" s="63"/>
      <c r="G25" s="63"/>
      <c r="H25" s="64"/>
      <c r="I25" s="107">
        <f>ROUND(I23*0.2,2)</f>
        <v>1.91</v>
      </c>
      <c r="J25" s="64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</row>
    <row r="26">
      <c r="A26" s="57"/>
      <c r="B26" s="108">
        <v>9.0</v>
      </c>
      <c r="C26" s="109" t="s">
        <v>52</v>
      </c>
      <c r="D26" s="63"/>
      <c r="E26" s="63"/>
      <c r="F26" s="63"/>
      <c r="G26" s="63"/>
      <c r="H26" s="64"/>
      <c r="I26" s="107">
        <f>TRUNC((I23/6),2)</f>
        <v>1.59</v>
      </c>
      <c r="J26" s="64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</row>
    <row r="27">
      <c r="A27" s="57"/>
      <c r="B27" s="108">
        <v>10.0</v>
      </c>
      <c r="C27" s="110" t="s">
        <v>53</v>
      </c>
      <c r="D27" s="63"/>
      <c r="E27" s="63"/>
      <c r="F27" s="63"/>
      <c r="G27" s="63"/>
      <c r="H27" s="64"/>
      <c r="I27" s="106">
        <v>2.0</v>
      </c>
      <c r="J27" s="64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</row>
    <row r="28" ht="22.5" customHeight="1">
      <c r="A28" s="57"/>
      <c r="B28" s="111" t="s">
        <v>54</v>
      </c>
      <c r="C28" s="63"/>
      <c r="D28" s="63"/>
      <c r="E28" s="63"/>
      <c r="F28" s="63"/>
      <c r="G28" s="63"/>
      <c r="H28" s="63"/>
      <c r="I28" s="63"/>
      <c r="J28" s="64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</row>
    <row r="29" ht="22.5" customHeight="1">
      <c r="A29" s="57"/>
      <c r="B29" s="97" t="s">
        <v>55</v>
      </c>
      <c r="C29" s="63"/>
      <c r="D29" s="63"/>
      <c r="E29" s="63"/>
      <c r="F29" s="63"/>
      <c r="G29" s="63"/>
      <c r="H29" s="63"/>
      <c r="I29" s="63"/>
      <c r="J29" s="64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</row>
    <row r="30" ht="30.0" customHeight="1">
      <c r="A30" s="112"/>
      <c r="B30" s="113">
        <v>1.0</v>
      </c>
      <c r="C30" s="114" t="s">
        <v>56</v>
      </c>
      <c r="D30" s="63"/>
      <c r="E30" s="63"/>
      <c r="F30" s="63"/>
      <c r="G30" s="63"/>
      <c r="H30" s="64"/>
      <c r="I30" s="115" t="s">
        <v>57</v>
      </c>
      <c r="J30" s="113" t="s">
        <v>58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  <row r="31">
      <c r="A31" s="57"/>
      <c r="B31" s="73" t="s">
        <v>28</v>
      </c>
      <c r="C31" s="116" t="s">
        <v>354</v>
      </c>
      <c r="D31" s="95"/>
      <c r="E31" s="95"/>
      <c r="F31" s="95"/>
      <c r="G31" s="95"/>
      <c r="H31" s="95"/>
      <c r="I31" s="96"/>
      <c r="J31" s="117">
        <f>ROUND(I20*I27,2)</f>
        <v>4210.8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</row>
    <row r="32">
      <c r="A32" s="57"/>
      <c r="B32" s="118" t="s">
        <v>31</v>
      </c>
      <c r="C32" s="116" t="s">
        <v>355</v>
      </c>
      <c r="D32" s="95"/>
      <c r="E32" s="95"/>
      <c r="F32" s="95"/>
      <c r="G32" s="95"/>
      <c r="H32" s="95"/>
      <c r="I32" s="96"/>
      <c r="J32" s="267">
        <v>0.0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>
      <c r="A33" s="57"/>
      <c r="B33" s="118" t="s">
        <v>33</v>
      </c>
      <c r="C33" s="116" t="s">
        <v>356</v>
      </c>
      <c r="D33" s="95"/>
      <c r="E33" s="95"/>
      <c r="F33" s="95"/>
      <c r="G33" s="95"/>
      <c r="H33" s="95"/>
      <c r="I33" s="96"/>
      <c r="J33" s="267">
        <v>0.0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>
      <c r="A34" s="57"/>
      <c r="B34" s="118" t="s">
        <v>36</v>
      </c>
      <c r="C34" s="116" t="s">
        <v>357</v>
      </c>
      <c r="D34" s="95"/>
      <c r="E34" s="95"/>
      <c r="F34" s="95"/>
      <c r="G34" s="95"/>
      <c r="H34" s="95"/>
      <c r="I34" s="96"/>
      <c r="J34" s="117">
        <f>ROUND(I26*I27*15,2)</f>
        <v>47.7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>
      <c r="A35" s="57"/>
      <c r="B35" s="118" t="s">
        <v>63</v>
      </c>
      <c r="C35" s="116" t="s">
        <v>358</v>
      </c>
      <c r="D35" s="95"/>
      <c r="E35" s="95"/>
      <c r="F35" s="95"/>
      <c r="G35" s="95"/>
      <c r="H35" s="95"/>
      <c r="I35" s="119">
        <v>0.2</v>
      </c>
      <c r="J35" s="117">
        <f>ROUND(SUM(J32:J34)*I35,2)</f>
        <v>9.54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>
      <c r="A36" s="57"/>
      <c r="B36" s="118" t="s">
        <v>65</v>
      </c>
      <c r="C36" s="116" t="s">
        <v>359</v>
      </c>
      <c r="D36" s="95"/>
      <c r="E36" s="95"/>
      <c r="F36" s="95"/>
      <c r="G36" s="95"/>
      <c r="H36" s="95"/>
      <c r="I36" s="119">
        <v>0.3</v>
      </c>
      <c r="J36" s="117">
        <f>ROUND(SUM(J31:J35)*I36,2)</f>
        <v>1280.41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ht="15.75" customHeight="1">
      <c r="A37" s="57"/>
      <c r="B37" s="118" t="s">
        <v>67</v>
      </c>
      <c r="C37" s="74" t="s">
        <v>68</v>
      </c>
      <c r="D37" s="63"/>
      <c r="E37" s="63"/>
      <c r="F37" s="63"/>
      <c r="G37" s="63"/>
      <c r="H37" s="64"/>
      <c r="I37" s="120"/>
      <c r="J37" s="11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ht="15.75" customHeight="1">
      <c r="A38" s="57"/>
      <c r="B38" s="121" t="s">
        <v>360</v>
      </c>
      <c r="C38" s="63"/>
      <c r="D38" s="63"/>
      <c r="E38" s="63"/>
      <c r="F38" s="63"/>
      <c r="G38" s="63"/>
      <c r="H38" s="63"/>
      <c r="I38" s="64"/>
      <c r="J38" s="122">
        <f>SUM(J31:J37)</f>
        <v>5548.45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>
      <c r="A39" s="57"/>
      <c r="B39" s="123" t="s">
        <v>70</v>
      </c>
      <c r="C39" s="116" t="s">
        <v>361</v>
      </c>
      <c r="D39" s="95"/>
      <c r="E39" s="95"/>
      <c r="F39" s="95"/>
      <c r="G39" s="95"/>
      <c r="H39" s="95"/>
      <c r="I39" s="96"/>
      <c r="J39" s="117">
        <f>ROUND(I24*I27*15*0.5,2)</f>
        <v>215.25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ht="15.75" customHeight="1">
      <c r="A40" s="57"/>
      <c r="B40" s="121" t="s">
        <v>362</v>
      </c>
      <c r="C40" s="63"/>
      <c r="D40" s="63"/>
      <c r="E40" s="63"/>
      <c r="F40" s="63"/>
      <c r="G40" s="63"/>
      <c r="H40" s="63"/>
      <c r="I40" s="64"/>
      <c r="J40" s="124">
        <f>J38+J39</f>
        <v>5763.7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ht="21.75" customHeight="1">
      <c r="A41" s="57"/>
      <c r="B41" s="125" t="s">
        <v>73</v>
      </c>
      <c r="C41" s="63"/>
      <c r="D41" s="63"/>
      <c r="E41" s="63"/>
      <c r="F41" s="63"/>
      <c r="G41" s="63"/>
      <c r="H41" s="63"/>
      <c r="I41" s="63"/>
      <c r="J41" s="64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ht="25.5" customHeight="1">
      <c r="A42" s="57"/>
      <c r="B42" s="126" t="s">
        <v>363</v>
      </c>
      <c r="C42" s="63"/>
      <c r="D42" s="63"/>
      <c r="E42" s="63"/>
      <c r="F42" s="63"/>
      <c r="G42" s="63"/>
      <c r="H42" s="63"/>
      <c r="I42" s="63"/>
      <c r="J42" s="6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ht="25.5" customHeight="1">
      <c r="A43" s="57"/>
      <c r="B43" s="127" t="s">
        <v>75</v>
      </c>
      <c r="C43" s="128" t="s">
        <v>364</v>
      </c>
      <c r="D43" s="63"/>
      <c r="E43" s="63"/>
      <c r="F43" s="63"/>
      <c r="G43" s="63"/>
      <c r="H43" s="63"/>
      <c r="I43" s="64"/>
      <c r="J43" s="129" t="s">
        <v>77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ht="25.5" customHeight="1">
      <c r="A44" s="57"/>
      <c r="B44" s="127" t="s">
        <v>28</v>
      </c>
      <c r="C44" s="130" t="s">
        <v>365</v>
      </c>
      <c r="D44" s="63"/>
      <c r="E44" s="63"/>
      <c r="F44" s="63"/>
      <c r="G44" s="63"/>
      <c r="H44" s="64"/>
      <c r="I44" s="131">
        <v>0.0833</v>
      </c>
      <c r="J44" s="117">
        <f t="shared" ref="J44:J45" si="1">ROUND($J$38*I44,2)</f>
        <v>462.19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ht="39.75" customHeight="1">
      <c r="A45" s="57"/>
      <c r="B45" s="127" t="s">
        <v>31</v>
      </c>
      <c r="C45" s="130" t="s">
        <v>366</v>
      </c>
      <c r="D45" s="63"/>
      <c r="E45" s="63"/>
      <c r="F45" s="63"/>
      <c r="G45" s="63"/>
      <c r="H45" s="64"/>
      <c r="I45" s="131">
        <v>0.121</v>
      </c>
      <c r="J45" s="117">
        <f t="shared" si="1"/>
        <v>671.36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>
      <c r="A46" s="51"/>
      <c r="B46" s="132" t="s">
        <v>80</v>
      </c>
      <c r="C46" s="63"/>
      <c r="D46" s="63"/>
      <c r="E46" s="63"/>
      <c r="F46" s="63"/>
      <c r="G46" s="63"/>
      <c r="H46" s="63"/>
      <c r="I46" s="64"/>
      <c r="J46" s="122">
        <f>SUM(J44+J45)</f>
        <v>1133.55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ht="74.25" customHeight="1">
      <c r="A47" s="57"/>
      <c r="B47" s="111" t="s">
        <v>367</v>
      </c>
      <c r="C47" s="63"/>
      <c r="D47" s="63"/>
      <c r="E47" s="63"/>
      <c r="F47" s="63"/>
      <c r="G47" s="63"/>
      <c r="H47" s="63"/>
      <c r="I47" s="63"/>
      <c r="J47" s="64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ht="32.25" customHeight="1">
      <c r="A48" s="57"/>
      <c r="B48" s="99" t="s">
        <v>368</v>
      </c>
      <c r="C48" s="63"/>
      <c r="D48" s="63"/>
      <c r="E48" s="63"/>
      <c r="F48" s="63"/>
      <c r="G48" s="63"/>
      <c r="H48" s="63"/>
      <c r="I48" s="63"/>
      <c r="J48" s="64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ht="30.0" customHeight="1">
      <c r="A49" s="57"/>
      <c r="B49" s="133" t="s">
        <v>83</v>
      </c>
      <c r="C49" s="114" t="s">
        <v>84</v>
      </c>
      <c r="D49" s="63"/>
      <c r="E49" s="63"/>
      <c r="F49" s="63"/>
      <c r="G49" s="63"/>
      <c r="H49" s="64"/>
      <c r="I49" s="134" t="s">
        <v>85</v>
      </c>
      <c r="J49" s="134" t="s">
        <v>86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ht="15.75" customHeight="1">
      <c r="A50" s="57"/>
      <c r="B50" s="135" t="s">
        <v>28</v>
      </c>
      <c r="C50" s="74" t="s">
        <v>87</v>
      </c>
      <c r="D50" s="63"/>
      <c r="E50" s="63"/>
      <c r="F50" s="63"/>
      <c r="G50" s="63"/>
      <c r="H50" s="64"/>
      <c r="I50" s="136">
        <v>0.2</v>
      </c>
      <c r="J50" s="137">
        <f t="shared" ref="J50:J56" si="2">ROUND(($J$38+$J$46+$J$39)*I50,2)</f>
        <v>1379.45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</row>
    <row r="51" ht="15.75" customHeight="1">
      <c r="A51" s="57"/>
      <c r="B51" s="135" t="s">
        <v>31</v>
      </c>
      <c r="C51" s="74" t="s">
        <v>88</v>
      </c>
      <c r="D51" s="63"/>
      <c r="E51" s="63"/>
      <c r="F51" s="63"/>
      <c r="G51" s="63"/>
      <c r="H51" s="64"/>
      <c r="I51" s="136">
        <v>0.025</v>
      </c>
      <c r="J51" s="137">
        <f t="shared" si="2"/>
        <v>172.43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</row>
    <row r="52" ht="48.75" customHeight="1">
      <c r="A52" s="57"/>
      <c r="B52" s="135" t="s">
        <v>33</v>
      </c>
      <c r="C52" s="74" t="s">
        <v>369</v>
      </c>
      <c r="D52" s="64"/>
      <c r="E52" s="138" t="s">
        <v>90</v>
      </c>
      <c r="F52" s="139">
        <v>0.03</v>
      </c>
      <c r="G52" s="138" t="s">
        <v>91</v>
      </c>
      <c r="H52" s="140">
        <v>1.0</v>
      </c>
      <c r="I52" s="141">
        <f>ROUND((F52*H52),6)</f>
        <v>0.03</v>
      </c>
      <c r="J52" s="137">
        <f t="shared" si="2"/>
        <v>206.92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</row>
    <row r="53" ht="15.75" customHeight="1">
      <c r="A53" s="57"/>
      <c r="B53" s="135" t="s">
        <v>36</v>
      </c>
      <c r="C53" s="74" t="s">
        <v>92</v>
      </c>
      <c r="D53" s="63"/>
      <c r="E53" s="63"/>
      <c r="F53" s="63"/>
      <c r="G53" s="63"/>
      <c r="H53" s="64"/>
      <c r="I53" s="136">
        <v>0.015</v>
      </c>
      <c r="J53" s="137">
        <f t="shared" si="2"/>
        <v>103.46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</row>
    <row r="54" ht="15.75" customHeight="1">
      <c r="A54" s="57"/>
      <c r="B54" s="135" t="s">
        <v>63</v>
      </c>
      <c r="C54" s="74" t="s">
        <v>93</v>
      </c>
      <c r="D54" s="63"/>
      <c r="E54" s="63"/>
      <c r="F54" s="63"/>
      <c r="G54" s="63"/>
      <c r="H54" s="64"/>
      <c r="I54" s="136">
        <v>0.01</v>
      </c>
      <c r="J54" s="137">
        <f t="shared" si="2"/>
        <v>68.97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</row>
    <row r="55" ht="15.75" customHeight="1">
      <c r="A55" s="57"/>
      <c r="B55" s="135" t="s">
        <v>65</v>
      </c>
      <c r="C55" s="74" t="s">
        <v>94</v>
      </c>
      <c r="D55" s="63"/>
      <c r="E55" s="63"/>
      <c r="F55" s="63"/>
      <c r="G55" s="63"/>
      <c r="H55" s="64"/>
      <c r="I55" s="136">
        <v>0.006</v>
      </c>
      <c r="J55" s="137">
        <f t="shared" si="2"/>
        <v>41.38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</row>
    <row r="56" ht="20.25" customHeight="1">
      <c r="A56" s="57"/>
      <c r="B56" s="135" t="s">
        <v>67</v>
      </c>
      <c r="C56" s="74" t="s">
        <v>95</v>
      </c>
      <c r="D56" s="63"/>
      <c r="E56" s="63"/>
      <c r="F56" s="63"/>
      <c r="G56" s="63"/>
      <c r="H56" s="64"/>
      <c r="I56" s="136">
        <v>0.002</v>
      </c>
      <c r="J56" s="137">
        <f t="shared" si="2"/>
        <v>13.79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</row>
    <row r="57" ht="15.75" customHeight="1">
      <c r="A57" s="57"/>
      <c r="B57" s="135" t="s">
        <v>70</v>
      </c>
      <c r="C57" s="74" t="s">
        <v>96</v>
      </c>
      <c r="D57" s="63"/>
      <c r="E57" s="63"/>
      <c r="F57" s="63"/>
      <c r="G57" s="63"/>
      <c r="H57" s="64"/>
      <c r="I57" s="136">
        <v>0.08</v>
      </c>
      <c r="J57" s="137">
        <f>ROUND(($J$38+$J$46)*I57,2)</f>
        <v>534.56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</row>
    <row r="58" ht="15.75" customHeight="1">
      <c r="A58" s="57"/>
      <c r="B58" s="132" t="s">
        <v>80</v>
      </c>
      <c r="C58" s="63"/>
      <c r="D58" s="63"/>
      <c r="E58" s="63"/>
      <c r="F58" s="63"/>
      <c r="G58" s="63"/>
      <c r="H58" s="64"/>
      <c r="I58" s="142">
        <f t="shared" ref="I58:J58" si="3">SUM(I50:I57)</f>
        <v>0.368</v>
      </c>
      <c r="J58" s="143">
        <f t="shared" si="3"/>
        <v>2520.96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ht="35.25" customHeight="1">
      <c r="A59" s="57"/>
      <c r="B59" s="111" t="s">
        <v>97</v>
      </c>
      <c r="C59" s="63"/>
      <c r="D59" s="63"/>
      <c r="E59" s="63"/>
      <c r="F59" s="63"/>
      <c r="G59" s="63"/>
      <c r="H59" s="63"/>
      <c r="I59" s="63"/>
      <c r="J59" s="64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ht="18.0" customHeight="1">
      <c r="A60" s="57"/>
      <c r="B60" s="126" t="s">
        <v>98</v>
      </c>
      <c r="C60" s="63"/>
      <c r="D60" s="63"/>
      <c r="E60" s="63"/>
      <c r="F60" s="63"/>
      <c r="G60" s="63"/>
      <c r="H60" s="63"/>
      <c r="I60" s="63"/>
      <c r="J60" s="64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</row>
    <row r="61" ht="18.0" customHeight="1">
      <c r="A61" s="57"/>
      <c r="B61" s="144" t="s">
        <v>99</v>
      </c>
      <c r="C61" s="114" t="s">
        <v>100</v>
      </c>
      <c r="D61" s="63"/>
      <c r="E61" s="63"/>
      <c r="F61" s="63"/>
      <c r="G61" s="63"/>
      <c r="H61" s="63"/>
      <c r="I61" s="64"/>
      <c r="J61" s="134" t="s">
        <v>77</v>
      </c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ht="15.75" customHeight="1">
      <c r="A62" s="57"/>
      <c r="B62" s="127" t="s">
        <v>28</v>
      </c>
      <c r="C62" s="74" t="s">
        <v>370</v>
      </c>
      <c r="D62" s="63"/>
      <c r="E62" s="63"/>
      <c r="F62" s="63"/>
      <c r="G62" s="63"/>
      <c r="H62" s="63"/>
      <c r="I62" s="63"/>
      <c r="J62" s="137">
        <f>IF(ROUND((I65*I63*I64)-(J31*I66),2)&lt;0,0,ROUND((I65*I63*I64)-(J31*I66),2))</f>
        <v>323.35</v>
      </c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</row>
    <row r="63">
      <c r="A63" s="57"/>
      <c r="B63" s="127"/>
      <c r="C63" s="145" t="s">
        <v>371</v>
      </c>
      <c r="D63" s="63"/>
      <c r="E63" s="63"/>
      <c r="F63" s="63"/>
      <c r="G63" s="63"/>
      <c r="H63" s="63"/>
      <c r="I63" s="146">
        <f>VLOOKUP($C$14,resumo!$A$5:$O$12,12,0)</f>
        <v>9.6</v>
      </c>
      <c r="J63" s="137" t="s">
        <v>20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>
      <c r="A64" s="57"/>
      <c r="B64" s="127"/>
      <c r="C64" s="145" t="s">
        <v>372</v>
      </c>
      <c r="D64" s="63"/>
      <c r="E64" s="63"/>
      <c r="F64" s="63"/>
      <c r="G64" s="63"/>
      <c r="H64" s="64"/>
      <c r="I64" s="147">
        <v>2.0</v>
      </c>
      <c r="J64" s="13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>
      <c r="A65" s="57"/>
      <c r="B65" s="127"/>
      <c r="C65" s="145" t="s">
        <v>373</v>
      </c>
      <c r="D65" s="63"/>
      <c r="E65" s="63"/>
      <c r="F65" s="63"/>
      <c r="G65" s="63"/>
      <c r="H65" s="64"/>
      <c r="I65" s="148">
        <v>30.0</v>
      </c>
      <c r="J65" s="13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</row>
    <row r="66">
      <c r="A66" s="57"/>
      <c r="B66" s="127"/>
      <c r="C66" s="149" t="s">
        <v>374</v>
      </c>
      <c r="I66" s="150">
        <v>0.06</v>
      </c>
      <c r="J66" s="13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</row>
    <row r="67">
      <c r="A67" s="57"/>
      <c r="B67" s="127" t="s">
        <v>31</v>
      </c>
      <c r="C67" s="74" t="s">
        <v>375</v>
      </c>
      <c r="D67" s="63"/>
      <c r="E67" s="63"/>
      <c r="F67" s="63"/>
      <c r="G67" s="63"/>
      <c r="H67" s="63"/>
      <c r="I67" s="63"/>
      <c r="J67" s="137">
        <f>ROUND(I69*I68*(1-I70),2)</f>
        <v>720</v>
      </c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</row>
    <row r="68">
      <c r="A68" s="57"/>
      <c r="B68" s="127"/>
      <c r="C68" s="145" t="s">
        <v>376</v>
      </c>
      <c r="D68" s="63"/>
      <c r="E68" s="63"/>
      <c r="F68" s="63"/>
      <c r="G68" s="63"/>
      <c r="H68" s="63"/>
      <c r="I68" s="151">
        <v>30.0</v>
      </c>
      <c r="J68" s="137" t="s">
        <v>20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</row>
    <row r="69">
      <c r="A69" s="57"/>
      <c r="B69" s="152"/>
      <c r="C69" s="145" t="s">
        <v>377</v>
      </c>
      <c r="D69" s="63"/>
      <c r="E69" s="63"/>
      <c r="F69" s="63"/>
      <c r="G69" s="63"/>
      <c r="H69" s="63"/>
      <c r="I69" s="148">
        <v>30.0</v>
      </c>
      <c r="J69" s="13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</row>
    <row r="70">
      <c r="A70" s="57"/>
      <c r="B70" s="152"/>
      <c r="C70" s="145" t="s">
        <v>109</v>
      </c>
      <c r="D70" s="63"/>
      <c r="E70" s="63"/>
      <c r="F70" s="63"/>
      <c r="G70" s="63"/>
      <c r="H70" s="63"/>
      <c r="I70" s="153">
        <v>0.2</v>
      </c>
      <c r="J70" s="13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</row>
    <row r="71" hidden="1">
      <c r="A71" s="57"/>
      <c r="B71" s="127" t="s">
        <v>33</v>
      </c>
      <c r="C71" s="74" t="s">
        <v>110</v>
      </c>
      <c r="D71" s="63"/>
      <c r="E71" s="63"/>
      <c r="F71" s="63"/>
      <c r="G71" s="63"/>
      <c r="H71" s="63"/>
      <c r="I71" s="63"/>
      <c r="J71" s="137">
        <v>0.0</v>
      </c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</row>
    <row r="72">
      <c r="A72" s="57"/>
      <c r="B72" s="127" t="s">
        <v>36</v>
      </c>
      <c r="C72" s="102" t="s">
        <v>378</v>
      </c>
      <c r="D72" s="63"/>
      <c r="E72" s="63"/>
      <c r="F72" s="63"/>
      <c r="G72" s="63"/>
      <c r="H72" s="63"/>
      <c r="I72" s="64"/>
      <c r="J72" s="137">
        <f>ROUND(26*J38*0.023%,2)</f>
        <v>33.18</v>
      </c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</row>
    <row r="73">
      <c r="A73" s="57"/>
      <c r="B73" s="154" t="s">
        <v>63</v>
      </c>
      <c r="C73" s="102" t="s">
        <v>379</v>
      </c>
      <c r="D73" s="63"/>
      <c r="E73" s="63"/>
      <c r="F73" s="63"/>
      <c r="G73" s="63"/>
      <c r="H73" s="63"/>
      <c r="I73" s="64"/>
      <c r="J73" s="137">
        <f>ROUND((J31*0.52066%)/12,2)</f>
        <v>1.83</v>
      </c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</row>
    <row r="74">
      <c r="A74" s="57"/>
      <c r="B74" s="154" t="s">
        <v>65</v>
      </c>
      <c r="C74" s="128" t="s">
        <v>113</v>
      </c>
      <c r="D74" s="63"/>
      <c r="E74" s="63"/>
      <c r="F74" s="63"/>
      <c r="G74" s="63"/>
      <c r="H74" s="63"/>
      <c r="I74" s="63"/>
      <c r="J74" s="137" t="s">
        <v>20</v>
      </c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</row>
    <row r="75" ht="15.75" customHeight="1">
      <c r="A75" s="57"/>
      <c r="B75" s="155"/>
      <c r="C75" s="132" t="s">
        <v>114</v>
      </c>
      <c r="D75" s="63"/>
      <c r="E75" s="63"/>
      <c r="F75" s="63"/>
      <c r="G75" s="63"/>
      <c r="H75" s="63"/>
      <c r="I75" s="64"/>
      <c r="J75" s="143">
        <f>SUM(J62:J74)</f>
        <v>1078.36</v>
      </c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</row>
    <row r="76">
      <c r="A76" s="57"/>
      <c r="B76" s="111" t="s">
        <v>115</v>
      </c>
      <c r="C76" s="63"/>
      <c r="D76" s="63"/>
      <c r="E76" s="63"/>
      <c r="F76" s="63"/>
      <c r="G76" s="63"/>
      <c r="H76" s="63"/>
      <c r="I76" s="63"/>
      <c r="J76" s="64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</row>
    <row r="77" ht="21.75" customHeight="1">
      <c r="A77" s="57"/>
      <c r="B77" s="97" t="s">
        <v>116</v>
      </c>
      <c r="C77" s="63"/>
      <c r="D77" s="63"/>
      <c r="E77" s="63"/>
      <c r="F77" s="63"/>
      <c r="G77" s="63"/>
      <c r="H77" s="63"/>
      <c r="I77" s="63"/>
      <c r="J77" s="64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</row>
    <row r="78" ht="14.25" customHeight="1">
      <c r="A78" s="57"/>
      <c r="B78" s="134">
        <v>2.0</v>
      </c>
      <c r="C78" s="114" t="s">
        <v>117</v>
      </c>
      <c r="D78" s="63"/>
      <c r="E78" s="63"/>
      <c r="F78" s="63"/>
      <c r="G78" s="63"/>
      <c r="H78" s="63"/>
      <c r="I78" s="64"/>
      <c r="J78" s="134" t="s">
        <v>77</v>
      </c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</row>
    <row r="79" ht="21.75" customHeight="1">
      <c r="A79" s="57"/>
      <c r="B79" s="73" t="s">
        <v>75</v>
      </c>
      <c r="C79" s="74" t="s">
        <v>380</v>
      </c>
      <c r="D79" s="63"/>
      <c r="E79" s="63"/>
      <c r="F79" s="63"/>
      <c r="G79" s="63"/>
      <c r="H79" s="63"/>
      <c r="I79" s="64"/>
      <c r="J79" s="137">
        <f>J46</f>
        <v>1133.55</v>
      </c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</row>
    <row r="80" ht="18.0" customHeight="1">
      <c r="A80" s="57"/>
      <c r="B80" s="73" t="s">
        <v>83</v>
      </c>
      <c r="C80" s="74" t="s">
        <v>84</v>
      </c>
      <c r="D80" s="63"/>
      <c r="E80" s="63"/>
      <c r="F80" s="63"/>
      <c r="G80" s="63"/>
      <c r="H80" s="63"/>
      <c r="I80" s="64"/>
      <c r="J80" s="137">
        <f>J58</f>
        <v>2520.96</v>
      </c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</row>
    <row r="81" ht="21.75" customHeight="1">
      <c r="A81" s="57"/>
      <c r="B81" s="73" t="s">
        <v>99</v>
      </c>
      <c r="C81" s="74" t="s">
        <v>100</v>
      </c>
      <c r="D81" s="63"/>
      <c r="E81" s="63"/>
      <c r="F81" s="63"/>
      <c r="G81" s="63"/>
      <c r="H81" s="63"/>
      <c r="I81" s="64"/>
      <c r="J81" s="137">
        <f>J75</f>
        <v>1078.36</v>
      </c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</row>
    <row r="82" ht="14.25" customHeight="1">
      <c r="A82" s="156"/>
      <c r="B82" s="157" t="s">
        <v>80</v>
      </c>
      <c r="C82" s="63"/>
      <c r="D82" s="63"/>
      <c r="E82" s="63"/>
      <c r="F82" s="63"/>
      <c r="G82" s="63"/>
      <c r="H82" s="63"/>
      <c r="I82" s="64"/>
      <c r="J82" s="124">
        <f>SUM(J79+J80+J81)</f>
        <v>4732.87</v>
      </c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</row>
    <row r="83" ht="26.25" customHeight="1">
      <c r="A83" s="57"/>
      <c r="B83" s="125" t="s">
        <v>119</v>
      </c>
      <c r="C83" s="63"/>
      <c r="D83" s="63"/>
      <c r="E83" s="63"/>
      <c r="F83" s="63"/>
      <c r="G83" s="63"/>
      <c r="H83" s="63"/>
      <c r="I83" s="63"/>
      <c r="J83" s="64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</row>
    <row r="84" ht="14.25" customHeight="1">
      <c r="A84" s="57"/>
      <c r="B84" s="144">
        <v>3.0</v>
      </c>
      <c r="C84" s="158" t="s">
        <v>120</v>
      </c>
      <c r="D84" s="63"/>
      <c r="E84" s="63"/>
      <c r="F84" s="63"/>
      <c r="G84" s="63"/>
      <c r="H84" s="63"/>
      <c r="I84" s="64"/>
      <c r="J84" s="144" t="s">
        <v>121</v>
      </c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</row>
    <row r="85">
      <c r="A85" s="57"/>
      <c r="B85" s="127" t="s">
        <v>28</v>
      </c>
      <c r="C85" s="74" t="s">
        <v>381</v>
      </c>
      <c r="D85" s="63"/>
      <c r="E85" s="63"/>
      <c r="F85" s="63"/>
      <c r="G85" s="63"/>
      <c r="H85" s="63"/>
      <c r="I85" s="64"/>
      <c r="J85" s="137">
        <f>ROUND((($J$38/12)+($J$44/12)+(J45/12))*(30/30)*0.05,2)</f>
        <v>27.84</v>
      </c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</row>
    <row r="86">
      <c r="A86" s="57"/>
      <c r="B86" s="127" t="s">
        <v>31</v>
      </c>
      <c r="C86" s="128" t="s">
        <v>123</v>
      </c>
      <c r="D86" s="63"/>
      <c r="E86" s="63"/>
      <c r="F86" s="63"/>
      <c r="G86" s="63"/>
      <c r="H86" s="63"/>
      <c r="I86" s="64"/>
      <c r="J86" s="137">
        <f>ROUND($J$85*I57,2)</f>
        <v>2.23</v>
      </c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</row>
    <row r="87">
      <c r="A87" s="57"/>
      <c r="B87" s="127" t="s">
        <v>33</v>
      </c>
      <c r="C87" s="74" t="s">
        <v>382</v>
      </c>
      <c r="D87" s="63"/>
      <c r="E87" s="63"/>
      <c r="F87" s="63"/>
      <c r="G87" s="63"/>
      <c r="H87" s="63"/>
      <c r="I87" s="64"/>
      <c r="J87" s="137">
        <f>ROUND(((($J$38/30)*7)/$G$12)*1,2)</f>
        <v>107.89</v>
      </c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</row>
    <row r="88">
      <c r="A88" s="57"/>
      <c r="B88" s="127" t="s">
        <v>36</v>
      </c>
      <c r="C88" s="128" t="s">
        <v>125</v>
      </c>
      <c r="D88" s="63"/>
      <c r="E88" s="63"/>
      <c r="F88" s="63"/>
      <c r="G88" s="63"/>
      <c r="H88" s="63"/>
      <c r="I88" s="64"/>
      <c r="J88" s="137">
        <f>ROUND($I$58*J87,2)</f>
        <v>39.7</v>
      </c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</row>
    <row r="89">
      <c r="A89" s="57"/>
      <c r="B89" s="127" t="s">
        <v>63</v>
      </c>
      <c r="C89" s="74" t="s">
        <v>383</v>
      </c>
      <c r="D89" s="63"/>
      <c r="E89" s="63"/>
      <c r="F89" s="63"/>
      <c r="G89" s="63"/>
      <c r="H89" s="64"/>
      <c r="I89" s="159">
        <v>0.04</v>
      </c>
      <c r="J89" s="137">
        <f>ROUND($J$38*I89,2)</f>
        <v>221.94</v>
      </c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</row>
    <row r="90" ht="15.75" customHeight="1">
      <c r="A90" s="57"/>
      <c r="B90" s="132" t="s">
        <v>80</v>
      </c>
      <c r="C90" s="63"/>
      <c r="D90" s="63"/>
      <c r="E90" s="63"/>
      <c r="F90" s="63"/>
      <c r="G90" s="63"/>
      <c r="H90" s="63"/>
      <c r="I90" s="64"/>
      <c r="J90" s="160">
        <f>SUM(J85:J89)</f>
        <v>399.6</v>
      </c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</row>
    <row r="91">
      <c r="A91" s="57"/>
      <c r="B91" s="111" t="s">
        <v>127</v>
      </c>
      <c r="C91" s="63"/>
      <c r="D91" s="63"/>
      <c r="E91" s="63"/>
      <c r="F91" s="63"/>
      <c r="G91" s="63"/>
      <c r="H91" s="63"/>
      <c r="I91" s="63"/>
      <c r="J91" s="64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</row>
    <row r="92" ht="21.75" customHeight="1">
      <c r="A92" s="57"/>
      <c r="B92" s="97" t="s">
        <v>128</v>
      </c>
      <c r="C92" s="63"/>
      <c r="D92" s="63"/>
      <c r="E92" s="63"/>
      <c r="F92" s="63"/>
      <c r="G92" s="63"/>
      <c r="H92" s="63"/>
      <c r="I92" s="63"/>
      <c r="J92" s="64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</row>
    <row r="93">
      <c r="A93" s="57"/>
      <c r="B93" s="111" t="s">
        <v>129</v>
      </c>
      <c r="C93" s="63"/>
      <c r="D93" s="63"/>
      <c r="E93" s="63"/>
      <c r="F93" s="63"/>
      <c r="G93" s="63"/>
      <c r="H93" s="63"/>
      <c r="I93" s="63"/>
      <c r="J93" s="64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</row>
    <row r="94">
      <c r="A94" s="57"/>
      <c r="B94" s="161" t="s">
        <v>384</v>
      </c>
      <c r="C94" s="71"/>
      <c r="D94" s="71"/>
      <c r="E94" s="71"/>
      <c r="F94" s="71"/>
      <c r="G94" s="71"/>
      <c r="H94" s="71"/>
      <c r="I94" s="71"/>
      <c r="J94" s="72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</row>
    <row r="95" ht="16.5" customHeight="1">
      <c r="A95" s="57"/>
      <c r="B95" s="162" t="s">
        <v>131</v>
      </c>
      <c r="C95" s="163">
        <f>J38</f>
        <v>5548.45</v>
      </c>
      <c r="D95" s="164" t="s">
        <v>385</v>
      </c>
      <c r="E95" s="63"/>
      <c r="F95" s="163">
        <f>J82-J62-J67</f>
        <v>3689.52</v>
      </c>
      <c r="G95" s="164" t="s">
        <v>133</v>
      </c>
      <c r="H95" s="63"/>
      <c r="I95" s="165">
        <f>J90</f>
        <v>399.6</v>
      </c>
      <c r="J95" s="166">
        <f>C95+F95+I95</f>
        <v>9637.57</v>
      </c>
      <c r="K95" s="57"/>
      <c r="L95" s="16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</row>
    <row r="96" ht="22.5" customHeight="1">
      <c r="A96" s="57"/>
      <c r="B96" s="168" t="s">
        <v>134</v>
      </c>
      <c r="C96" s="169"/>
      <c r="D96" s="169"/>
      <c r="E96" s="169"/>
      <c r="F96" s="169"/>
      <c r="G96" s="169"/>
      <c r="H96" s="169"/>
      <c r="I96" s="169"/>
      <c r="J96" s="170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</row>
    <row r="97" ht="15.75" customHeight="1">
      <c r="A97" s="57"/>
      <c r="B97" s="171" t="s">
        <v>135</v>
      </c>
      <c r="C97" s="158" t="s">
        <v>136</v>
      </c>
      <c r="D97" s="63"/>
      <c r="E97" s="63"/>
      <c r="F97" s="63"/>
      <c r="G97" s="63"/>
      <c r="H97" s="63"/>
      <c r="I97" s="64"/>
      <c r="J97" s="171" t="s">
        <v>77</v>
      </c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ht="14.25" customHeight="1">
      <c r="A98" s="57"/>
      <c r="B98" s="127" t="s">
        <v>28</v>
      </c>
      <c r="C98" s="172" t="s">
        <v>386</v>
      </c>
      <c r="D98" s="63"/>
      <c r="E98" s="63"/>
      <c r="F98" s="63"/>
      <c r="G98" s="63"/>
      <c r="H98" s="63"/>
      <c r="I98" s="64"/>
      <c r="J98" s="137">
        <f>ROUND(J95/12,2)</f>
        <v>803.13</v>
      </c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ht="14.25" customHeight="1">
      <c r="A99" s="57"/>
      <c r="B99" s="127" t="s">
        <v>31</v>
      </c>
      <c r="C99" s="172" t="s">
        <v>387</v>
      </c>
      <c r="D99" s="63"/>
      <c r="E99" s="63"/>
      <c r="F99" s="63"/>
      <c r="G99" s="63"/>
      <c r="H99" s="63"/>
      <c r="I99" s="64"/>
      <c r="J99" s="137">
        <f>ROUND((($J$95/30)*1)/12,2)</f>
        <v>26.77</v>
      </c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ht="14.25" customHeight="1">
      <c r="A100" s="57"/>
      <c r="B100" s="127" t="s">
        <v>33</v>
      </c>
      <c r="C100" s="172" t="s">
        <v>388</v>
      </c>
      <c r="D100" s="63"/>
      <c r="E100" s="63"/>
      <c r="F100" s="63"/>
      <c r="G100" s="63"/>
      <c r="H100" s="63"/>
      <c r="I100" s="64"/>
      <c r="J100" s="137">
        <f>ROUND((($J$95/30)*5)/12*1.5%,2)</f>
        <v>2.01</v>
      </c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</row>
    <row r="101">
      <c r="A101" s="57"/>
      <c r="B101" s="127" t="s">
        <v>36</v>
      </c>
      <c r="C101" s="173" t="s">
        <v>389</v>
      </c>
      <c r="D101" s="63"/>
      <c r="E101" s="63"/>
      <c r="F101" s="63"/>
      <c r="G101" s="63"/>
      <c r="H101" s="63"/>
      <c r="I101" s="64"/>
      <c r="J101" s="137">
        <f>ROUND((((($J$95)/30)*0.69)/12),2)</f>
        <v>18.47</v>
      </c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</row>
    <row r="102" ht="68.25" customHeight="1">
      <c r="A102" s="57"/>
      <c r="B102" s="127" t="s">
        <v>63</v>
      </c>
      <c r="C102" s="174" t="s">
        <v>390</v>
      </c>
      <c r="D102" s="63"/>
      <c r="E102" s="63"/>
      <c r="F102" s="63"/>
      <c r="G102" s="63"/>
      <c r="H102" s="63"/>
      <c r="I102" s="64"/>
      <c r="J102" s="137">
        <f>ROUND(((((C95*0.121)+(I58)*(C95*0.121))*(4/12)))*0.02,2)+ROUND(((I57*C95+I58*J44+J75-J62-J67+J90)*4/12)*0.02,2)</f>
        <v>13.11</v>
      </c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</row>
    <row r="103" ht="14.25" customHeight="1">
      <c r="A103" s="57"/>
      <c r="B103" s="175" t="s">
        <v>65</v>
      </c>
      <c r="C103" s="173" t="s">
        <v>391</v>
      </c>
      <c r="D103" s="63"/>
      <c r="E103" s="63"/>
      <c r="F103" s="63"/>
      <c r="G103" s="63"/>
      <c r="H103" s="63"/>
      <c r="I103" s="64"/>
      <c r="J103" s="137">
        <f>ROUND((((($J$95)/30)*3)/12),2)</f>
        <v>80.31</v>
      </c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</row>
    <row r="104" ht="15.75" customHeight="1">
      <c r="A104" s="57"/>
      <c r="B104" s="132" t="s">
        <v>80</v>
      </c>
      <c r="C104" s="63"/>
      <c r="D104" s="63"/>
      <c r="E104" s="63"/>
      <c r="F104" s="63"/>
      <c r="G104" s="63"/>
      <c r="H104" s="63"/>
      <c r="I104" s="64"/>
      <c r="J104" s="176">
        <f>SUM(J98:J103)</f>
        <v>943.8</v>
      </c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</row>
    <row r="105" ht="20.25" customHeight="1">
      <c r="A105" s="57"/>
      <c r="B105" s="177" t="s">
        <v>143</v>
      </c>
      <c r="C105" s="63"/>
      <c r="D105" s="63"/>
      <c r="E105" s="63"/>
      <c r="F105" s="63"/>
      <c r="G105" s="63"/>
      <c r="H105" s="63"/>
      <c r="I105" s="63"/>
      <c r="J105" s="64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</row>
    <row r="106" ht="14.25" customHeight="1">
      <c r="A106" s="57"/>
      <c r="B106" s="144" t="s">
        <v>144</v>
      </c>
      <c r="C106" s="158" t="s">
        <v>145</v>
      </c>
      <c r="D106" s="63"/>
      <c r="E106" s="63"/>
      <c r="F106" s="63"/>
      <c r="G106" s="63"/>
      <c r="H106" s="63"/>
      <c r="I106" s="64"/>
      <c r="J106" s="178" t="s">
        <v>77</v>
      </c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</row>
    <row r="107" ht="13.5" customHeight="1">
      <c r="A107" s="57"/>
      <c r="B107" s="127" t="s">
        <v>28</v>
      </c>
      <c r="C107" s="128" t="s">
        <v>146</v>
      </c>
      <c r="D107" s="63"/>
      <c r="E107" s="63"/>
      <c r="F107" s="63"/>
      <c r="G107" s="63"/>
      <c r="H107" s="63"/>
      <c r="I107" s="64"/>
      <c r="J107" s="179">
        <v>0.0</v>
      </c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</row>
    <row r="108" ht="15.75" customHeight="1">
      <c r="A108" s="57"/>
      <c r="B108" s="132" t="s">
        <v>80</v>
      </c>
      <c r="C108" s="63"/>
      <c r="D108" s="63"/>
      <c r="E108" s="63"/>
      <c r="F108" s="63"/>
      <c r="G108" s="63"/>
      <c r="H108" s="63"/>
      <c r="I108" s="64"/>
      <c r="J108" s="143">
        <v>0.0</v>
      </c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</row>
    <row r="109" ht="23.25" customHeight="1">
      <c r="A109" s="57"/>
      <c r="B109" s="97" t="s">
        <v>147</v>
      </c>
      <c r="C109" s="63"/>
      <c r="D109" s="63"/>
      <c r="E109" s="63"/>
      <c r="F109" s="63"/>
      <c r="G109" s="63"/>
      <c r="H109" s="63"/>
      <c r="I109" s="63"/>
      <c r="J109" s="64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</row>
    <row r="110" ht="27.0" customHeight="1">
      <c r="A110" s="57"/>
      <c r="B110" s="134">
        <v>4.0</v>
      </c>
      <c r="C110" s="158" t="s">
        <v>148</v>
      </c>
      <c r="D110" s="63"/>
      <c r="E110" s="63"/>
      <c r="F110" s="63"/>
      <c r="G110" s="63"/>
      <c r="H110" s="63"/>
      <c r="I110" s="64"/>
      <c r="J110" s="178" t="s">
        <v>77</v>
      </c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</row>
    <row r="111" ht="19.5" customHeight="1">
      <c r="A111" s="57"/>
      <c r="B111" s="73" t="s">
        <v>135</v>
      </c>
      <c r="C111" s="128" t="s">
        <v>136</v>
      </c>
      <c r="D111" s="63"/>
      <c r="E111" s="63"/>
      <c r="F111" s="63"/>
      <c r="G111" s="63"/>
      <c r="H111" s="63"/>
      <c r="I111" s="64"/>
      <c r="J111" s="137">
        <f>J104</f>
        <v>943.8</v>
      </c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</row>
    <row r="112" ht="19.5" customHeight="1">
      <c r="A112" s="57"/>
      <c r="B112" s="73" t="s">
        <v>149</v>
      </c>
      <c r="C112" s="128" t="s">
        <v>145</v>
      </c>
      <c r="D112" s="63"/>
      <c r="E112" s="63"/>
      <c r="F112" s="63"/>
      <c r="G112" s="63"/>
      <c r="H112" s="63"/>
      <c r="I112" s="64"/>
      <c r="J112" s="137">
        <f>J108</f>
        <v>0</v>
      </c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</row>
    <row r="113" ht="19.5" customHeight="1">
      <c r="A113" s="57"/>
      <c r="B113" s="180" t="s">
        <v>80</v>
      </c>
      <c r="C113" s="63"/>
      <c r="D113" s="63"/>
      <c r="E113" s="63"/>
      <c r="F113" s="63"/>
      <c r="G113" s="63"/>
      <c r="H113" s="63"/>
      <c r="I113" s="64"/>
      <c r="J113" s="160">
        <f>SUM(J111+J112)</f>
        <v>943.8</v>
      </c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</row>
    <row r="114" ht="25.5" customHeight="1">
      <c r="A114" s="57"/>
      <c r="B114" s="97" t="s">
        <v>150</v>
      </c>
      <c r="C114" s="63"/>
      <c r="D114" s="63"/>
      <c r="E114" s="63"/>
      <c r="F114" s="63"/>
      <c r="G114" s="63"/>
      <c r="H114" s="63"/>
      <c r="I114" s="63"/>
      <c r="J114" s="64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</row>
    <row r="115">
      <c r="A115" s="57"/>
      <c r="B115" s="144">
        <v>5.0</v>
      </c>
      <c r="C115" s="114" t="s">
        <v>151</v>
      </c>
      <c r="D115" s="63"/>
      <c r="E115" s="63"/>
      <c r="F115" s="63"/>
      <c r="G115" s="63"/>
      <c r="H115" s="63"/>
      <c r="I115" s="64"/>
      <c r="J115" s="144" t="s">
        <v>77</v>
      </c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</row>
    <row r="116" ht="17.25" customHeight="1">
      <c r="A116" s="57"/>
      <c r="B116" s="127" t="s">
        <v>28</v>
      </c>
      <c r="C116" s="173" t="s">
        <v>392</v>
      </c>
      <c r="D116" s="63"/>
      <c r="E116" s="63"/>
      <c r="F116" s="63"/>
      <c r="G116" s="63"/>
      <c r="H116" s="63"/>
      <c r="I116" s="64"/>
      <c r="J116" s="137">
        <f>J199</f>
        <v>124.07</v>
      </c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</row>
    <row r="117" ht="15.75" customHeight="1">
      <c r="A117" s="57"/>
      <c r="B117" s="127" t="s">
        <v>31</v>
      </c>
      <c r="C117" s="102" t="s">
        <v>393</v>
      </c>
      <c r="D117" s="63"/>
      <c r="E117" s="63"/>
      <c r="F117" s="63"/>
      <c r="G117" s="63"/>
      <c r="H117" s="63"/>
      <c r="I117" s="64"/>
      <c r="J117" s="181">
        <f>J184</f>
        <v>197.075</v>
      </c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</row>
    <row r="118" ht="15.75" hidden="1" customHeight="1">
      <c r="A118" s="57"/>
      <c r="B118" s="127" t="s">
        <v>33</v>
      </c>
      <c r="C118" s="182" t="s">
        <v>394</v>
      </c>
      <c r="D118" s="63"/>
      <c r="E118" s="63"/>
      <c r="F118" s="63"/>
      <c r="G118" s="63"/>
      <c r="H118" s="63"/>
      <c r="I118" s="64"/>
      <c r="J118" s="181">
        <v>0.0</v>
      </c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ht="15.75" customHeight="1">
      <c r="A119" s="57"/>
      <c r="B119" s="127" t="s">
        <v>36</v>
      </c>
      <c r="C119" s="74" t="s">
        <v>155</v>
      </c>
      <c r="D119" s="63"/>
      <c r="E119" s="63"/>
      <c r="F119" s="63"/>
      <c r="G119" s="63"/>
      <c r="H119" s="63"/>
      <c r="I119" s="64"/>
      <c r="J119" s="181">
        <v>0.0</v>
      </c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</row>
    <row r="120" ht="15.75" customHeight="1">
      <c r="A120" s="57"/>
      <c r="B120" s="132" t="s">
        <v>114</v>
      </c>
      <c r="C120" s="63"/>
      <c r="D120" s="63"/>
      <c r="E120" s="63"/>
      <c r="F120" s="63"/>
      <c r="G120" s="63"/>
      <c r="H120" s="63"/>
      <c r="I120" s="64"/>
      <c r="J120" s="183">
        <f>SUM(J116:J119)</f>
        <v>321.145</v>
      </c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</row>
    <row r="121" ht="14.25" customHeight="1">
      <c r="A121" s="57"/>
      <c r="B121" s="184" t="s">
        <v>156</v>
      </c>
      <c r="C121" s="63"/>
      <c r="D121" s="63"/>
      <c r="E121" s="63"/>
      <c r="F121" s="63"/>
      <c r="G121" s="63"/>
      <c r="H121" s="63"/>
      <c r="I121" s="63"/>
      <c r="J121" s="64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</row>
    <row r="122" ht="24.75" customHeight="1">
      <c r="A122" s="57"/>
      <c r="B122" s="125" t="s">
        <v>157</v>
      </c>
      <c r="C122" s="63"/>
      <c r="D122" s="63"/>
      <c r="E122" s="63"/>
      <c r="F122" s="63"/>
      <c r="G122" s="63"/>
      <c r="H122" s="63"/>
      <c r="I122" s="63"/>
      <c r="J122" s="64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</row>
    <row r="123" ht="14.25" customHeight="1">
      <c r="A123" s="57"/>
      <c r="B123" s="144">
        <v>6.0</v>
      </c>
      <c r="C123" s="158" t="s">
        <v>158</v>
      </c>
      <c r="D123" s="63"/>
      <c r="E123" s="63"/>
      <c r="F123" s="63"/>
      <c r="G123" s="63"/>
      <c r="H123" s="64"/>
      <c r="I123" s="134" t="s">
        <v>85</v>
      </c>
      <c r="J123" s="144" t="s">
        <v>77</v>
      </c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</row>
    <row r="124" ht="14.25" customHeight="1">
      <c r="A124" s="57"/>
      <c r="B124" s="130" t="s">
        <v>395</v>
      </c>
      <c r="C124" s="63"/>
      <c r="D124" s="63"/>
      <c r="E124" s="63"/>
      <c r="F124" s="63"/>
      <c r="G124" s="63"/>
      <c r="H124" s="64"/>
      <c r="I124" s="185" t="s">
        <v>20</v>
      </c>
      <c r="J124" s="137">
        <f>SUM(J38+J82+J90+J104+J120)</f>
        <v>11945.865</v>
      </c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</row>
    <row r="125" ht="15.75" customHeight="1">
      <c r="A125" s="57"/>
      <c r="B125" s="127" t="s">
        <v>28</v>
      </c>
      <c r="C125" s="128" t="s">
        <v>160</v>
      </c>
      <c r="D125" s="63"/>
      <c r="E125" s="63"/>
      <c r="F125" s="63"/>
      <c r="G125" s="63"/>
      <c r="H125" s="64"/>
      <c r="I125" s="186">
        <v>0.05</v>
      </c>
      <c r="J125" s="137">
        <f>ROUND(I125*J124,2)</f>
        <v>597.29</v>
      </c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</row>
    <row r="126" ht="14.25" customHeight="1">
      <c r="A126" s="57"/>
      <c r="B126" s="130" t="s">
        <v>396</v>
      </c>
      <c r="C126" s="63"/>
      <c r="D126" s="63"/>
      <c r="E126" s="63"/>
      <c r="F126" s="63"/>
      <c r="G126" s="63"/>
      <c r="H126" s="64"/>
      <c r="I126" s="187" t="s">
        <v>20</v>
      </c>
      <c r="J126" s="137">
        <f>J124+J125</f>
        <v>12543.155</v>
      </c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</row>
    <row r="127" ht="15.75" customHeight="1">
      <c r="A127" s="57"/>
      <c r="B127" s="127" t="s">
        <v>31</v>
      </c>
      <c r="C127" s="128" t="s">
        <v>162</v>
      </c>
      <c r="D127" s="63"/>
      <c r="E127" s="63"/>
      <c r="F127" s="63"/>
      <c r="G127" s="63"/>
      <c r="H127" s="64"/>
      <c r="I127" s="186">
        <v>0.1</v>
      </c>
      <c r="J127" s="137">
        <f>ROUND(I127*J126,2)</f>
        <v>1254.32</v>
      </c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</row>
    <row r="128" ht="14.25" customHeight="1">
      <c r="A128" s="57"/>
      <c r="B128" s="130" t="s">
        <v>397</v>
      </c>
      <c r="C128" s="63"/>
      <c r="D128" s="63"/>
      <c r="E128" s="63"/>
      <c r="F128" s="63"/>
      <c r="G128" s="63"/>
      <c r="H128" s="64"/>
      <c r="I128" s="188" t="s">
        <v>20</v>
      </c>
      <c r="J128" s="189">
        <f>SUM(J124+J125+J127)</f>
        <v>13797.475</v>
      </c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</row>
    <row r="129" ht="15.75" customHeight="1">
      <c r="A129" s="57"/>
      <c r="B129" s="135" t="s">
        <v>33</v>
      </c>
      <c r="C129" s="128" t="s">
        <v>164</v>
      </c>
      <c r="D129" s="63"/>
      <c r="E129" s="63"/>
      <c r="F129" s="63"/>
      <c r="G129" s="63"/>
      <c r="H129" s="63"/>
      <c r="I129" s="190"/>
      <c r="J129" s="191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</row>
    <row r="130" ht="15.75" customHeight="1">
      <c r="A130" s="57"/>
      <c r="B130" s="127"/>
      <c r="C130" s="128" t="s">
        <v>165</v>
      </c>
      <c r="D130" s="63"/>
      <c r="E130" s="63"/>
      <c r="F130" s="63"/>
      <c r="G130" s="63"/>
      <c r="H130" s="63"/>
      <c r="I130" s="190"/>
      <c r="J130" s="191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</row>
    <row r="131">
      <c r="A131" s="57"/>
      <c r="B131" s="127"/>
      <c r="C131" s="192" t="s">
        <v>398</v>
      </c>
      <c r="D131" s="63"/>
      <c r="E131" s="63"/>
      <c r="F131" s="63"/>
      <c r="G131" s="63"/>
      <c r="H131" s="64"/>
      <c r="I131" s="193">
        <v>0.03</v>
      </c>
      <c r="J131" s="137">
        <f t="shared" ref="J131:J132" si="4">ROUND(($J$128/(1-$I$139))*I131,2)</f>
        <v>448.21</v>
      </c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</row>
    <row r="132">
      <c r="A132" s="57"/>
      <c r="B132" s="127"/>
      <c r="C132" s="192" t="s">
        <v>399</v>
      </c>
      <c r="D132" s="63"/>
      <c r="E132" s="63"/>
      <c r="F132" s="63"/>
      <c r="G132" s="63"/>
      <c r="H132" s="64"/>
      <c r="I132" s="193">
        <v>0.0065</v>
      </c>
      <c r="J132" s="137">
        <f t="shared" si="4"/>
        <v>97.11</v>
      </c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</row>
    <row r="133" ht="14.25" customHeight="1">
      <c r="A133" s="194"/>
      <c r="B133" s="195"/>
      <c r="C133" s="196" t="s">
        <v>400</v>
      </c>
      <c r="D133" s="63"/>
      <c r="E133" s="63"/>
      <c r="F133" s="63"/>
      <c r="G133" s="63"/>
      <c r="H133" s="64"/>
      <c r="I133" s="197" t="s">
        <v>20</v>
      </c>
      <c r="J133" s="198" t="s">
        <v>20</v>
      </c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</row>
    <row r="134" ht="14.25" customHeight="1">
      <c r="A134" s="194"/>
      <c r="B134" s="195"/>
      <c r="C134" s="196" t="s">
        <v>401</v>
      </c>
      <c r="D134" s="63"/>
      <c r="E134" s="63"/>
      <c r="F134" s="63"/>
      <c r="G134" s="63"/>
      <c r="H134" s="64"/>
      <c r="I134" s="197" t="s">
        <v>20</v>
      </c>
      <c r="J134" s="198" t="s">
        <v>20</v>
      </c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</row>
    <row r="135" ht="14.25" customHeight="1">
      <c r="A135" s="194"/>
      <c r="B135" s="195"/>
      <c r="C135" s="199" t="s">
        <v>170</v>
      </c>
      <c r="D135" s="63"/>
      <c r="E135" s="63"/>
      <c r="F135" s="63"/>
      <c r="G135" s="63"/>
      <c r="H135" s="63"/>
      <c r="I135" s="197" t="s">
        <v>20</v>
      </c>
      <c r="J135" s="198" t="s">
        <v>20</v>
      </c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</row>
    <row r="136" ht="18.0" customHeight="1">
      <c r="A136" s="57"/>
      <c r="B136" s="127"/>
      <c r="C136" s="128" t="s">
        <v>171</v>
      </c>
      <c r="D136" s="63"/>
      <c r="E136" s="63"/>
      <c r="F136" s="63"/>
      <c r="G136" s="63"/>
      <c r="H136" s="63"/>
      <c r="I136" s="190"/>
      <c r="J136" s="191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</row>
    <row r="137" ht="14.25" customHeight="1">
      <c r="A137" s="57"/>
      <c r="B137" s="127"/>
      <c r="C137" s="200" t="s">
        <v>402</v>
      </c>
      <c r="D137" s="63"/>
      <c r="E137" s="63"/>
      <c r="F137" s="63"/>
      <c r="G137" s="63"/>
      <c r="H137" s="64"/>
      <c r="I137" s="201">
        <f>VLOOKUP($C$14,resumo!$A$5:$O$12,14,0)</f>
        <v>0.04</v>
      </c>
      <c r="J137" s="137">
        <f>ROUND(($J$128/(1-$I$139))*I137,2)</f>
        <v>597.62</v>
      </c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</row>
    <row r="138" ht="15.75" customHeight="1">
      <c r="A138" s="57"/>
      <c r="B138" s="132" t="s">
        <v>80</v>
      </c>
      <c r="C138" s="63"/>
      <c r="D138" s="63"/>
      <c r="E138" s="63"/>
      <c r="F138" s="63"/>
      <c r="G138" s="63"/>
      <c r="H138" s="63"/>
      <c r="I138" s="64"/>
      <c r="J138" s="143">
        <f>SUM(J125+J127+J131+J132+J137)</f>
        <v>2994.55</v>
      </c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</row>
    <row r="139" ht="15.75" customHeight="1">
      <c r="A139" s="57"/>
      <c r="B139" s="180" t="s">
        <v>173</v>
      </c>
      <c r="C139" s="63"/>
      <c r="D139" s="63"/>
      <c r="E139" s="63"/>
      <c r="F139" s="63"/>
      <c r="G139" s="63"/>
      <c r="H139" s="64"/>
      <c r="I139" s="202">
        <f t="shared" ref="I139:J139" si="5">SUM(I131:I137)</f>
        <v>0.0765</v>
      </c>
      <c r="J139" s="143">
        <f t="shared" si="5"/>
        <v>1142.94</v>
      </c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</row>
    <row r="140" ht="25.5" customHeight="1">
      <c r="A140" s="57"/>
      <c r="B140" s="111" t="s">
        <v>174</v>
      </c>
      <c r="C140" s="63"/>
      <c r="D140" s="63"/>
      <c r="E140" s="63"/>
      <c r="F140" s="63"/>
      <c r="G140" s="63"/>
      <c r="H140" s="63"/>
      <c r="I140" s="63"/>
      <c r="J140" s="64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</row>
    <row r="141" ht="18.0" customHeight="1">
      <c r="A141" s="57"/>
      <c r="B141" s="203" t="s">
        <v>175</v>
      </c>
      <c r="C141" s="63"/>
      <c r="D141" s="63"/>
      <c r="E141" s="63"/>
      <c r="F141" s="63"/>
      <c r="G141" s="63"/>
      <c r="H141" s="63"/>
      <c r="I141" s="63"/>
      <c r="J141" s="64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</row>
    <row r="142" ht="14.25" customHeight="1">
      <c r="A142" s="57"/>
      <c r="B142" s="99" t="s">
        <v>176</v>
      </c>
      <c r="C142" s="63"/>
      <c r="D142" s="63"/>
      <c r="E142" s="63"/>
      <c r="F142" s="63"/>
      <c r="G142" s="63"/>
      <c r="H142" s="63"/>
      <c r="I142" s="64"/>
      <c r="J142" s="204" t="s">
        <v>77</v>
      </c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</row>
    <row r="143" ht="14.25" customHeight="1">
      <c r="A143" s="57"/>
      <c r="B143" s="205" t="s">
        <v>28</v>
      </c>
      <c r="C143" s="206" t="s">
        <v>177</v>
      </c>
      <c r="D143" s="63"/>
      <c r="E143" s="63"/>
      <c r="F143" s="63"/>
      <c r="G143" s="63"/>
      <c r="H143" s="63"/>
      <c r="I143" s="63"/>
      <c r="J143" s="181">
        <f>J40</f>
        <v>5763.7</v>
      </c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</row>
    <row r="144" ht="14.25" customHeight="1">
      <c r="A144" s="57"/>
      <c r="B144" s="205" t="s">
        <v>31</v>
      </c>
      <c r="C144" s="206" t="s">
        <v>73</v>
      </c>
      <c r="D144" s="63"/>
      <c r="E144" s="63"/>
      <c r="F144" s="63"/>
      <c r="G144" s="63"/>
      <c r="H144" s="63"/>
      <c r="I144" s="63"/>
      <c r="J144" s="181">
        <f>J82</f>
        <v>4732.87</v>
      </c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</row>
    <row r="145" ht="14.25" customHeight="1">
      <c r="A145" s="57"/>
      <c r="B145" s="205" t="s">
        <v>33</v>
      </c>
      <c r="C145" s="206" t="s">
        <v>178</v>
      </c>
      <c r="D145" s="63"/>
      <c r="E145" s="63"/>
      <c r="F145" s="63"/>
      <c r="G145" s="63"/>
      <c r="H145" s="63"/>
      <c r="I145" s="63"/>
      <c r="J145" s="181">
        <f>J90</f>
        <v>399.6</v>
      </c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</row>
    <row r="146" ht="14.25" customHeight="1">
      <c r="A146" s="57"/>
      <c r="B146" s="205" t="s">
        <v>36</v>
      </c>
      <c r="C146" s="206" t="s">
        <v>179</v>
      </c>
      <c r="D146" s="63"/>
      <c r="E146" s="63"/>
      <c r="F146" s="63"/>
      <c r="G146" s="63"/>
      <c r="H146" s="63"/>
      <c r="I146" s="63"/>
      <c r="J146" s="181">
        <f>J104</f>
        <v>943.8</v>
      </c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</row>
    <row r="147" ht="14.25" customHeight="1">
      <c r="A147" s="57"/>
      <c r="B147" s="205" t="s">
        <v>63</v>
      </c>
      <c r="C147" s="206" t="s">
        <v>180</v>
      </c>
      <c r="D147" s="63"/>
      <c r="E147" s="63"/>
      <c r="F147" s="63"/>
      <c r="G147" s="63"/>
      <c r="H147" s="63"/>
      <c r="I147" s="63"/>
      <c r="J147" s="181">
        <f>J120</f>
        <v>321.145</v>
      </c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</row>
    <row r="148" ht="14.25" customHeight="1">
      <c r="A148" s="57"/>
      <c r="B148" s="207" t="s">
        <v>181</v>
      </c>
      <c r="C148" s="63"/>
      <c r="D148" s="63"/>
      <c r="E148" s="63"/>
      <c r="F148" s="63"/>
      <c r="G148" s="63"/>
      <c r="H148" s="63"/>
      <c r="I148" s="63"/>
      <c r="J148" s="183">
        <f>SUM(J143:J147)</f>
        <v>12161.115</v>
      </c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</row>
    <row r="149" ht="14.25" customHeight="1">
      <c r="A149" s="57"/>
      <c r="B149" s="208" t="s">
        <v>65</v>
      </c>
      <c r="C149" s="206" t="s">
        <v>182</v>
      </c>
      <c r="D149" s="63"/>
      <c r="E149" s="63"/>
      <c r="F149" s="63"/>
      <c r="G149" s="63"/>
      <c r="H149" s="63"/>
      <c r="I149" s="63"/>
      <c r="J149" s="181">
        <f>J138</f>
        <v>2994.55</v>
      </c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</row>
    <row r="150" ht="14.25" customHeight="1">
      <c r="A150" s="57"/>
      <c r="B150" s="209" t="s">
        <v>183</v>
      </c>
      <c r="C150" s="63"/>
      <c r="D150" s="63"/>
      <c r="E150" s="63"/>
      <c r="F150" s="63"/>
      <c r="G150" s="63"/>
      <c r="H150" s="63"/>
      <c r="I150" s="63"/>
      <c r="J150" s="183">
        <f>SUM(J148:J149)</f>
        <v>15155.665</v>
      </c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</row>
    <row r="151" ht="7.5" customHeight="1">
      <c r="A151" s="57"/>
      <c r="B151" s="210"/>
      <c r="C151" s="210"/>
      <c r="D151" s="210"/>
      <c r="E151" s="210"/>
      <c r="F151" s="210"/>
      <c r="G151" s="210"/>
      <c r="H151" s="211"/>
      <c r="I151" s="211"/>
      <c r="J151" s="211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</row>
    <row r="152" ht="18.0" customHeight="1">
      <c r="A152" s="57"/>
      <c r="B152" s="212" t="s">
        <v>184</v>
      </c>
      <c r="C152" s="63"/>
      <c r="D152" s="63"/>
      <c r="E152" s="63"/>
      <c r="F152" s="63"/>
      <c r="G152" s="64"/>
      <c r="H152" s="213">
        <f>J150*I14</f>
        <v>30311.33</v>
      </c>
      <c r="I152" s="63"/>
      <c r="J152" s="64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</row>
    <row r="153" ht="19.5" customHeight="1">
      <c r="A153" s="57"/>
      <c r="B153" s="212" t="s">
        <v>185</v>
      </c>
      <c r="C153" s="63"/>
      <c r="D153" s="63"/>
      <c r="E153" s="63"/>
      <c r="F153" s="63"/>
      <c r="G153" s="64"/>
      <c r="H153" s="214">
        <f>G12</f>
        <v>12</v>
      </c>
      <c r="I153" s="63"/>
      <c r="J153" s="64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</row>
    <row r="154" ht="14.25" customHeight="1">
      <c r="A154" s="57"/>
      <c r="B154" s="97" t="s">
        <v>403</v>
      </c>
      <c r="C154" s="63"/>
      <c r="D154" s="63"/>
      <c r="E154" s="63"/>
      <c r="F154" s="63"/>
      <c r="G154" s="64"/>
      <c r="H154" s="215">
        <f>ROUND(H152*H153,2)</f>
        <v>363735.96</v>
      </c>
      <c r="I154" s="63"/>
      <c r="J154" s="64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</row>
    <row r="155" ht="7.5" customHeight="1">
      <c r="A155" s="57"/>
      <c r="B155" s="210"/>
      <c r="C155" s="210"/>
      <c r="D155" s="210"/>
      <c r="E155" s="210"/>
      <c r="F155" s="210"/>
      <c r="G155" s="210"/>
      <c r="H155" s="211"/>
      <c r="I155" s="211"/>
      <c r="J155" s="211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</row>
    <row r="156" ht="7.5" customHeight="1">
      <c r="A156" s="57"/>
      <c r="B156" s="216"/>
      <c r="C156" s="216"/>
      <c r="D156" s="216"/>
      <c r="E156" s="216"/>
      <c r="F156" s="216"/>
      <c r="G156" s="216"/>
      <c r="H156" s="217"/>
      <c r="I156" s="217"/>
      <c r="J156" s="21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</row>
    <row r="157" ht="7.5" customHeight="1">
      <c r="A157" s="57"/>
      <c r="B157" s="210"/>
      <c r="C157" s="210"/>
      <c r="D157" s="210"/>
      <c r="E157" s="210"/>
      <c r="F157" s="210"/>
      <c r="G157" s="210"/>
      <c r="H157" s="211"/>
      <c r="I157" s="211"/>
      <c r="J157" s="211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</row>
    <row r="158">
      <c r="A158" s="57"/>
      <c r="B158" s="218" t="s">
        <v>346</v>
      </c>
      <c r="C158" s="219"/>
      <c r="D158" s="219"/>
      <c r="E158" s="219"/>
      <c r="F158" s="219"/>
      <c r="G158" s="219"/>
      <c r="H158" s="219"/>
      <c r="I158" s="219"/>
      <c r="J158" s="219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</row>
    <row r="159" ht="14.25" customHeight="1">
      <c r="A159" s="57"/>
      <c r="B159" s="220"/>
      <c r="H159" s="220"/>
      <c r="I159" s="220"/>
      <c r="J159" s="221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</row>
    <row r="160">
      <c r="A160" s="57"/>
      <c r="B160" s="222" t="s">
        <v>188</v>
      </c>
      <c r="C160" s="63"/>
      <c r="D160" s="63"/>
      <c r="E160" s="63"/>
      <c r="F160" s="63"/>
      <c r="G160" s="63"/>
      <c r="H160" s="63"/>
      <c r="I160" s="63"/>
      <c r="J160" s="64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</row>
    <row r="161">
      <c r="A161" s="57"/>
      <c r="B161" s="223" t="s">
        <v>189</v>
      </c>
      <c r="C161" s="224" t="s">
        <v>190</v>
      </c>
      <c r="D161" s="96"/>
      <c r="E161" s="225" t="s">
        <v>191</v>
      </c>
      <c r="F161" s="225" t="s">
        <v>192</v>
      </c>
      <c r="G161" s="225" t="s">
        <v>193</v>
      </c>
      <c r="H161" s="226" t="s">
        <v>194</v>
      </c>
      <c r="I161" s="227" t="s">
        <v>195</v>
      </c>
      <c r="J161" s="225" t="s">
        <v>196</v>
      </c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</row>
    <row r="162">
      <c r="A162" s="57"/>
      <c r="B162" s="228">
        <v>1.0</v>
      </c>
      <c r="C162" s="229" t="s">
        <v>197</v>
      </c>
      <c r="D162" s="96"/>
      <c r="E162" s="230" t="s">
        <v>198</v>
      </c>
      <c r="F162" s="230">
        <v>1.0</v>
      </c>
      <c r="G162" s="230">
        <v>60.0</v>
      </c>
      <c r="H162" s="231">
        <f t="shared" ref="H162:H164" si="6">1/(G162/12)</f>
        <v>0.2</v>
      </c>
      <c r="I162" s="232">
        <v>725.0</v>
      </c>
      <c r="J162" s="233">
        <f t="shared" ref="J162:J174" si="7">ROUND(I162*H162,2)</f>
        <v>145</v>
      </c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</row>
    <row r="163">
      <c r="B163" s="234">
        <v>2.0</v>
      </c>
      <c r="C163" s="235" t="s">
        <v>199</v>
      </c>
      <c r="D163" s="96"/>
      <c r="E163" s="236" t="s">
        <v>198</v>
      </c>
      <c r="F163" s="237">
        <v>1.0</v>
      </c>
      <c r="G163" s="237">
        <v>24.0</v>
      </c>
      <c r="H163" s="231">
        <f t="shared" si="6"/>
        <v>0.5</v>
      </c>
      <c r="I163" s="232">
        <v>15.9</v>
      </c>
      <c r="J163" s="233">
        <f t="shared" si="7"/>
        <v>7.95</v>
      </c>
    </row>
    <row r="164">
      <c r="B164" s="234">
        <v>3.0</v>
      </c>
      <c r="C164" s="238" t="s">
        <v>200</v>
      </c>
      <c r="D164" s="96"/>
      <c r="E164" s="236" t="s">
        <v>198</v>
      </c>
      <c r="F164" s="237">
        <v>1.0</v>
      </c>
      <c r="G164" s="237">
        <v>24.0</v>
      </c>
      <c r="H164" s="231">
        <f t="shared" si="6"/>
        <v>0.5</v>
      </c>
      <c r="I164" s="232">
        <v>1900.0</v>
      </c>
      <c r="J164" s="233">
        <f t="shared" si="7"/>
        <v>950</v>
      </c>
    </row>
    <row r="165">
      <c r="B165" s="234">
        <v>4.0</v>
      </c>
      <c r="C165" s="235" t="s">
        <v>201</v>
      </c>
      <c r="D165" s="96"/>
      <c r="E165" s="236" t="s">
        <v>198</v>
      </c>
      <c r="F165" s="237">
        <v>1.0</v>
      </c>
      <c r="G165" s="236" t="s">
        <v>20</v>
      </c>
      <c r="H165" s="231">
        <v>1.0</v>
      </c>
      <c r="I165" s="232">
        <v>70.0</v>
      </c>
      <c r="J165" s="233">
        <f t="shared" si="7"/>
        <v>70</v>
      </c>
    </row>
    <row r="166">
      <c r="B166" s="239">
        <v>5.0</v>
      </c>
      <c r="C166" s="235" t="s">
        <v>202</v>
      </c>
      <c r="D166" s="96"/>
      <c r="E166" s="240" t="s">
        <v>198</v>
      </c>
      <c r="F166" s="241">
        <v>1.0</v>
      </c>
      <c r="G166" s="240">
        <v>12.0</v>
      </c>
      <c r="H166" s="242">
        <v>1.0</v>
      </c>
      <c r="I166" s="232">
        <v>26.79</v>
      </c>
      <c r="J166" s="233">
        <f t="shared" si="7"/>
        <v>26.79</v>
      </c>
    </row>
    <row r="167">
      <c r="B167" s="239">
        <v>6.0</v>
      </c>
      <c r="C167" s="235" t="s">
        <v>203</v>
      </c>
      <c r="D167" s="96"/>
      <c r="E167" s="236" t="s">
        <v>198</v>
      </c>
      <c r="F167" s="237">
        <v>1.0</v>
      </c>
      <c r="G167" s="236">
        <v>60.0</v>
      </c>
      <c r="H167" s="243">
        <f>1/(G167/12)</f>
        <v>0.2</v>
      </c>
      <c r="I167" s="232">
        <v>67.45</v>
      </c>
      <c r="J167" s="233">
        <f t="shared" si="7"/>
        <v>13.49</v>
      </c>
    </row>
    <row r="168">
      <c r="B168" s="239">
        <v>7.0</v>
      </c>
      <c r="C168" s="238" t="s">
        <v>204</v>
      </c>
      <c r="D168" s="96"/>
      <c r="E168" s="240" t="s">
        <v>198</v>
      </c>
      <c r="F168" s="241">
        <v>1.0</v>
      </c>
      <c r="G168" s="240">
        <v>12.0</v>
      </c>
      <c r="H168" s="242">
        <v>1.0</v>
      </c>
      <c r="I168" s="232">
        <v>28.55</v>
      </c>
      <c r="J168" s="233">
        <f t="shared" si="7"/>
        <v>28.55</v>
      </c>
    </row>
    <row r="169">
      <c r="B169" s="239">
        <v>8.0</v>
      </c>
      <c r="C169" s="235" t="s">
        <v>205</v>
      </c>
      <c r="D169" s="96"/>
      <c r="E169" s="236" t="s">
        <v>198</v>
      </c>
      <c r="F169" s="237">
        <v>1.0</v>
      </c>
      <c r="G169" s="236">
        <v>24.0</v>
      </c>
      <c r="H169" s="243">
        <f>1/(G169/12)</f>
        <v>0.5</v>
      </c>
      <c r="I169" s="232">
        <v>33.0</v>
      </c>
      <c r="J169" s="233">
        <f t="shared" si="7"/>
        <v>16.5</v>
      </c>
    </row>
    <row r="170">
      <c r="B170" s="239">
        <v>9.0</v>
      </c>
      <c r="C170" s="238" t="s">
        <v>206</v>
      </c>
      <c r="D170" s="96"/>
      <c r="E170" s="240" t="s">
        <v>198</v>
      </c>
      <c r="F170" s="241">
        <v>2.0</v>
      </c>
      <c r="G170" s="240">
        <v>12.0</v>
      </c>
      <c r="H170" s="242">
        <v>1.0</v>
      </c>
      <c r="I170" s="232">
        <v>23.05</v>
      </c>
      <c r="J170" s="233">
        <f t="shared" si="7"/>
        <v>23.05</v>
      </c>
    </row>
    <row r="171">
      <c r="B171" s="239">
        <v>10.0</v>
      </c>
      <c r="C171" s="235" t="s">
        <v>207</v>
      </c>
      <c r="D171" s="96"/>
      <c r="E171" s="236" t="s">
        <v>198</v>
      </c>
      <c r="F171" s="236">
        <v>1.0</v>
      </c>
      <c r="G171" s="236">
        <v>12.0</v>
      </c>
      <c r="H171" s="243">
        <f t="shared" ref="H171:H173" si="8">1/(G171/12)</f>
        <v>1</v>
      </c>
      <c r="I171" s="232">
        <v>11.99</v>
      </c>
      <c r="J171" s="233">
        <f t="shared" si="7"/>
        <v>11.99</v>
      </c>
    </row>
    <row r="172">
      <c r="B172" s="239">
        <v>11.0</v>
      </c>
      <c r="C172" s="235" t="s">
        <v>208</v>
      </c>
      <c r="D172" s="96"/>
      <c r="E172" s="236" t="s">
        <v>198</v>
      </c>
      <c r="F172" s="237">
        <v>1.0</v>
      </c>
      <c r="G172" s="236">
        <v>24.0</v>
      </c>
      <c r="H172" s="243">
        <f t="shared" si="8"/>
        <v>0.5</v>
      </c>
      <c r="I172" s="232">
        <v>240.0</v>
      </c>
      <c r="J172" s="233">
        <f t="shared" si="7"/>
        <v>120</v>
      </c>
    </row>
    <row r="173">
      <c r="B173" s="239">
        <v>12.0</v>
      </c>
      <c r="C173" s="235" t="s">
        <v>209</v>
      </c>
      <c r="D173" s="96"/>
      <c r="E173" s="236" t="s">
        <v>198</v>
      </c>
      <c r="F173" s="237">
        <v>1.0</v>
      </c>
      <c r="G173" s="236">
        <v>60.0</v>
      </c>
      <c r="H173" s="243">
        <f t="shared" si="8"/>
        <v>0.2</v>
      </c>
      <c r="I173" s="232">
        <v>5090.0</v>
      </c>
      <c r="J173" s="233">
        <f t="shared" si="7"/>
        <v>1018</v>
      </c>
    </row>
    <row r="174">
      <c r="B174" s="239">
        <v>13.0</v>
      </c>
      <c r="C174" s="238" t="s">
        <v>210</v>
      </c>
      <c r="D174" s="96"/>
      <c r="E174" s="240" t="s">
        <v>198</v>
      </c>
      <c r="F174" s="241">
        <v>3.0</v>
      </c>
      <c r="G174" s="240">
        <v>60.0</v>
      </c>
      <c r="H174" s="242">
        <v>0.2</v>
      </c>
      <c r="I174" s="232">
        <v>131.8</v>
      </c>
      <c r="J174" s="233">
        <f t="shared" si="7"/>
        <v>26.36</v>
      </c>
    </row>
    <row r="175">
      <c r="B175" s="244" t="s">
        <v>211</v>
      </c>
      <c r="C175" s="63"/>
      <c r="D175" s="63"/>
      <c r="E175" s="63"/>
      <c r="F175" s="63"/>
      <c r="G175" s="63"/>
      <c r="H175" s="63"/>
      <c r="I175" s="64"/>
      <c r="J175" s="245">
        <f>SUM(J162:J174)</f>
        <v>2457.68</v>
      </c>
    </row>
    <row r="176">
      <c r="B176" s="246" t="s">
        <v>212</v>
      </c>
      <c r="C176" s="95"/>
      <c r="D176" s="95"/>
      <c r="E176" s="95"/>
      <c r="F176" s="95"/>
      <c r="G176" s="95"/>
      <c r="H176" s="95"/>
      <c r="I176" s="96"/>
      <c r="J176" s="245">
        <f>ROUND(J175/12,2)</f>
        <v>204.81</v>
      </c>
    </row>
    <row r="177">
      <c r="B177" s="247" t="s">
        <v>404</v>
      </c>
      <c r="C177" s="63"/>
      <c r="D177" s="63"/>
      <c r="E177" s="63"/>
      <c r="F177" s="63"/>
      <c r="G177" s="63"/>
      <c r="H177" s="63"/>
      <c r="I177" s="64"/>
      <c r="J177" s="248">
        <f>J176/2</f>
        <v>102.405</v>
      </c>
    </row>
    <row r="178">
      <c r="B178" s="239">
        <v>14.0</v>
      </c>
      <c r="C178" s="235" t="s">
        <v>214</v>
      </c>
      <c r="D178" s="96"/>
      <c r="E178" s="236" t="s">
        <v>198</v>
      </c>
      <c r="F178" s="236">
        <v>1.0</v>
      </c>
      <c r="G178" s="236">
        <v>60.0</v>
      </c>
      <c r="H178" s="231">
        <f t="shared" ref="H178:H179" si="9">1/(G178/12)</f>
        <v>0.2</v>
      </c>
      <c r="I178" s="232">
        <v>1495.0</v>
      </c>
      <c r="J178" s="233">
        <f t="shared" ref="J178:J179" si="10">ROUND(I178*H178/4,2)</f>
        <v>74.75</v>
      </c>
    </row>
    <row r="179">
      <c r="B179" s="239">
        <v>15.0</v>
      </c>
      <c r="C179" s="235" t="s">
        <v>348</v>
      </c>
      <c r="D179" s="96"/>
      <c r="E179" s="236" t="s">
        <v>198</v>
      </c>
      <c r="F179" s="236">
        <v>1.0</v>
      </c>
      <c r="G179" s="236">
        <v>60.0</v>
      </c>
      <c r="H179" s="231">
        <f t="shared" si="9"/>
        <v>0.2</v>
      </c>
      <c r="I179" s="232">
        <v>21225.0</v>
      </c>
      <c r="J179" s="233">
        <f t="shared" si="10"/>
        <v>1061.25</v>
      </c>
    </row>
    <row r="180">
      <c r="B180" s="247" t="s">
        <v>215</v>
      </c>
      <c r="C180" s="63"/>
      <c r="D180" s="63"/>
      <c r="E180" s="63"/>
      <c r="F180" s="63"/>
      <c r="G180" s="63"/>
      <c r="H180" s="63"/>
      <c r="I180" s="64"/>
      <c r="J180" s="248">
        <f>SUM(J178:J179)</f>
        <v>1136</v>
      </c>
    </row>
    <row r="181">
      <c r="B181" s="247" t="s">
        <v>216</v>
      </c>
      <c r="C181" s="63"/>
      <c r="D181" s="63"/>
      <c r="E181" s="63"/>
      <c r="F181" s="63"/>
      <c r="G181" s="63"/>
      <c r="H181" s="63"/>
      <c r="I181" s="64"/>
      <c r="J181" s="248">
        <f>ROUND(J180/12,2)</f>
        <v>94.67</v>
      </c>
    </row>
    <row r="182">
      <c r="B182" s="249" t="s">
        <v>217</v>
      </c>
    </row>
    <row r="183">
      <c r="B183" s="250"/>
      <c r="C183" s="250"/>
      <c r="D183" s="250"/>
      <c r="E183" s="250"/>
      <c r="F183" s="250"/>
      <c r="G183" s="250"/>
      <c r="H183" s="251"/>
      <c r="I183" s="250"/>
    </row>
    <row r="184">
      <c r="B184" s="252" t="s">
        <v>218</v>
      </c>
      <c r="C184" s="63"/>
      <c r="D184" s="63"/>
      <c r="E184" s="63"/>
      <c r="F184" s="63"/>
      <c r="G184" s="63"/>
      <c r="H184" s="63"/>
      <c r="I184" s="64"/>
      <c r="J184" s="253">
        <f>J177+J181</f>
        <v>197.075</v>
      </c>
    </row>
    <row r="185">
      <c r="B185" s="250"/>
      <c r="C185" s="250"/>
      <c r="D185" s="250"/>
      <c r="E185" s="250"/>
      <c r="F185" s="250"/>
      <c r="G185" s="250"/>
      <c r="H185" s="251"/>
      <c r="I185" s="250"/>
    </row>
    <row r="186">
      <c r="B186" s="254" t="s">
        <v>219</v>
      </c>
      <c r="C186" s="63"/>
      <c r="D186" s="63"/>
      <c r="E186" s="63"/>
      <c r="F186" s="63"/>
      <c r="G186" s="63"/>
      <c r="H186" s="63"/>
      <c r="I186" s="63"/>
      <c r="J186" s="64"/>
    </row>
    <row r="187">
      <c r="B187" s="255" t="s">
        <v>189</v>
      </c>
      <c r="C187" s="256" t="s">
        <v>190</v>
      </c>
      <c r="D187" s="96"/>
      <c r="E187" s="257" t="s">
        <v>191</v>
      </c>
      <c r="F187" s="258" t="s">
        <v>220</v>
      </c>
      <c r="G187" s="64"/>
      <c r="H187" s="259" t="s">
        <v>221</v>
      </c>
      <c r="I187" s="260" t="s">
        <v>195</v>
      </c>
      <c r="J187" s="257" t="s">
        <v>196</v>
      </c>
    </row>
    <row r="188">
      <c r="B188" s="234">
        <v>1.0</v>
      </c>
      <c r="C188" s="235" t="s">
        <v>222</v>
      </c>
      <c r="D188" s="96"/>
      <c r="E188" s="236" t="s">
        <v>198</v>
      </c>
      <c r="F188" s="261">
        <v>1.0</v>
      </c>
      <c r="G188" s="64"/>
      <c r="H188" s="262">
        <f t="shared" ref="H188:H194" si="11">F188*2</f>
        <v>2</v>
      </c>
      <c r="I188" s="263">
        <v>14.0</v>
      </c>
      <c r="J188" s="233">
        <f t="shared" ref="J188:J197" si="12">ROUND(I188*H188,2)</f>
        <v>28</v>
      </c>
    </row>
    <row r="189">
      <c r="B189" s="234">
        <v>2.0</v>
      </c>
      <c r="C189" s="235" t="s">
        <v>223</v>
      </c>
      <c r="D189" s="96"/>
      <c r="E189" s="236" t="s">
        <v>224</v>
      </c>
      <c r="F189" s="261">
        <v>2.0</v>
      </c>
      <c r="G189" s="64"/>
      <c r="H189" s="262">
        <f t="shared" si="11"/>
        <v>4</v>
      </c>
      <c r="I189" s="263">
        <v>59.45</v>
      </c>
      <c r="J189" s="233">
        <f t="shared" si="12"/>
        <v>237.8</v>
      </c>
    </row>
    <row r="190">
      <c r="B190" s="234">
        <v>3.0</v>
      </c>
      <c r="C190" s="235" t="s">
        <v>225</v>
      </c>
      <c r="D190" s="96"/>
      <c r="E190" s="236" t="s">
        <v>224</v>
      </c>
      <c r="F190" s="261">
        <v>2.0</v>
      </c>
      <c r="G190" s="64"/>
      <c r="H190" s="262">
        <f t="shared" si="11"/>
        <v>4</v>
      </c>
      <c r="I190" s="263">
        <v>26.89</v>
      </c>
      <c r="J190" s="233">
        <f t="shared" si="12"/>
        <v>107.56</v>
      </c>
    </row>
    <row r="191">
      <c r="B191" s="234">
        <v>4.0</v>
      </c>
      <c r="C191" s="235" t="s">
        <v>226</v>
      </c>
      <c r="D191" s="96"/>
      <c r="E191" s="236" t="s">
        <v>224</v>
      </c>
      <c r="F191" s="261">
        <v>2.0</v>
      </c>
      <c r="G191" s="64"/>
      <c r="H191" s="262">
        <f t="shared" si="11"/>
        <v>4</v>
      </c>
      <c r="I191" s="263">
        <v>29.45</v>
      </c>
      <c r="J191" s="233">
        <f t="shared" si="12"/>
        <v>117.8</v>
      </c>
    </row>
    <row r="192">
      <c r="B192" s="234">
        <v>5.0</v>
      </c>
      <c r="C192" s="235" t="s">
        <v>227</v>
      </c>
      <c r="D192" s="96"/>
      <c r="E192" s="236" t="s">
        <v>198</v>
      </c>
      <c r="F192" s="261">
        <v>1.0</v>
      </c>
      <c r="G192" s="64"/>
      <c r="H192" s="262">
        <f t="shared" si="11"/>
        <v>2</v>
      </c>
      <c r="I192" s="263">
        <v>19.95</v>
      </c>
      <c r="J192" s="233">
        <f t="shared" si="12"/>
        <v>39.9</v>
      </c>
    </row>
    <row r="193">
      <c r="B193" s="234">
        <v>6.0</v>
      </c>
      <c r="C193" s="235" t="s">
        <v>228</v>
      </c>
      <c r="D193" s="96"/>
      <c r="E193" s="236" t="s">
        <v>198</v>
      </c>
      <c r="F193" s="261">
        <v>1.0</v>
      </c>
      <c r="G193" s="64"/>
      <c r="H193" s="262">
        <f t="shared" si="11"/>
        <v>2</v>
      </c>
      <c r="I193" s="263">
        <v>6.5</v>
      </c>
      <c r="J193" s="233">
        <f t="shared" si="12"/>
        <v>13</v>
      </c>
    </row>
    <row r="194">
      <c r="B194" s="234">
        <v>7.0</v>
      </c>
      <c r="C194" s="235" t="s">
        <v>229</v>
      </c>
      <c r="D194" s="96"/>
      <c r="E194" s="236" t="s">
        <v>224</v>
      </c>
      <c r="F194" s="261">
        <v>1.0</v>
      </c>
      <c r="G194" s="64"/>
      <c r="H194" s="262">
        <f t="shared" si="11"/>
        <v>2</v>
      </c>
      <c r="I194" s="263">
        <v>105.5</v>
      </c>
      <c r="J194" s="233">
        <f t="shared" si="12"/>
        <v>211</v>
      </c>
    </row>
    <row r="195">
      <c r="B195" s="239">
        <v>8.0</v>
      </c>
      <c r="C195" s="238" t="s">
        <v>230</v>
      </c>
      <c r="D195" s="96"/>
      <c r="E195" s="240" t="s">
        <v>198</v>
      </c>
      <c r="F195" s="264">
        <v>1.0</v>
      </c>
      <c r="G195" s="64"/>
      <c r="H195" s="265">
        <v>2.0</v>
      </c>
      <c r="I195" s="263">
        <v>11.5</v>
      </c>
      <c r="J195" s="233">
        <f t="shared" si="12"/>
        <v>23</v>
      </c>
    </row>
    <row r="196">
      <c r="B196" s="239">
        <v>9.0</v>
      </c>
      <c r="C196" s="238" t="s">
        <v>231</v>
      </c>
      <c r="D196" s="96"/>
      <c r="E196" s="240" t="s">
        <v>198</v>
      </c>
      <c r="F196" s="264">
        <v>1.0</v>
      </c>
      <c r="G196" s="64"/>
      <c r="H196" s="265">
        <v>2.0</v>
      </c>
      <c r="I196" s="263">
        <v>288.5</v>
      </c>
      <c r="J196" s="233">
        <f t="shared" si="12"/>
        <v>577</v>
      </c>
    </row>
    <row r="197">
      <c r="B197" s="239">
        <v>10.0</v>
      </c>
      <c r="C197" s="238" t="s">
        <v>232</v>
      </c>
      <c r="D197" s="96"/>
      <c r="E197" s="236" t="s">
        <v>233</v>
      </c>
      <c r="F197" s="261">
        <v>2.0</v>
      </c>
      <c r="G197" s="64"/>
      <c r="H197" s="262">
        <f>F197*2</f>
        <v>4</v>
      </c>
      <c r="I197" s="263">
        <v>33.45</v>
      </c>
      <c r="J197" s="233">
        <f t="shared" si="12"/>
        <v>133.8</v>
      </c>
    </row>
    <row r="198">
      <c r="B198" s="247" t="s">
        <v>19</v>
      </c>
      <c r="C198" s="63"/>
      <c r="D198" s="63"/>
      <c r="E198" s="63"/>
      <c r="F198" s="63"/>
      <c r="G198" s="63"/>
      <c r="H198" s="63"/>
      <c r="I198" s="64"/>
      <c r="J198" s="248">
        <f>SUM(J188:J197)</f>
        <v>1488.86</v>
      </c>
    </row>
    <row r="199">
      <c r="B199" s="252" t="s">
        <v>234</v>
      </c>
      <c r="C199" s="63"/>
      <c r="D199" s="63"/>
      <c r="E199" s="63"/>
      <c r="F199" s="63"/>
      <c r="G199" s="63"/>
      <c r="H199" s="63"/>
      <c r="I199" s="64"/>
      <c r="J199" s="266">
        <f>ROUND(J198/12,2)</f>
        <v>124.07</v>
      </c>
    </row>
    <row r="200" ht="14.25" customHeight="1">
      <c r="B200" s="250"/>
      <c r="C200" s="250"/>
      <c r="D200" s="250"/>
      <c r="E200" s="250"/>
      <c r="F200" s="250"/>
      <c r="G200" s="250"/>
      <c r="H200" s="251"/>
      <c r="I200" s="250"/>
    </row>
  </sheetData>
  <mergeCells count="223">
    <mergeCell ref="B2:J2"/>
    <mergeCell ref="B3:J3"/>
    <mergeCell ref="B5:F5"/>
    <mergeCell ref="G5:J5"/>
    <mergeCell ref="B8:J8"/>
    <mergeCell ref="C9:F9"/>
    <mergeCell ref="G9:J9"/>
    <mergeCell ref="C10:F10"/>
    <mergeCell ref="G10:J10"/>
    <mergeCell ref="C11:F11"/>
    <mergeCell ref="G11:J11"/>
    <mergeCell ref="C12:F12"/>
    <mergeCell ref="G12:J12"/>
    <mergeCell ref="G13:H13"/>
    <mergeCell ref="E13:F13"/>
    <mergeCell ref="E14:F14"/>
    <mergeCell ref="G14:H14"/>
    <mergeCell ref="B15:J15"/>
    <mergeCell ref="B16:J16"/>
    <mergeCell ref="P17:W17"/>
    <mergeCell ref="X17:AD17"/>
    <mergeCell ref="B17:J17"/>
    <mergeCell ref="C18:H18"/>
    <mergeCell ref="I18:J18"/>
    <mergeCell ref="C19:H19"/>
    <mergeCell ref="I19:J19"/>
    <mergeCell ref="C20:H20"/>
    <mergeCell ref="I20:J20"/>
    <mergeCell ref="C21:H21"/>
    <mergeCell ref="I21:J21"/>
    <mergeCell ref="C22:H22"/>
    <mergeCell ref="I22:J22"/>
    <mergeCell ref="C23:H23"/>
    <mergeCell ref="I23:J23"/>
    <mergeCell ref="I24:J24"/>
    <mergeCell ref="C24:H24"/>
    <mergeCell ref="C25:H25"/>
    <mergeCell ref="I25:J25"/>
    <mergeCell ref="C26:H26"/>
    <mergeCell ref="I26:J26"/>
    <mergeCell ref="C27:H27"/>
    <mergeCell ref="I27:J27"/>
    <mergeCell ref="B28:J28"/>
    <mergeCell ref="B29:J29"/>
    <mergeCell ref="C30:H30"/>
    <mergeCell ref="C31:I31"/>
    <mergeCell ref="C32:I32"/>
    <mergeCell ref="C33:I33"/>
    <mergeCell ref="C34:I34"/>
    <mergeCell ref="C35:H35"/>
    <mergeCell ref="C36:H36"/>
    <mergeCell ref="C37:H37"/>
    <mergeCell ref="B38:I38"/>
    <mergeCell ref="C39:I39"/>
    <mergeCell ref="B40:I40"/>
    <mergeCell ref="B41:J41"/>
    <mergeCell ref="B42:J42"/>
    <mergeCell ref="C43:I43"/>
    <mergeCell ref="C44:H44"/>
    <mergeCell ref="C45:H45"/>
    <mergeCell ref="B46:I46"/>
    <mergeCell ref="B47:J47"/>
    <mergeCell ref="B48:J48"/>
    <mergeCell ref="C49:H49"/>
    <mergeCell ref="C50:H50"/>
    <mergeCell ref="C51:H51"/>
    <mergeCell ref="C52:D52"/>
    <mergeCell ref="C53:H53"/>
    <mergeCell ref="C54:H54"/>
    <mergeCell ref="C55:H55"/>
    <mergeCell ref="C56:H56"/>
    <mergeCell ref="C57:H57"/>
    <mergeCell ref="B58:H58"/>
    <mergeCell ref="B59:J59"/>
    <mergeCell ref="B60:J60"/>
    <mergeCell ref="C61:I61"/>
    <mergeCell ref="C62:I62"/>
    <mergeCell ref="C63:H63"/>
    <mergeCell ref="C64:H64"/>
    <mergeCell ref="C65:H65"/>
    <mergeCell ref="C66:H66"/>
    <mergeCell ref="C67:I67"/>
    <mergeCell ref="C68:H68"/>
    <mergeCell ref="C69:H69"/>
    <mergeCell ref="C70:H70"/>
    <mergeCell ref="C71:I71"/>
    <mergeCell ref="C72:I72"/>
    <mergeCell ref="C73:I73"/>
    <mergeCell ref="C74:I74"/>
    <mergeCell ref="C75:I75"/>
    <mergeCell ref="B76:J76"/>
    <mergeCell ref="B77:J77"/>
    <mergeCell ref="C78:I78"/>
    <mergeCell ref="C79:I79"/>
    <mergeCell ref="C80:I80"/>
    <mergeCell ref="C81:I81"/>
    <mergeCell ref="B82:I82"/>
    <mergeCell ref="B83:J83"/>
    <mergeCell ref="C84:I84"/>
    <mergeCell ref="C85:I85"/>
    <mergeCell ref="C86:I86"/>
    <mergeCell ref="C87:I87"/>
    <mergeCell ref="C88:I88"/>
    <mergeCell ref="C89:H89"/>
    <mergeCell ref="B90:I90"/>
    <mergeCell ref="B91:J91"/>
    <mergeCell ref="B92:J92"/>
    <mergeCell ref="B93:J93"/>
    <mergeCell ref="B94:J94"/>
    <mergeCell ref="D95:E95"/>
    <mergeCell ref="G95:H95"/>
    <mergeCell ref="B96:J96"/>
    <mergeCell ref="C97:I97"/>
    <mergeCell ref="C98:I98"/>
    <mergeCell ref="C99:I99"/>
    <mergeCell ref="C100:I100"/>
    <mergeCell ref="C101:I101"/>
    <mergeCell ref="C102:I102"/>
    <mergeCell ref="C103:I103"/>
    <mergeCell ref="B104:I104"/>
    <mergeCell ref="B105:J105"/>
    <mergeCell ref="C106:I106"/>
    <mergeCell ref="C107:I107"/>
    <mergeCell ref="B108:I108"/>
    <mergeCell ref="B109:J109"/>
    <mergeCell ref="C110:I110"/>
    <mergeCell ref="C111:I111"/>
    <mergeCell ref="C112:I112"/>
    <mergeCell ref="B113:I113"/>
    <mergeCell ref="B114:J114"/>
    <mergeCell ref="C115:I115"/>
    <mergeCell ref="C116:I116"/>
    <mergeCell ref="C117:I117"/>
    <mergeCell ref="C118:I118"/>
    <mergeCell ref="C119:I119"/>
    <mergeCell ref="B120:I120"/>
    <mergeCell ref="B121:J121"/>
    <mergeCell ref="B122:J122"/>
    <mergeCell ref="C123:H123"/>
    <mergeCell ref="B124:H124"/>
    <mergeCell ref="C125:H125"/>
    <mergeCell ref="B126:H126"/>
    <mergeCell ref="C127:H127"/>
    <mergeCell ref="B128:H128"/>
    <mergeCell ref="C129:H129"/>
    <mergeCell ref="C130:H130"/>
    <mergeCell ref="C131:H131"/>
    <mergeCell ref="B175:I175"/>
    <mergeCell ref="B176:I176"/>
    <mergeCell ref="B177:I177"/>
    <mergeCell ref="C178:D178"/>
    <mergeCell ref="C179:D179"/>
    <mergeCell ref="B180:I180"/>
    <mergeCell ref="B181:I181"/>
    <mergeCell ref="B182:J182"/>
    <mergeCell ref="B184:I184"/>
    <mergeCell ref="B186:J186"/>
    <mergeCell ref="C187:D187"/>
    <mergeCell ref="F187:G187"/>
    <mergeCell ref="C188:D188"/>
    <mergeCell ref="F188:G188"/>
    <mergeCell ref="C189:D189"/>
    <mergeCell ref="F189:G189"/>
    <mergeCell ref="F190:G190"/>
    <mergeCell ref="F194:G194"/>
    <mergeCell ref="F195:G195"/>
    <mergeCell ref="C196:D196"/>
    <mergeCell ref="F196:G196"/>
    <mergeCell ref="C197:D197"/>
    <mergeCell ref="F197:G197"/>
    <mergeCell ref="B198:I198"/>
    <mergeCell ref="B199:I199"/>
    <mergeCell ref="C190:D190"/>
    <mergeCell ref="C191:D191"/>
    <mergeCell ref="C192:D192"/>
    <mergeCell ref="C193:D193"/>
    <mergeCell ref="F193:G193"/>
    <mergeCell ref="C194:D194"/>
    <mergeCell ref="C195:D195"/>
    <mergeCell ref="C132:H132"/>
    <mergeCell ref="C133:H133"/>
    <mergeCell ref="C134:H134"/>
    <mergeCell ref="C135:H135"/>
    <mergeCell ref="C136:H136"/>
    <mergeCell ref="C137:H137"/>
    <mergeCell ref="B138:I138"/>
    <mergeCell ref="B139:H139"/>
    <mergeCell ref="B140:J140"/>
    <mergeCell ref="B141:J141"/>
    <mergeCell ref="B142:I142"/>
    <mergeCell ref="C143:I143"/>
    <mergeCell ref="C144:I144"/>
    <mergeCell ref="C145:I145"/>
    <mergeCell ref="C146:I146"/>
    <mergeCell ref="C147:I147"/>
    <mergeCell ref="B148:I148"/>
    <mergeCell ref="C149:I149"/>
    <mergeCell ref="B150:I150"/>
    <mergeCell ref="B152:G152"/>
    <mergeCell ref="H152:J152"/>
    <mergeCell ref="B153:G153"/>
    <mergeCell ref="H153:J153"/>
    <mergeCell ref="B154:G154"/>
    <mergeCell ref="H154:J154"/>
    <mergeCell ref="B158:J158"/>
    <mergeCell ref="B159:G159"/>
    <mergeCell ref="B160:J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F191:G191"/>
    <mergeCell ref="F192:G192"/>
  </mergeCells>
  <printOptions/>
  <pageMargins bottom="0.75" footer="0.0" header="0.0" left="0.25" right="0.25" top="0.75"/>
  <pageSetup fitToHeight="0"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.63"/>
    <col customWidth="1" min="2" max="5" width="12.0"/>
    <col customWidth="1" min="6" max="6" width="51.13"/>
    <col customWidth="1" min="7" max="7" width="16.25"/>
    <col customWidth="1" min="8" max="8" width="21.75"/>
    <col customWidth="1" min="9" max="9" width="20.5"/>
    <col customWidth="1" min="10" max="10" width="15.0"/>
    <col customWidth="1" min="11" max="13" width="12.0"/>
  </cols>
  <sheetData>
    <row r="1" ht="9.0" customHeight="1">
      <c r="I1" s="269"/>
      <c r="K1" s="270"/>
      <c r="L1" s="270"/>
      <c r="M1" s="269"/>
    </row>
    <row r="2" ht="14.25" customHeight="1">
      <c r="B2" s="271" t="s">
        <v>405</v>
      </c>
      <c r="I2" s="269"/>
      <c r="K2" s="270"/>
      <c r="L2" s="270"/>
      <c r="M2" s="269"/>
    </row>
    <row r="3" ht="14.25" customHeight="1">
      <c r="I3" s="269"/>
      <c r="K3" s="270"/>
      <c r="L3" s="270"/>
      <c r="M3" s="269"/>
    </row>
    <row r="4" ht="14.25" customHeight="1">
      <c r="B4" s="272" t="s">
        <v>406</v>
      </c>
      <c r="C4" s="63"/>
      <c r="D4" s="63"/>
      <c r="E4" s="64"/>
      <c r="F4" s="273" t="s">
        <v>407</v>
      </c>
      <c r="G4" s="204" t="s">
        <v>408</v>
      </c>
      <c r="I4" s="269"/>
      <c r="K4" s="270" t="s">
        <v>409</v>
      </c>
      <c r="L4" s="270" t="s">
        <v>410</v>
      </c>
    </row>
    <row r="5" ht="14.25" customHeight="1">
      <c r="B5" s="274" t="str">
        <f t="shared" ref="B5:B11" si="1">#REF!</f>
        <v>#REF!</v>
      </c>
      <c r="C5" s="63"/>
      <c r="D5" s="63"/>
      <c r="E5" s="64"/>
      <c r="F5" s="275">
        <v>1200.0</v>
      </c>
      <c r="G5" s="73">
        <f t="shared" ref="G5:G11" si="2">ROUND(IF(ISERROR(K5/L5),0,(K5/L5)),0)</f>
        <v>0</v>
      </c>
      <c r="I5" s="269"/>
      <c r="K5" s="270">
        <f t="shared" ref="K5:K31" si="3">SUMIF($F$41:$F$999,B5,$J$41:$J$999)</f>
        <v>0</v>
      </c>
      <c r="L5" s="270">
        <f t="shared" ref="L5:L31" si="4">COUNTIF($L$41:$L$999,B5)</f>
        <v>0</v>
      </c>
    </row>
    <row r="6" ht="14.25" customHeight="1">
      <c r="B6" s="274" t="str">
        <f t="shared" si="1"/>
        <v>#REF!</v>
      </c>
      <c r="C6" s="63"/>
      <c r="D6" s="63"/>
      <c r="E6" s="64"/>
      <c r="F6" s="275">
        <v>1200.0</v>
      </c>
      <c r="G6" s="73">
        <f t="shared" si="2"/>
        <v>0</v>
      </c>
      <c r="I6" s="269"/>
      <c r="K6" s="270">
        <f t="shared" si="3"/>
        <v>0</v>
      </c>
      <c r="L6" s="270">
        <f t="shared" si="4"/>
        <v>0</v>
      </c>
    </row>
    <row r="7" ht="14.25" customHeight="1">
      <c r="B7" s="274" t="str">
        <f t="shared" si="1"/>
        <v>#REF!</v>
      </c>
      <c r="C7" s="63"/>
      <c r="D7" s="63"/>
      <c r="E7" s="64"/>
      <c r="F7" s="275">
        <v>450.0</v>
      </c>
      <c r="G7" s="73">
        <f t="shared" si="2"/>
        <v>0</v>
      </c>
      <c r="I7" s="269"/>
      <c r="K7" s="270">
        <f t="shared" si="3"/>
        <v>0</v>
      </c>
      <c r="L7" s="270">
        <f t="shared" si="4"/>
        <v>0</v>
      </c>
    </row>
    <row r="8" ht="14.25" customHeight="1">
      <c r="B8" s="274" t="str">
        <f t="shared" si="1"/>
        <v>#REF!</v>
      </c>
      <c r="C8" s="63"/>
      <c r="D8" s="63"/>
      <c r="E8" s="64"/>
      <c r="F8" s="275">
        <v>2500.0</v>
      </c>
      <c r="G8" s="73">
        <f t="shared" si="2"/>
        <v>0</v>
      </c>
      <c r="I8" s="269"/>
      <c r="K8" s="270">
        <f t="shared" si="3"/>
        <v>0</v>
      </c>
      <c r="L8" s="270">
        <f t="shared" si="4"/>
        <v>0</v>
      </c>
    </row>
    <row r="9" ht="14.25" customHeight="1">
      <c r="B9" s="274" t="str">
        <f t="shared" si="1"/>
        <v>#REF!</v>
      </c>
      <c r="C9" s="63"/>
      <c r="D9" s="63"/>
      <c r="E9" s="64"/>
      <c r="F9" s="275">
        <v>1800.0</v>
      </c>
      <c r="G9" s="73">
        <f t="shared" si="2"/>
        <v>0</v>
      </c>
      <c r="I9" s="269"/>
      <c r="K9" s="270">
        <f t="shared" si="3"/>
        <v>0</v>
      </c>
      <c r="L9" s="270">
        <f t="shared" si="4"/>
        <v>0</v>
      </c>
    </row>
    <row r="10" ht="14.25" customHeight="1">
      <c r="B10" s="274" t="str">
        <f t="shared" si="1"/>
        <v>#REF!</v>
      </c>
      <c r="C10" s="63"/>
      <c r="D10" s="63"/>
      <c r="E10" s="64"/>
      <c r="F10" s="275">
        <v>1500.0</v>
      </c>
      <c r="G10" s="73">
        <f t="shared" si="2"/>
        <v>0</v>
      </c>
      <c r="I10" s="269"/>
      <c r="K10" s="270">
        <f t="shared" si="3"/>
        <v>0</v>
      </c>
      <c r="L10" s="270">
        <f t="shared" si="4"/>
        <v>0</v>
      </c>
    </row>
    <row r="11" ht="14.25" customHeight="1">
      <c r="B11" s="274" t="str">
        <f t="shared" si="1"/>
        <v>#REF!</v>
      </c>
      <c r="C11" s="63"/>
      <c r="D11" s="63"/>
      <c r="E11" s="64"/>
      <c r="F11" s="275">
        <v>300.0</v>
      </c>
      <c r="G11" s="73">
        <f t="shared" si="2"/>
        <v>0</v>
      </c>
      <c r="I11" s="269"/>
      <c r="K11" s="270">
        <f t="shared" si="3"/>
        <v>0</v>
      </c>
      <c r="L11" s="270">
        <f t="shared" si="4"/>
        <v>0</v>
      </c>
    </row>
    <row r="12" ht="14.25" customHeight="1">
      <c r="B12" s="180" t="s">
        <v>411</v>
      </c>
      <c r="C12" s="63"/>
      <c r="D12" s="63"/>
      <c r="E12" s="63"/>
      <c r="F12" s="276"/>
      <c r="G12" s="277"/>
      <c r="I12" s="269"/>
      <c r="K12" s="270">
        <f t="shared" si="3"/>
        <v>0</v>
      </c>
      <c r="L12" s="270">
        <f t="shared" si="4"/>
        <v>0</v>
      </c>
    </row>
    <row r="13" ht="14.25" customHeight="1">
      <c r="B13" s="272" t="s">
        <v>412</v>
      </c>
      <c r="C13" s="63"/>
      <c r="D13" s="63"/>
      <c r="E13" s="64"/>
      <c r="F13" s="273" t="s">
        <v>407</v>
      </c>
      <c r="G13" s="204" t="s">
        <v>408</v>
      </c>
      <c r="I13" s="269"/>
      <c r="K13" s="270">
        <f t="shared" si="3"/>
        <v>0</v>
      </c>
      <c r="L13" s="270">
        <f t="shared" si="4"/>
        <v>0</v>
      </c>
    </row>
    <row r="14" ht="14.25" customHeight="1">
      <c r="B14" s="274" t="str">
        <f t="shared" ref="B14:B19" si="5">#REF!</f>
        <v>#REF!</v>
      </c>
      <c r="C14" s="63"/>
      <c r="D14" s="63"/>
      <c r="E14" s="64"/>
      <c r="F14" s="275">
        <v>2700.0</v>
      </c>
      <c r="G14" s="73">
        <f t="shared" ref="G14:G19" si="6">ROUND(IF(ISERROR(K14/L14),0,(K14/L14)),0)</f>
        <v>0</v>
      </c>
      <c r="I14" s="269"/>
      <c r="K14" s="270">
        <f t="shared" si="3"/>
        <v>0</v>
      </c>
      <c r="L14" s="270">
        <f t="shared" si="4"/>
        <v>0</v>
      </c>
    </row>
    <row r="15" ht="14.25" customHeight="1">
      <c r="B15" s="274" t="str">
        <f t="shared" si="5"/>
        <v>#REF!</v>
      </c>
      <c r="C15" s="63"/>
      <c r="D15" s="63"/>
      <c r="E15" s="64"/>
      <c r="F15" s="275">
        <v>9000.0</v>
      </c>
      <c r="G15" s="73">
        <f t="shared" si="6"/>
        <v>0</v>
      </c>
      <c r="I15" s="269"/>
      <c r="K15" s="270">
        <f t="shared" si="3"/>
        <v>0</v>
      </c>
      <c r="L15" s="270">
        <f t="shared" si="4"/>
        <v>0</v>
      </c>
    </row>
    <row r="16" ht="14.25" customHeight="1">
      <c r="B16" s="274" t="str">
        <f t="shared" si="5"/>
        <v>#REF!</v>
      </c>
      <c r="C16" s="63"/>
      <c r="D16" s="63"/>
      <c r="E16" s="64"/>
      <c r="F16" s="275">
        <v>2700.0</v>
      </c>
      <c r="G16" s="73">
        <f t="shared" si="6"/>
        <v>0</v>
      </c>
      <c r="I16" s="269"/>
      <c r="K16" s="270">
        <f t="shared" si="3"/>
        <v>0</v>
      </c>
      <c r="L16" s="270">
        <f t="shared" si="4"/>
        <v>0</v>
      </c>
    </row>
    <row r="17" ht="14.25" customHeight="1">
      <c r="B17" s="274" t="str">
        <f t="shared" si="5"/>
        <v>#REF!</v>
      </c>
      <c r="C17" s="63"/>
      <c r="D17" s="63"/>
      <c r="E17" s="64"/>
      <c r="F17" s="275">
        <v>2700.0</v>
      </c>
      <c r="G17" s="73">
        <f t="shared" si="6"/>
        <v>0</v>
      </c>
      <c r="I17" s="269"/>
      <c r="K17" s="270">
        <f t="shared" si="3"/>
        <v>0</v>
      </c>
      <c r="L17" s="270">
        <f t="shared" si="4"/>
        <v>0</v>
      </c>
    </row>
    <row r="18" ht="14.25" customHeight="1">
      <c r="B18" s="274" t="str">
        <f t="shared" si="5"/>
        <v>#REF!</v>
      </c>
      <c r="C18" s="63"/>
      <c r="D18" s="63"/>
      <c r="E18" s="64"/>
      <c r="F18" s="275">
        <v>2700.0</v>
      </c>
      <c r="G18" s="73">
        <f t="shared" si="6"/>
        <v>0</v>
      </c>
      <c r="I18" s="269"/>
      <c r="K18" s="270">
        <f t="shared" si="3"/>
        <v>0</v>
      </c>
      <c r="L18" s="270">
        <f t="shared" si="4"/>
        <v>0</v>
      </c>
    </row>
    <row r="19" ht="14.25" customHeight="1">
      <c r="B19" s="274" t="str">
        <f t="shared" si="5"/>
        <v>#REF!</v>
      </c>
      <c r="C19" s="63"/>
      <c r="D19" s="63"/>
      <c r="E19" s="64"/>
      <c r="F19" s="275">
        <v>100000.0</v>
      </c>
      <c r="G19" s="73">
        <f t="shared" si="6"/>
        <v>0</v>
      </c>
      <c r="I19" s="269"/>
      <c r="K19" s="270">
        <f t="shared" si="3"/>
        <v>0</v>
      </c>
      <c r="L19" s="270">
        <f t="shared" si="4"/>
        <v>0</v>
      </c>
    </row>
    <row r="20" ht="14.25" customHeight="1">
      <c r="B20" s="180" t="s">
        <v>413</v>
      </c>
      <c r="C20" s="63"/>
      <c r="D20" s="63"/>
      <c r="E20" s="63"/>
      <c r="F20" s="276"/>
      <c r="G20" s="277"/>
      <c r="I20" s="269"/>
      <c r="K20" s="270">
        <f t="shared" si="3"/>
        <v>0</v>
      </c>
      <c r="L20" s="270">
        <f t="shared" si="4"/>
        <v>0</v>
      </c>
    </row>
    <row r="21" ht="14.25" customHeight="1">
      <c r="B21" s="272" t="s">
        <v>414</v>
      </c>
      <c r="C21" s="63"/>
      <c r="D21" s="63"/>
      <c r="E21" s="64"/>
      <c r="F21" s="273" t="s">
        <v>407</v>
      </c>
      <c r="G21" s="204" t="s">
        <v>408</v>
      </c>
      <c r="I21" s="269"/>
      <c r="K21" s="270">
        <f t="shared" si="3"/>
        <v>0</v>
      </c>
      <c r="L21" s="270">
        <f t="shared" si="4"/>
        <v>0</v>
      </c>
    </row>
    <row r="22" ht="14.25" customHeight="1">
      <c r="B22" s="274" t="str">
        <f t="shared" ref="B22:B24" si="7">#REF!</f>
        <v>#REF!</v>
      </c>
      <c r="C22" s="63"/>
      <c r="D22" s="63"/>
      <c r="E22" s="64"/>
      <c r="F22" s="275">
        <v>160.0</v>
      </c>
      <c r="G22" s="73">
        <f t="shared" ref="G22:G24" si="8">ROUND(IF(ISERROR(K22/L22),0,(K22/L22)),0)</f>
        <v>0</v>
      </c>
      <c r="I22" s="269"/>
      <c r="K22" s="270">
        <f t="shared" si="3"/>
        <v>0</v>
      </c>
      <c r="L22" s="270">
        <f t="shared" si="4"/>
        <v>0</v>
      </c>
    </row>
    <row r="23" ht="14.25" customHeight="1">
      <c r="B23" s="274" t="str">
        <f t="shared" si="7"/>
        <v>#REF!</v>
      </c>
      <c r="C23" s="63"/>
      <c r="D23" s="63"/>
      <c r="E23" s="64"/>
      <c r="F23" s="275">
        <v>380.0</v>
      </c>
      <c r="G23" s="73">
        <f t="shared" si="8"/>
        <v>0</v>
      </c>
      <c r="I23" s="269"/>
      <c r="K23" s="270">
        <f t="shared" si="3"/>
        <v>0</v>
      </c>
      <c r="L23" s="270">
        <f t="shared" si="4"/>
        <v>0</v>
      </c>
    </row>
    <row r="24" ht="14.25" customHeight="1">
      <c r="B24" s="274" t="str">
        <f t="shared" si="7"/>
        <v>#REF!</v>
      </c>
      <c r="C24" s="63"/>
      <c r="D24" s="63"/>
      <c r="E24" s="64"/>
      <c r="F24" s="275">
        <v>380.0</v>
      </c>
      <c r="G24" s="73">
        <f t="shared" si="8"/>
        <v>0</v>
      </c>
      <c r="I24" s="269"/>
      <c r="K24" s="270">
        <f t="shared" si="3"/>
        <v>0</v>
      </c>
      <c r="L24" s="270">
        <f t="shared" si="4"/>
        <v>0</v>
      </c>
    </row>
    <row r="25" ht="14.25" customHeight="1">
      <c r="B25" s="180" t="s">
        <v>415</v>
      </c>
      <c r="C25" s="63"/>
      <c r="D25" s="63"/>
      <c r="E25" s="63"/>
      <c r="F25" s="276"/>
      <c r="G25" s="277"/>
      <c r="I25" s="269"/>
      <c r="K25" s="270">
        <f t="shared" si="3"/>
        <v>0</v>
      </c>
      <c r="L25" s="270">
        <f t="shared" si="4"/>
        <v>0</v>
      </c>
    </row>
    <row r="26" ht="14.25" customHeight="1">
      <c r="B26" s="272" t="s">
        <v>416</v>
      </c>
      <c r="C26" s="63"/>
      <c r="D26" s="63"/>
      <c r="E26" s="64"/>
      <c r="F26" s="273" t="s">
        <v>407</v>
      </c>
      <c r="G26" s="204" t="s">
        <v>408</v>
      </c>
      <c r="I26" s="269"/>
      <c r="K26" s="270">
        <f t="shared" si="3"/>
        <v>0</v>
      </c>
      <c r="L26" s="270">
        <f t="shared" si="4"/>
        <v>0</v>
      </c>
    </row>
    <row r="27" ht="14.25" customHeight="1">
      <c r="B27" s="274" t="str">
        <f>#REF!</f>
        <v>#REF!</v>
      </c>
      <c r="C27" s="63"/>
      <c r="D27" s="63"/>
      <c r="E27" s="64"/>
      <c r="F27" s="275">
        <v>160.0</v>
      </c>
      <c r="G27" s="73">
        <f>ROUND(IF(ISERROR(K27/L27),0,(K27/L27)),0)</f>
        <v>0</v>
      </c>
      <c r="I27" s="269"/>
      <c r="K27" s="270">
        <f t="shared" si="3"/>
        <v>0</v>
      </c>
      <c r="L27" s="270">
        <f t="shared" si="4"/>
        <v>0</v>
      </c>
    </row>
    <row r="28" ht="14.25" customHeight="1">
      <c r="B28" s="180" t="s">
        <v>417</v>
      </c>
      <c r="C28" s="63"/>
      <c r="D28" s="63"/>
      <c r="E28" s="63"/>
      <c r="F28" s="276"/>
      <c r="G28" s="277"/>
      <c r="I28" s="269"/>
      <c r="K28" s="270">
        <f t="shared" si="3"/>
        <v>0</v>
      </c>
      <c r="L28" s="270">
        <f t="shared" si="4"/>
        <v>0</v>
      </c>
    </row>
    <row r="29" ht="14.25" customHeight="1">
      <c r="B29" s="272" t="s">
        <v>418</v>
      </c>
      <c r="C29" s="63"/>
      <c r="D29" s="63"/>
      <c r="E29" s="64"/>
      <c r="F29" s="273" t="s">
        <v>407</v>
      </c>
      <c r="G29" s="204" t="s">
        <v>408</v>
      </c>
      <c r="I29" s="269"/>
      <c r="K29" s="270">
        <f t="shared" si="3"/>
        <v>0</v>
      </c>
      <c r="L29" s="270">
        <f t="shared" si="4"/>
        <v>0</v>
      </c>
    </row>
    <row r="30" ht="14.25" customHeight="1">
      <c r="B30" s="274" t="str">
        <f>#REF!</f>
        <v>#REF!</v>
      </c>
      <c r="C30" s="63"/>
      <c r="D30" s="63"/>
      <c r="E30" s="64"/>
      <c r="F30" s="275">
        <v>450.0</v>
      </c>
      <c r="G30" s="73">
        <f>ROUND(IF(ISERROR(K30/L30),0,(K30/L30)),0)</f>
        <v>0</v>
      </c>
      <c r="I30" s="269"/>
      <c r="K30" s="270">
        <f t="shared" si="3"/>
        <v>0</v>
      </c>
      <c r="L30" s="270">
        <f t="shared" si="4"/>
        <v>0</v>
      </c>
    </row>
    <row r="31" ht="14.25" customHeight="1">
      <c r="B31" s="180" t="s">
        <v>419</v>
      </c>
      <c r="C31" s="63"/>
      <c r="D31" s="63"/>
      <c r="E31" s="63"/>
      <c r="F31" s="276"/>
      <c r="G31" s="277"/>
      <c r="I31" s="269"/>
      <c r="K31" s="270">
        <f t="shared" si="3"/>
        <v>0</v>
      </c>
      <c r="L31" s="270">
        <f t="shared" si="4"/>
        <v>0</v>
      </c>
    </row>
    <row r="32" ht="14.25" customHeight="1">
      <c r="I32" s="269"/>
      <c r="K32" s="270"/>
      <c r="L32" s="270"/>
      <c r="M32" s="269"/>
    </row>
    <row r="33" ht="14.25" customHeight="1">
      <c r="B33" s="278" t="s">
        <v>420</v>
      </c>
      <c r="C33" s="279"/>
      <c r="D33" s="279"/>
      <c r="E33" s="279"/>
      <c r="F33" s="279"/>
      <c r="G33" s="280"/>
      <c r="I33" s="269"/>
      <c r="K33" s="270"/>
      <c r="L33" s="270"/>
      <c r="M33" s="269"/>
    </row>
    <row r="34" ht="14.25" customHeight="1">
      <c r="B34" s="281" t="s">
        <v>421</v>
      </c>
      <c r="G34" s="282"/>
      <c r="I34" s="269"/>
      <c r="K34" s="270"/>
      <c r="L34" s="270"/>
      <c r="M34" s="269"/>
    </row>
    <row r="35" ht="14.25" customHeight="1">
      <c r="B35" s="283" t="s">
        <v>422</v>
      </c>
      <c r="C35" s="284"/>
      <c r="D35" s="284"/>
      <c r="E35" s="284"/>
      <c r="F35" s="284"/>
      <c r="G35" s="285"/>
      <c r="I35" s="269"/>
      <c r="K35" s="270"/>
      <c r="L35" s="270"/>
      <c r="M35" s="269"/>
    </row>
    <row r="36" ht="14.25" customHeight="1">
      <c r="A36" s="51"/>
      <c r="B36" s="51"/>
      <c r="C36" s="51"/>
      <c r="D36" s="51"/>
      <c r="E36" s="51"/>
      <c r="F36" s="51"/>
      <c r="G36" s="51"/>
      <c r="H36" s="51"/>
      <c r="I36" s="269"/>
      <c r="J36" s="51"/>
      <c r="K36" s="270"/>
      <c r="L36" s="270"/>
      <c r="M36" s="269"/>
      <c r="N36" s="51"/>
      <c r="O36" s="51"/>
      <c r="P36" s="51"/>
      <c r="Q36" s="51"/>
      <c r="R36" s="51"/>
      <c r="S36" s="51"/>
      <c r="T36" s="51"/>
    </row>
    <row r="37" ht="14.25" customHeight="1">
      <c r="A37" s="51"/>
      <c r="B37" s="51"/>
      <c r="C37" s="51"/>
      <c r="D37" s="51"/>
      <c r="E37" s="51"/>
      <c r="F37" s="51"/>
      <c r="G37" s="51"/>
      <c r="H37" s="51"/>
      <c r="I37" s="269"/>
      <c r="J37" s="51"/>
      <c r="K37" s="270"/>
      <c r="L37" s="270"/>
      <c r="M37" s="269"/>
      <c r="N37" s="51"/>
      <c r="O37" s="51"/>
      <c r="P37" s="51"/>
      <c r="Q37" s="51"/>
      <c r="R37" s="51"/>
      <c r="S37" s="51"/>
      <c r="T37" s="51"/>
    </row>
    <row r="38" ht="14.25" customHeight="1">
      <c r="A38" s="51"/>
      <c r="B38" s="272" t="s">
        <v>406</v>
      </c>
      <c r="C38" s="63"/>
      <c r="D38" s="63"/>
      <c r="E38" s="63"/>
      <c r="F38" s="286"/>
      <c r="G38" s="286"/>
      <c r="H38" s="286"/>
      <c r="I38" s="287"/>
      <c r="J38" s="288"/>
      <c r="K38" s="270"/>
      <c r="L38" s="270"/>
      <c r="M38" s="269"/>
      <c r="N38" s="51"/>
      <c r="O38" s="51"/>
      <c r="P38" s="51"/>
      <c r="Q38" s="51"/>
      <c r="R38" s="51"/>
      <c r="S38" s="51"/>
      <c r="T38" s="51"/>
    </row>
    <row r="39" ht="14.25" customHeight="1">
      <c r="A39" s="51"/>
      <c r="B39" s="51"/>
      <c r="C39" s="51"/>
      <c r="D39" s="51"/>
      <c r="E39" s="51"/>
      <c r="F39" s="51"/>
      <c r="G39" s="51"/>
      <c r="H39" s="51"/>
      <c r="I39" s="269"/>
      <c r="J39" s="51"/>
      <c r="K39" s="270"/>
      <c r="L39" s="270"/>
      <c r="M39" s="269"/>
      <c r="N39" s="51"/>
      <c r="O39" s="51"/>
      <c r="P39" s="51"/>
      <c r="Q39" s="51"/>
      <c r="R39" s="51"/>
      <c r="S39" s="51"/>
      <c r="T39" s="51"/>
    </row>
    <row r="40" ht="14.25" customHeight="1">
      <c r="A40" s="51"/>
      <c r="B40" s="79" t="s">
        <v>423</v>
      </c>
      <c r="C40" s="9"/>
      <c r="D40" s="9"/>
      <c r="E40" s="9"/>
      <c r="F40" s="289"/>
      <c r="G40" s="289"/>
      <c r="H40" s="289"/>
      <c r="I40" s="290"/>
      <c r="J40" s="291"/>
      <c r="K40" s="270"/>
      <c r="L40" s="270"/>
      <c r="M40" s="269"/>
      <c r="N40" s="51"/>
      <c r="O40" s="51"/>
      <c r="P40" s="51"/>
      <c r="Q40" s="51"/>
      <c r="R40" s="51"/>
      <c r="S40" s="51"/>
      <c r="T40" s="51"/>
    </row>
    <row r="41" ht="14.25" customHeight="1">
      <c r="A41" s="51"/>
      <c r="B41" s="292" t="s">
        <v>424</v>
      </c>
      <c r="C41" s="63"/>
      <c r="D41" s="63"/>
      <c r="E41" s="64"/>
      <c r="F41" s="204" t="s">
        <v>425</v>
      </c>
      <c r="G41" s="273" t="s">
        <v>426</v>
      </c>
      <c r="H41" s="204" t="s">
        <v>427</v>
      </c>
      <c r="I41" s="293" t="s">
        <v>428</v>
      </c>
      <c r="J41" s="204" t="s">
        <v>408</v>
      </c>
      <c r="K41" s="270"/>
      <c r="L41" s="270"/>
      <c r="M41" s="269"/>
      <c r="N41" s="51"/>
      <c r="O41" s="51"/>
      <c r="P41" s="51"/>
      <c r="Q41" s="51"/>
      <c r="R41" s="51"/>
      <c r="S41" s="51"/>
      <c r="T41" s="51"/>
    </row>
    <row r="42" ht="14.25" customHeight="1">
      <c r="A42" s="51"/>
      <c r="B42" s="294" t="s">
        <v>429</v>
      </c>
      <c r="C42" s="9"/>
      <c r="D42" s="9"/>
      <c r="E42" s="9"/>
      <c r="F42" s="279" t="str">
        <f>$B$5</f>
        <v>#REF!</v>
      </c>
      <c r="G42" s="295">
        <f>$F$5</f>
        <v>1200</v>
      </c>
      <c r="H42" s="295">
        <v>5.0</v>
      </c>
      <c r="I42" s="296"/>
      <c r="J42" s="297">
        <f t="shared" ref="J42:J167" si="9">IF(I42=0,0,(G42/(I42/H42)))</f>
        <v>0</v>
      </c>
      <c r="K42" s="270">
        <f t="shared" ref="K42:K999" si="10">IF(J42=0,0,G42)</f>
        <v>0</v>
      </c>
      <c r="L42" s="270">
        <f t="shared" ref="L42:L999" si="11">IF(J42=0,0,F42)</f>
        <v>0</v>
      </c>
      <c r="M42" s="269"/>
      <c r="N42" s="51"/>
      <c r="O42" s="51"/>
      <c r="P42" s="51"/>
      <c r="Q42" s="51"/>
      <c r="R42" s="51"/>
      <c r="S42" s="51"/>
      <c r="T42" s="51"/>
    </row>
    <row r="43" ht="14.25" customHeight="1">
      <c r="A43" s="51"/>
      <c r="B43" s="298"/>
      <c r="F43" s="51" t="str">
        <f>$B$6</f>
        <v>#REF!</v>
      </c>
      <c r="G43" s="299">
        <f>$F$6</f>
        <v>1200</v>
      </c>
      <c r="H43" s="299">
        <v>5.0</v>
      </c>
      <c r="I43" s="300"/>
      <c r="J43" s="301">
        <f t="shared" si="9"/>
        <v>0</v>
      </c>
      <c r="K43" s="270">
        <f t="shared" si="10"/>
        <v>0</v>
      </c>
      <c r="L43" s="270">
        <f t="shared" si="11"/>
        <v>0</v>
      </c>
      <c r="M43" s="269"/>
      <c r="N43" s="51"/>
      <c r="O43" s="51"/>
      <c r="P43" s="51"/>
      <c r="Q43" s="51"/>
      <c r="R43" s="51"/>
      <c r="S43" s="51"/>
      <c r="T43" s="51"/>
    </row>
    <row r="44" ht="14.25" customHeight="1">
      <c r="A44" s="51"/>
      <c r="B44" s="298"/>
      <c r="F44" s="51" t="str">
        <f>$B$7</f>
        <v>#REF!</v>
      </c>
      <c r="G44" s="299">
        <f>$F$7</f>
        <v>450</v>
      </c>
      <c r="H44" s="299">
        <v>5.0</v>
      </c>
      <c r="I44" s="300"/>
      <c r="J44" s="301">
        <f t="shared" si="9"/>
        <v>0</v>
      </c>
      <c r="K44" s="270">
        <f t="shared" si="10"/>
        <v>0</v>
      </c>
      <c r="L44" s="270">
        <f t="shared" si="11"/>
        <v>0</v>
      </c>
      <c r="M44" s="269"/>
      <c r="N44" s="51"/>
      <c r="O44" s="51"/>
      <c r="P44" s="51"/>
      <c r="Q44" s="51"/>
      <c r="R44" s="51"/>
      <c r="S44" s="51"/>
      <c r="T44" s="51"/>
    </row>
    <row r="45" ht="14.25" customHeight="1">
      <c r="A45" s="51"/>
      <c r="B45" s="298"/>
      <c r="F45" s="51" t="str">
        <f>$B$8</f>
        <v>#REF!</v>
      </c>
      <c r="G45" s="299">
        <f>$F$8</f>
        <v>2500</v>
      </c>
      <c r="H45" s="299">
        <v>5.0</v>
      </c>
      <c r="I45" s="300"/>
      <c r="J45" s="301">
        <f t="shared" si="9"/>
        <v>0</v>
      </c>
      <c r="K45" s="270">
        <f t="shared" si="10"/>
        <v>0</v>
      </c>
      <c r="L45" s="270">
        <f t="shared" si="11"/>
        <v>0</v>
      </c>
      <c r="M45" s="269"/>
      <c r="N45" s="51"/>
      <c r="O45" s="51"/>
      <c r="P45" s="51"/>
      <c r="Q45" s="51"/>
      <c r="R45" s="51"/>
      <c r="S45" s="51"/>
      <c r="T45" s="51"/>
    </row>
    <row r="46" ht="14.25" customHeight="1">
      <c r="A46" s="51"/>
      <c r="B46" s="298"/>
      <c r="F46" s="51" t="str">
        <f>$B$9</f>
        <v>#REF!</v>
      </c>
      <c r="G46" s="299">
        <f>$F$9</f>
        <v>1800</v>
      </c>
      <c r="H46" s="299">
        <v>5.0</v>
      </c>
      <c r="I46" s="300"/>
      <c r="J46" s="301">
        <f t="shared" si="9"/>
        <v>0</v>
      </c>
      <c r="K46" s="270">
        <f t="shared" si="10"/>
        <v>0</v>
      </c>
      <c r="L46" s="270">
        <f t="shared" si="11"/>
        <v>0</v>
      </c>
      <c r="M46" s="269"/>
      <c r="N46" s="51"/>
      <c r="O46" s="51"/>
      <c r="P46" s="51"/>
      <c r="Q46" s="51"/>
      <c r="R46" s="51"/>
      <c r="S46" s="51"/>
      <c r="T46" s="51"/>
    </row>
    <row r="47" ht="14.25" customHeight="1">
      <c r="A47" s="51"/>
      <c r="B47" s="298"/>
      <c r="F47" s="51" t="str">
        <f>$B$10</f>
        <v>#REF!</v>
      </c>
      <c r="G47" s="299">
        <f>$F$10</f>
        <v>1500</v>
      </c>
      <c r="H47" s="299">
        <v>5.0</v>
      </c>
      <c r="I47" s="300"/>
      <c r="J47" s="301">
        <f t="shared" si="9"/>
        <v>0</v>
      </c>
      <c r="K47" s="270">
        <f t="shared" si="10"/>
        <v>0</v>
      </c>
      <c r="L47" s="270">
        <f t="shared" si="11"/>
        <v>0</v>
      </c>
      <c r="M47" s="269"/>
      <c r="N47" s="51"/>
      <c r="O47" s="51"/>
      <c r="P47" s="51"/>
      <c r="Q47" s="51"/>
      <c r="R47" s="51"/>
      <c r="S47" s="51"/>
      <c r="T47" s="51"/>
    </row>
    <row r="48" ht="14.25" customHeight="1">
      <c r="A48" s="51"/>
      <c r="B48" s="302"/>
      <c r="C48" s="95"/>
      <c r="D48" s="95"/>
      <c r="E48" s="95"/>
      <c r="F48" s="284" t="str">
        <f>$B$11</f>
        <v>#REF!</v>
      </c>
      <c r="G48" s="303">
        <f>$F$11</f>
        <v>300</v>
      </c>
      <c r="H48" s="303">
        <v>5.0</v>
      </c>
      <c r="I48" s="304"/>
      <c r="J48" s="305">
        <f t="shared" si="9"/>
        <v>0</v>
      </c>
      <c r="K48" s="270">
        <f t="shared" si="10"/>
        <v>0</v>
      </c>
      <c r="L48" s="270">
        <f t="shared" si="11"/>
        <v>0</v>
      </c>
      <c r="M48" s="269"/>
      <c r="N48" s="51"/>
      <c r="O48" s="51"/>
      <c r="P48" s="51"/>
      <c r="Q48" s="51"/>
      <c r="R48" s="51"/>
      <c r="S48" s="51"/>
      <c r="T48" s="51"/>
    </row>
    <row r="49" ht="14.25" customHeight="1">
      <c r="A49" s="51"/>
      <c r="B49" s="294" t="s">
        <v>430</v>
      </c>
      <c r="C49" s="9"/>
      <c r="D49" s="9"/>
      <c r="E49" s="9"/>
      <c r="F49" s="279" t="str">
        <f>$B$5</f>
        <v>#REF!</v>
      </c>
      <c r="G49" s="295">
        <f>$F$5</f>
        <v>1200</v>
      </c>
      <c r="H49" s="295">
        <v>5.0</v>
      </c>
      <c r="I49" s="296"/>
      <c r="J49" s="301">
        <f t="shared" si="9"/>
        <v>0</v>
      </c>
      <c r="K49" s="270">
        <f t="shared" si="10"/>
        <v>0</v>
      </c>
      <c r="L49" s="270">
        <f t="shared" si="11"/>
        <v>0</v>
      </c>
      <c r="M49" s="269"/>
      <c r="N49" s="51"/>
      <c r="O49" s="51"/>
      <c r="P49" s="51"/>
      <c r="Q49" s="51"/>
      <c r="R49" s="51"/>
      <c r="S49" s="51"/>
      <c r="T49" s="51"/>
    </row>
    <row r="50" ht="14.25" customHeight="1">
      <c r="A50" s="51"/>
      <c r="B50" s="298"/>
      <c r="F50" s="51" t="str">
        <f>$B$6</f>
        <v>#REF!</v>
      </c>
      <c r="G50" s="299">
        <f>$F$6</f>
        <v>1200</v>
      </c>
      <c r="H50" s="299">
        <v>5.0</v>
      </c>
      <c r="I50" s="300"/>
      <c r="J50" s="301">
        <f t="shared" si="9"/>
        <v>0</v>
      </c>
      <c r="K50" s="270">
        <f t="shared" si="10"/>
        <v>0</v>
      </c>
      <c r="L50" s="270">
        <f t="shared" si="11"/>
        <v>0</v>
      </c>
      <c r="M50" s="269"/>
      <c r="N50" s="51"/>
      <c r="O50" s="51"/>
      <c r="P50" s="51"/>
      <c r="Q50" s="51"/>
      <c r="R50" s="51"/>
      <c r="S50" s="51"/>
      <c r="T50" s="51"/>
    </row>
    <row r="51" ht="14.25" customHeight="1">
      <c r="A51" s="51"/>
      <c r="B51" s="298"/>
      <c r="F51" s="51" t="str">
        <f>$B$7</f>
        <v>#REF!</v>
      </c>
      <c r="G51" s="299">
        <f>$F$7</f>
        <v>450</v>
      </c>
      <c r="H51" s="299">
        <v>5.0</v>
      </c>
      <c r="I51" s="300"/>
      <c r="J51" s="301">
        <f t="shared" si="9"/>
        <v>0</v>
      </c>
      <c r="K51" s="270">
        <f t="shared" si="10"/>
        <v>0</v>
      </c>
      <c r="L51" s="270">
        <f t="shared" si="11"/>
        <v>0</v>
      </c>
      <c r="M51" s="269"/>
      <c r="N51" s="51"/>
      <c r="O51" s="51"/>
      <c r="P51" s="51"/>
      <c r="Q51" s="51"/>
      <c r="R51" s="51"/>
      <c r="S51" s="51"/>
      <c r="T51" s="51"/>
    </row>
    <row r="52" ht="14.25" customHeight="1">
      <c r="A52" s="51"/>
      <c r="B52" s="298"/>
      <c r="F52" s="51" t="str">
        <f>$B$8</f>
        <v>#REF!</v>
      </c>
      <c r="G52" s="299">
        <f>$F$8</f>
        <v>2500</v>
      </c>
      <c r="H52" s="299">
        <v>5.0</v>
      </c>
      <c r="I52" s="300"/>
      <c r="J52" s="301">
        <f t="shared" si="9"/>
        <v>0</v>
      </c>
      <c r="K52" s="270">
        <f t="shared" si="10"/>
        <v>0</v>
      </c>
      <c r="L52" s="270">
        <f t="shared" si="11"/>
        <v>0</v>
      </c>
      <c r="M52" s="269"/>
      <c r="N52" s="51"/>
      <c r="O52" s="51"/>
      <c r="P52" s="51"/>
      <c r="Q52" s="51"/>
      <c r="R52" s="51"/>
      <c r="S52" s="51"/>
      <c r="T52" s="51"/>
    </row>
    <row r="53" ht="14.25" customHeight="1">
      <c r="A53" s="51"/>
      <c r="B53" s="298"/>
      <c r="F53" s="51" t="str">
        <f>$B$9</f>
        <v>#REF!</v>
      </c>
      <c r="G53" s="299">
        <f>$F$9</f>
        <v>1800</v>
      </c>
      <c r="H53" s="299">
        <v>5.0</v>
      </c>
      <c r="I53" s="300"/>
      <c r="J53" s="301">
        <f t="shared" si="9"/>
        <v>0</v>
      </c>
      <c r="K53" s="270">
        <f t="shared" si="10"/>
        <v>0</v>
      </c>
      <c r="L53" s="270">
        <f t="shared" si="11"/>
        <v>0</v>
      </c>
      <c r="M53" s="269"/>
      <c r="N53" s="51"/>
      <c r="O53" s="51"/>
      <c r="P53" s="51"/>
      <c r="Q53" s="51"/>
      <c r="R53" s="51"/>
      <c r="S53" s="51"/>
      <c r="T53" s="51"/>
    </row>
    <row r="54" ht="14.25" customHeight="1">
      <c r="A54" s="51"/>
      <c r="B54" s="298"/>
      <c r="F54" s="51" t="str">
        <f>$B$10</f>
        <v>#REF!</v>
      </c>
      <c r="G54" s="299">
        <f>$F$10</f>
        <v>1500</v>
      </c>
      <c r="H54" s="299">
        <v>5.0</v>
      </c>
      <c r="I54" s="300"/>
      <c r="J54" s="301">
        <f t="shared" si="9"/>
        <v>0</v>
      </c>
      <c r="K54" s="270">
        <f t="shared" si="10"/>
        <v>0</v>
      </c>
      <c r="L54" s="270">
        <f t="shared" si="11"/>
        <v>0</v>
      </c>
      <c r="M54" s="269"/>
      <c r="N54" s="51"/>
      <c r="O54" s="51"/>
      <c r="P54" s="51"/>
      <c r="Q54" s="51"/>
      <c r="R54" s="51"/>
      <c r="S54" s="51"/>
      <c r="T54" s="51"/>
    </row>
    <row r="55" ht="14.25" customHeight="1">
      <c r="A55" s="51"/>
      <c r="B55" s="302"/>
      <c r="C55" s="95"/>
      <c r="D55" s="95"/>
      <c r="E55" s="95"/>
      <c r="F55" s="284" t="str">
        <f>$B$11</f>
        <v>#REF!</v>
      </c>
      <c r="G55" s="303">
        <f>$F$11</f>
        <v>300</v>
      </c>
      <c r="H55" s="303">
        <v>5.0</v>
      </c>
      <c r="I55" s="304"/>
      <c r="J55" s="305">
        <f t="shared" si="9"/>
        <v>0</v>
      </c>
      <c r="K55" s="270">
        <f t="shared" si="10"/>
        <v>0</v>
      </c>
      <c r="L55" s="270">
        <f t="shared" si="11"/>
        <v>0</v>
      </c>
      <c r="M55" s="269"/>
      <c r="N55" s="51"/>
      <c r="O55" s="51"/>
      <c r="P55" s="51"/>
      <c r="Q55" s="51"/>
      <c r="R55" s="51"/>
      <c r="S55" s="51"/>
      <c r="T55" s="51"/>
    </row>
    <row r="56" ht="14.25" customHeight="1">
      <c r="A56" s="51"/>
      <c r="B56" s="294" t="s">
        <v>431</v>
      </c>
      <c r="C56" s="9"/>
      <c r="D56" s="9"/>
      <c r="E56" s="9"/>
      <c r="F56" s="279" t="str">
        <f>$B$5</f>
        <v>#REF!</v>
      </c>
      <c r="G56" s="295">
        <f>$F$5</f>
        <v>1200</v>
      </c>
      <c r="H56" s="295">
        <v>5.0</v>
      </c>
      <c r="I56" s="296"/>
      <c r="J56" s="301">
        <f t="shared" si="9"/>
        <v>0</v>
      </c>
      <c r="K56" s="270">
        <f t="shared" si="10"/>
        <v>0</v>
      </c>
      <c r="L56" s="270">
        <f t="shared" si="11"/>
        <v>0</v>
      </c>
      <c r="M56" s="269"/>
      <c r="N56" s="51"/>
      <c r="O56" s="51"/>
      <c r="P56" s="51"/>
      <c r="Q56" s="51"/>
      <c r="R56" s="51"/>
      <c r="S56" s="51"/>
      <c r="T56" s="51"/>
    </row>
    <row r="57" ht="14.25" customHeight="1">
      <c r="A57" s="51"/>
      <c r="B57" s="298"/>
      <c r="F57" s="51" t="str">
        <f>$B$6</f>
        <v>#REF!</v>
      </c>
      <c r="G57" s="299">
        <f>$F$6</f>
        <v>1200</v>
      </c>
      <c r="H57" s="299">
        <v>5.0</v>
      </c>
      <c r="I57" s="300"/>
      <c r="J57" s="301">
        <f t="shared" si="9"/>
        <v>0</v>
      </c>
      <c r="K57" s="270">
        <f t="shared" si="10"/>
        <v>0</v>
      </c>
      <c r="L57" s="270">
        <f t="shared" si="11"/>
        <v>0</v>
      </c>
      <c r="M57" s="269"/>
      <c r="N57" s="51"/>
      <c r="O57" s="51"/>
      <c r="P57" s="51"/>
      <c r="Q57" s="51"/>
      <c r="R57" s="51"/>
      <c r="S57" s="51"/>
      <c r="T57" s="51"/>
    </row>
    <row r="58" ht="14.25" customHeight="1">
      <c r="A58" s="51"/>
      <c r="B58" s="298"/>
      <c r="F58" s="51" t="str">
        <f>$B$7</f>
        <v>#REF!</v>
      </c>
      <c r="G58" s="299">
        <f>$F$7</f>
        <v>450</v>
      </c>
      <c r="H58" s="299">
        <v>5.0</v>
      </c>
      <c r="I58" s="300"/>
      <c r="J58" s="301">
        <f t="shared" si="9"/>
        <v>0</v>
      </c>
      <c r="K58" s="270">
        <f t="shared" si="10"/>
        <v>0</v>
      </c>
      <c r="L58" s="270">
        <f t="shared" si="11"/>
        <v>0</v>
      </c>
      <c r="M58" s="269"/>
      <c r="N58" s="51"/>
      <c r="O58" s="51"/>
      <c r="P58" s="51"/>
      <c r="Q58" s="51"/>
      <c r="R58" s="51"/>
      <c r="S58" s="51"/>
      <c r="T58" s="51"/>
    </row>
    <row r="59" ht="14.25" customHeight="1">
      <c r="A59" s="51"/>
      <c r="B59" s="298"/>
      <c r="F59" s="51" t="str">
        <f>$B$8</f>
        <v>#REF!</v>
      </c>
      <c r="G59" s="299">
        <f>$F$8</f>
        <v>2500</v>
      </c>
      <c r="H59" s="299">
        <v>5.0</v>
      </c>
      <c r="I59" s="300"/>
      <c r="J59" s="301">
        <f t="shared" si="9"/>
        <v>0</v>
      </c>
      <c r="K59" s="270">
        <f t="shared" si="10"/>
        <v>0</v>
      </c>
      <c r="L59" s="270">
        <f t="shared" si="11"/>
        <v>0</v>
      </c>
      <c r="M59" s="269"/>
      <c r="N59" s="51"/>
      <c r="O59" s="51"/>
      <c r="P59" s="51"/>
      <c r="Q59" s="51"/>
      <c r="R59" s="51"/>
      <c r="S59" s="51"/>
      <c r="T59" s="51"/>
    </row>
    <row r="60" ht="14.25" customHeight="1">
      <c r="A60" s="51"/>
      <c r="B60" s="298"/>
      <c r="F60" s="51" t="str">
        <f>$B$9</f>
        <v>#REF!</v>
      </c>
      <c r="G60" s="299">
        <f>$F$9</f>
        <v>1800</v>
      </c>
      <c r="H60" s="299">
        <v>5.0</v>
      </c>
      <c r="I60" s="300"/>
      <c r="J60" s="301">
        <f t="shared" si="9"/>
        <v>0</v>
      </c>
      <c r="K60" s="270">
        <f t="shared" si="10"/>
        <v>0</v>
      </c>
      <c r="L60" s="270">
        <f t="shared" si="11"/>
        <v>0</v>
      </c>
      <c r="M60" s="269"/>
      <c r="N60" s="51"/>
      <c r="O60" s="51"/>
      <c r="P60" s="51"/>
      <c r="Q60" s="51"/>
      <c r="R60" s="51"/>
      <c r="S60" s="51"/>
      <c r="T60" s="51"/>
    </row>
    <row r="61" ht="14.25" customHeight="1">
      <c r="A61" s="51"/>
      <c r="B61" s="298"/>
      <c r="F61" s="51" t="str">
        <f>$B$10</f>
        <v>#REF!</v>
      </c>
      <c r="G61" s="299">
        <f>$F$10</f>
        <v>1500</v>
      </c>
      <c r="H61" s="299">
        <v>5.0</v>
      </c>
      <c r="I61" s="300"/>
      <c r="J61" s="301">
        <f t="shared" si="9"/>
        <v>0</v>
      </c>
      <c r="K61" s="270">
        <f t="shared" si="10"/>
        <v>0</v>
      </c>
      <c r="L61" s="270">
        <f t="shared" si="11"/>
        <v>0</v>
      </c>
      <c r="M61" s="269"/>
      <c r="N61" s="51"/>
      <c r="O61" s="51"/>
      <c r="P61" s="51"/>
      <c r="Q61" s="51"/>
      <c r="R61" s="51"/>
      <c r="S61" s="51"/>
      <c r="T61" s="51"/>
    </row>
    <row r="62" ht="14.25" customHeight="1">
      <c r="A62" s="51"/>
      <c r="B62" s="302"/>
      <c r="C62" s="95"/>
      <c r="D62" s="95"/>
      <c r="E62" s="95"/>
      <c r="F62" s="284" t="str">
        <f>$B$11</f>
        <v>#REF!</v>
      </c>
      <c r="G62" s="303">
        <f>$F$11</f>
        <v>300</v>
      </c>
      <c r="H62" s="303">
        <v>5.0</v>
      </c>
      <c r="I62" s="304"/>
      <c r="J62" s="305">
        <f t="shared" si="9"/>
        <v>0</v>
      </c>
      <c r="K62" s="270">
        <f t="shared" si="10"/>
        <v>0</v>
      </c>
      <c r="L62" s="270">
        <f t="shared" si="11"/>
        <v>0</v>
      </c>
      <c r="M62" s="269"/>
      <c r="N62" s="51"/>
      <c r="O62" s="51"/>
      <c r="P62" s="51"/>
      <c r="Q62" s="51"/>
      <c r="R62" s="51"/>
      <c r="S62" s="51"/>
      <c r="T62" s="51"/>
    </row>
    <row r="63" ht="14.25" customHeight="1">
      <c r="A63" s="51"/>
      <c r="B63" s="294" t="s">
        <v>432</v>
      </c>
      <c r="C63" s="9"/>
      <c r="D63" s="9"/>
      <c r="E63" s="9"/>
      <c r="F63" s="279" t="str">
        <f>$B$5</f>
        <v>#REF!</v>
      </c>
      <c r="G63" s="295">
        <f>$F$5</f>
        <v>1200</v>
      </c>
      <c r="H63" s="295">
        <v>5.0</v>
      </c>
      <c r="I63" s="296"/>
      <c r="J63" s="301">
        <f t="shared" si="9"/>
        <v>0</v>
      </c>
      <c r="K63" s="270">
        <f t="shared" si="10"/>
        <v>0</v>
      </c>
      <c r="L63" s="270">
        <f t="shared" si="11"/>
        <v>0</v>
      </c>
      <c r="M63" s="269"/>
      <c r="N63" s="51"/>
      <c r="O63" s="51"/>
      <c r="P63" s="51"/>
      <c r="Q63" s="51"/>
      <c r="R63" s="51"/>
      <c r="S63" s="51"/>
      <c r="T63" s="51"/>
    </row>
    <row r="64" ht="14.25" customHeight="1">
      <c r="A64" s="51"/>
      <c r="B64" s="298"/>
      <c r="F64" s="51" t="str">
        <f>$B$6</f>
        <v>#REF!</v>
      </c>
      <c r="G64" s="299">
        <f>$F$6</f>
        <v>1200</v>
      </c>
      <c r="H64" s="299">
        <v>5.0</v>
      </c>
      <c r="I64" s="300"/>
      <c r="J64" s="301">
        <f t="shared" si="9"/>
        <v>0</v>
      </c>
      <c r="K64" s="270">
        <f t="shared" si="10"/>
        <v>0</v>
      </c>
      <c r="L64" s="270">
        <f t="shared" si="11"/>
        <v>0</v>
      </c>
      <c r="M64" s="269"/>
      <c r="N64" s="51"/>
      <c r="O64" s="51"/>
      <c r="P64" s="51"/>
      <c r="Q64" s="51"/>
      <c r="R64" s="51"/>
      <c r="S64" s="51"/>
      <c r="T64" s="51"/>
    </row>
    <row r="65" ht="14.25" customHeight="1">
      <c r="A65" s="51"/>
      <c r="B65" s="298"/>
      <c r="F65" s="51" t="str">
        <f>$B$7</f>
        <v>#REF!</v>
      </c>
      <c r="G65" s="299">
        <f>$F$7</f>
        <v>450</v>
      </c>
      <c r="H65" s="299">
        <v>5.0</v>
      </c>
      <c r="I65" s="300"/>
      <c r="J65" s="301">
        <f t="shared" si="9"/>
        <v>0</v>
      </c>
      <c r="K65" s="270">
        <f t="shared" si="10"/>
        <v>0</v>
      </c>
      <c r="L65" s="270">
        <f t="shared" si="11"/>
        <v>0</v>
      </c>
      <c r="M65" s="269"/>
      <c r="N65" s="51"/>
      <c r="O65" s="51"/>
      <c r="P65" s="51"/>
      <c r="Q65" s="51"/>
      <c r="R65" s="51"/>
      <c r="S65" s="51"/>
      <c r="T65" s="51"/>
    </row>
    <row r="66" ht="14.25" customHeight="1">
      <c r="A66" s="51"/>
      <c r="B66" s="298"/>
      <c r="F66" s="51" t="str">
        <f>$B$8</f>
        <v>#REF!</v>
      </c>
      <c r="G66" s="299">
        <f>$F$8</f>
        <v>2500</v>
      </c>
      <c r="H66" s="299">
        <v>5.0</v>
      </c>
      <c r="I66" s="300"/>
      <c r="J66" s="301">
        <f t="shared" si="9"/>
        <v>0</v>
      </c>
      <c r="K66" s="270">
        <f t="shared" si="10"/>
        <v>0</v>
      </c>
      <c r="L66" s="270">
        <f t="shared" si="11"/>
        <v>0</v>
      </c>
      <c r="M66" s="269"/>
      <c r="N66" s="51"/>
      <c r="O66" s="51"/>
      <c r="P66" s="51"/>
      <c r="Q66" s="51"/>
      <c r="R66" s="51"/>
      <c r="S66" s="51"/>
      <c r="T66" s="51"/>
    </row>
    <row r="67" ht="14.25" customHeight="1">
      <c r="A67" s="51"/>
      <c r="B67" s="298"/>
      <c r="F67" s="51" t="str">
        <f>$B$9</f>
        <v>#REF!</v>
      </c>
      <c r="G67" s="299">
        <f>$F$9</f>
        <v>1800</v>
      </c>
      <c r="H67" s="299">
        <v>5.0</v>
      </c>
      <c r="I67" s="300"/>
      <c r="J67" s="301">
        <f t="shared" si="9"/>
        <v>0</v>
      </c>
      <c r="K67" s="270">
        <f t="shared" si="10"/>
        <v>0</v>
      </c>
      <c r="L67" s="270">
        <f t="shared" si="11"/>
        <v>0</v>
      </c>
      <c r="M67" s="269"/>
      <c r="N67" s="51"/>
      <c r="O67" s="51"/>
      <c r="P67" s="51"/>
      <c r="Q67" s="51"/>
      <c r="R67" s="51"/>
      <c r="S67" s="51"/>
      <c r="T67" s="51"/>
    </row>
    <row r="68" ht="14.25" customHeight="1">
      <c r="A68" s="51"/>
      <c r="B68" s="298"/>
      <c r="F68" s="51" t="str">
        <f>$B$10</f>
        <v>#REF!</v>
      </c>
      <c r="G68" s="299">
        <f>$F$10</f>
        <v>1500</v>
      </c>
      <c r="H68" s="299">
        <v>5.0</v>
      </c>
      <c r="I68" s="300"/>
      <c r="J68" s="301">
        <f t="shared" si="9"/>
        <v>0</v>
      </c>
      <c r="K68" s="270">
        <f t="shared" si="10"/>
        <v>0</v>
      </c>
      <c r="L68" s="270">
        <f t="shared" si="11"/>
        <v>0</v>
      </c>
      <c r="M68" s="269"/>
      <c r="N68" s="51"/>
      <c r="O68" s="51"/>
      <c r="P68" s="51"/>
      <c r="Q68" s="51"/>
      <c r="R68" s="51"/>
      <c r="S68" s="51"/>
      <c r="T68" s="51"/>
    </row>
    <row r="69" ht="14.25" customHeight="1">
      <c r="A69" s="51"/>
      <c r="B69" s="302"/>
      <c r="C69" s="95"/>
      <c r="D69" s="95"/>
      <c r="E69" s="95"/>
      <c r="F69" s="284" t="str">
        <f>$B$11</f>
        <v>#REF!</v>
      </c>
      <c r="G69" s="303">
        <f>$F$11</f>
        <v>300</v>
      </c>
      <c r="H69" s="303">
        <v>5.0</v>
      </c>
      <c r="I69" s="304"/>
      <c r="J69" s="305">
        <f t="shared" si="9"/>
        <v>0</v>
      </c>
      <c r="K69" s="270">
        <f t="shared" si="10"/>
        <v>0</v>
      </c>
      <c r="L69" s="270">
        <f t="shared" si="11"/>
        <v>0</v>
      </c>
      <c r="M69" s="269"/>
      <c r="N69" s="51"/>
      <c r="O69" s="51"/>
      <c r="P69" s="51"/>
      <c r="Q69" s="51"/>
      <c r="R69" s="51"/>
      <c r="S69" s="51"/>
      <c r="T69" s="51"/>
    </row>
    <row r="70" ht="14.25" customHeight="1">
      <c r="A70" s="51"/>
      <c r="B70" s="294" t="s">
        <v>433</v>
      </c>
      <c r="C70" s="9"/>
      <c r="D70" s="9"/>
      <c r="E70" s="9"/>
      <c r="F70" s="279" t="str">
        <f>$B$5</f>
        <v>#REF!</v>
      </c>
      <c r="G70" s="295">
        <f>$F$5</f>
        <v>1200</v>
      </c>
      <c r="H70" s="299">
        <v>10.0</v>
      </c>
      <c r="I70" s="300"/>
      <c r="J70" s="301">
        <f t="shared" si="9"/>
        <v>0</v>
      </c>
      <c r="K70" s="270">
        <f t="shared" si="10"/>
        <v>0</v>
      </c>
      <c r="L70" s="270">
        <f t="shared" si="11"/>
        <v>0</v>
      </c>
      <c r="M70" s="269"/>
      <c r="N70" s="51"/>
      <c r="O70" s="51"/>
      <c r="P70" s="51"/>
      <c r="Q70" s="51"/>
      <c r="R70" s="51"/>
      <c r="S70" s="51"/>
      <c r="T70" s="51"/>
    </row>
    <row r="71" ht="14.25" customHeight="1">
      <c r="A71" s="51"/>
      <c r="B71" s="298"/>
      <c r="F71" s="51" t="str">
        <f>$B$6</f>
        <v>#REF!</v>
      </c>
      <c r="G71" s="299">
        <f>$F$6</f>
        <v>1200</v>
      </c>
      <c r="H71" s="299">
        <v>10.0</v>
      </c>
      <c r="I71" s="300"/>
      <c r="J71" s="301">
        <f t="shared" si="9"/>
        <v>0</v>
      </c>
      <c r="K71" s="270">
        <f t="shared" si="10"/>
        <v>0</v>
      </c>
      <c r="L71" s="270">
        <f t="shared" si="11"/>
        <v>0</v>
      </c>
      <c r="M71" s="269"/>
      <c r="N71" s="51"/>
      <c r="O71" s="51"/>
      <c r="P71" s="51"/>
      <c r="Q71" s="51"/>
      <c r="R71" s="51"/>
      <c r="S71" s="51"/>
      <c r="T71" s="51"/>
    </row>
    <row r="72" ht="14.25" customHeight="1">
      <c r="A72" s="51"/>
      <c r="B72" s="298"/>
      <c r="F72" s="51" t="str">
        <f>$B$7</f>
        <v>#REF!</v>
      </c>
      <c r="G72" s="299">
        <f>$F$7</f>
        <v>450</v>
      </c>
      <c r="H72" s="299">
        <v>10.0</v>
      </c>
      <c r="I72" s="300"/>
      <c r="J72" s="301">
        <f t="shared" si="9"/>
        <v>0</v>
      </c>
      <c r="K72" s="270">
        <f t="shared" si="10"/>
        <v>0</v>
      </c>
      <c r="L72" s="270">
        <f t="shared" si="11"/>
        <v>0</v>
      </c>
      <c r="M72" s="269"/>
      <c r="N72" s="51"/>
      <c r="O72" s="51"/>
      <c r="P72" s="51"/>
      <c r="Q72" s="51"/>
      <c r="R72" s="51"/>
      <c r="S72" s="51"/>
      <c r="T72" s="51"/>
    </row>
    <row r="73" ht="14.25" customHeight="1">
      <c r="A73" s="51"/>
      <c r="B73" s="298"/>
      <c r="F73" s="51" t="str">
        <f>$B$8</f>
        <v>#REF!</v>
      </c>
      <c r="G73" s="299">
        <f>$F$8</f>
        <v>2500</v>
      </c>
      <c r="H73" s="299">
        <v>10.0</v>
      </c>
      <c r="I73" s="300"/>
      <c r="J73" s="301">
        <f t="shared" si="9"/>
        <v>0</v>
      </c>
      <c r="K73" s="270">
        <f t="shared" si="10"/>
        <v>0</v>
      </c>
      <c r="L73" s="270">
        <f t="shared" si="11"/>
        <v>0</v>
      </c>
      <c r="M73" s="269"/>
      <c r="N73" s="51"/>
      <c r="O73" s="51"/>
      <c r="P73" s="51"/>
      <c r="Q73" s="51"/>
      <c r="R73" s="51"/>
      <c r="S73" s="51"/>
      <c r="T73" s="51"/>
    </row>
    <row r="74" ht="14.25" customHeight="1">
      <c r="A74" s="51"/>
      <c r="B74" s="298"/>
      <c r="F74" s="51" t="str">
        <f>$B$9</f>
        <v>#REF!</v>
      </c>
      <c r="G74" s="299">
        <f>$F$9</f>
        <v>1800</v>
      </c>
      <c r="H74" s="299">
        <v>10.0</v>
      </c>
      <c r="I74" s="300"/>
      <c r="J74" s="301">
        <f t="shared" si="9"/>
        <v>0</v>
      </c>
      <c r="K74" s="270">
        <f t="shared" si="10"/>
        <v>0</v>
      </c>
      <c r="L74" s="270">
        <f t="shared" si="11"/>
        <v>0</v>
      </c>
      <c r="M74" s="269"/>
      <c r="N74" s="51"/>
      <c r="O74" s="51"/>
      <c r="P74" s="51"/>
      <c r="Q74" s="51"/>
      <c r="R74" s="51"/>
      <c r="S74" s="51"/>
      <c r="T74" s="51"/>
    </row>
    <row r="75" ht="14.25" customHeight="1">
      <c r="A75" s="51"/>
      <c r="B75" s="298"/>
      <c r="F75" s="51" t="str">
        <f>$B$10</f>
        <v>#REF!</v>
      </c>
      <c r="G75" s="299">
        <f>$F$10</f>
        <v>1500</v>
      </c>
      <c r="H75" s="299">
        <v>10.0</v>
      </c>
      <c r="I75" s="300"/>
      <c r="J75" s="301">
        <f t="shared" si="9"/>
        <v>0</v>
      </c>
      <c r="K75" s="270">
        <f t="shared" si="10"/>
        <v>0</v>
      </c>
      <c r="L75" s="270">
        <f t="shared" si="11"/>
        <v>0</v>
      </c>
      <c r="M75" s="269"/>
      <c r="N75" s="51"/>
      <c r="O75" s="51"/>
      <c r="P75" s="51"/>
      <c r="Q75" s="51"/>
      <c r="R75" s="51"/>
      <c r="S75" s="51"/>
      <c r="T75" s="51"/>
    </row>
    <row r="76" ht="14.25" customHeight="1">
      <c r="A76" s="51"/>
      <c r="B76" s="302"/>
      <c r="C76" s="95"/>
      <c r="D76" s="95"/>
      <c r="E76" s="95"/>
      <c r="F76" s="284" t="str">
        <f>$B$11</f>
        <v>#REF!</v>
      </c>
      <c r="G76" s="303">
        <f>$F$11</f>
        <v>300</v>
      </c>
      <c r="H76" s="303">
        <v>10.0</v>
      </c>
      <c r="I76" s="304"/>
      <c r="J76" s="305">
        <f t="shared" si="9"/>
        <v>0</v>
      </c>
      <c r="K76" s="270">
        <f t="shared" si="10"/>
        <v>0</v>
      </c>
      <c r="L76" s="270">
        <f t="shared" si="11"/>
        <v>0</v>
      </c>
      <c r="M76" s="269"/>
      <c r="N76" s="51"/>
      <c r="O76" s="51"/>
      <c r="P76" s="51"/>
      <c r="Q76" s="51"/>
      <c r="R76" s="51"/>
      <c r="S76" s="51"/>
      <c r="T76" s="51"/>
    </row>
    <row r="77" ht="14.25" customHeight="1">
      <c r="A77" s="51"/>
      <c r="B77" s="294" t="s">
        <v>434</v>
      </c>
      <c r="C77" s="9"/>
      <c r="D77" s="9"/>
      <c r="E77" s="9"/>
      <c r="F77" s="279" t="str">
        <f>$B$5</f>
        <v>#REF!</v>
      </c>
      <c r="G77" s="295">
        <f>$F$5</f>
        <v>1200</v>
      </c>
      <c r="H77" s="295">
        <v>5.0</v>
      </c>
      <c r="I77" s="296"/>
      <c r="J77" s="301">
        <f t="shared" si="9"/>
        <v>0</v>
      </c>
      <c r="K77" s="270">
        <f t="shared" si="10"/>
        <v>0</v>
      </c>
      <c r="L77" s="270">
        <f t="shared" si="11"/>
        <v>0</v>
      </c>
      <c r="M77" s="269"/>
      <c r="N77" s="51"/>
      <c r="O77" s="51"/>
      <c r="P77" s="51"/>
      <c r="Q77" s="51"/>
      <c r="R77" s="51"/>
      <c r="S77" s="51"/>
      <c r="T77" s="51"/>
    </row>
    <row r="78" ht="14.25" customHeight="1">
      <c r="A78" s="51"/>
      <c r="B78" s="298"/>
      <c r="F78" s="51" t="str">
        <f>$B$6</f>
        <v>#REF!</v>
      </c>
      <c r="G78" s="299">
        <f>$F$6</f>
        <v>1200</v>
      </c>
      <c r="H78" s="299">
        <v>5.0</v>
      </c>
      <c r="I78" s="300"/>
      <c r="J78" s="301">
        <f t="shared" si="9"/>
        <v>0</v>
      </c>
      <c r="K78" s="270">
        <f t="shared" si="10"/>
        <v>0</v>
      </c>
      <c r="L78" s="270">
        <f t="shared" si="11"/>
        <v>0</v>
      </c>
      <c r="M78" s="269"/>
      <c r="N78" s="51"/>
      <c r="O78" s="51"/>
      <c r="P78" s="51"/>
      <c r="Q78" s="51"/>
      <c r="R78" s="51"/>
      <c r="S78" s="51"/>
      <c r="T78" s="51"/>
    </row>
    <row r="79" ht="14.25" customHeight="1">
      <c r="A79" s="51"/>
      <c r="B79" s="298"/>
      <c r="F79" s="51" t="str">
        <f>$B$7</f>
        <v>#REF!</v>
      </c>
      <c r="G79" s="299">
        <f>$F$7</f>
        <v>450</v>
      </c>
      <c r="H79" s="299">
        <v>5.0</v>
      </c>
      <c r="I79" s="300"/>
      <c r="J79" s="301">
        <f t="shared" si="9"/>
        <v>0</v>
      </c>
      <c r="K79" s="270">
        <f t="shared" si="10"/>
        <v>0</v>
      </c>
      <c r="L79" s="270">
        <f t="shared" si="11"/>
        <v>0</v>
      </c>
      <c r="M79" s="269"/>
      <c r="N79" s="51"/>
      <c r="O79" s="51"/>
      <c r="P79" s="51"/>
      <c r="Q79" s="51"/>
      <c r="R79" s="51"/>
      <c r="S79" s="51"/>
      <c r="T79" s="51"/>
    </row>
    <row r="80" ht="14.25" customHeight="1">
      <c r="A80" s="51"/>
      <c r="B80" s="298"/>
      <c r="F80" s="51" t="str">
        <f>$B$8</f>
        <v>#REF!</v>
      </c>
      <c r="G80" s="299">
        <f>$F$8</f>
        <v>2500</v>
      </c>
      <c r="H80" s="299">
        <v>5.0</v>
      </c>
      <c r="I80" s="300"/>
      <c r="J80" s="301">
        <f t="shared" si="9"/>
        <v>0</v>
      </c>
      <c r="K80" s="270">
        <f t="shared" si="10"/>
        <v>0</v>
      </c>
      <c r="L80" s="270">
        <f t="shared" si="11"/>
        <v>0</v>
      </c>
      <c r="M80" s="269"/>
      <c r="N80" s="51"/>
      <c r="O80" s="51"/>
      <c r="P80" s="51"/>
      <c r="Q80" s="51"/>
      <c r="R80" s="51"/>
      <c r="S80" s="51"/>
      <c r="T80" s="51"/>
    </row>
    <row r="81" ht="14.25" customHeight="1">
      <c r="A81" s="51"/>
      <c r="B81" s="298"/>
      <c r="F81" s="51" t="str">
        <f>$B$9</f>
        <v>#REF!</v>
      </c>
      <c r="G81" s="299">
        <f>$F$9</f>
        <v>1800</v>
      </c>
      <c r="H81" s="299">
        <v>5.0</v>
      </c>
      <c r="I81" s="300"/>
      <c r="J81" s="301">
        <f t="shared" si="9"/>
        <v>0</v>
      </c>
      <c r="K81" s="270">
        <f t="shared" si="10"/>
        <v>0</v>
      </c>
      <c r="L81" s="270">
        <f t="shared" si="11"/>
        <v>0</v>
      </c>
      <c r="M81" s="269"/>
      <c r="N81" s="51"/>
      <c r="O81" s="51"/>
      <c r="P81" s="51"/>
      <c r="Q81" s="51"/>
      <c r="R81" s="51"/>
      <c r="S81" s="51"/>
      <c r="T81" s="51"/>
    </row>
    <row r="82" ht="14.25" customHeight="1">
      <c r="A82" s="51"/>
      <c r="B82" s="298"/>
      <c r="F82" s="51" t="str">
        <f>$B$10</f>
        <v>#REF!</v>
      </c>
      <c r="G82" s="299">
        <f>$F$10</f>
        <v>1500</v>
      </c>
      <c r="H82" s="299">
        <v>5.0</v>
      </c>
      <c r="I82" s="300"/>
      <c r="J82" s="301">
        <f t="shared" si="9"/>
        <v>0</v>
      </c>
      <c r="K82" s="270">
        <f t="shared" si="10"/>
        <v>0</v>
      </c>
      <c r="L82" s="270">
        <f t="shared" si="11"/>
        <v>0</v>
      </c>
      <c r="M82" s="269"/>
      <c r="N82" s="51"/>
      <c r="O82" s="51"/>
      <c r="P82" s="51"/>
      <c r="Q82" s="51"/>
      <c r="R82" s="51"/>
      <c r="S82" s="51"/>
      <c r="T82" s="51"/>
    </row>
    <row r="83" ht="14.25" customHeight="1">
      <c r="A83" s="51"/>
      <c r="B83" s="302"/>
      <c r="C83" s="95"/>
      <c r="D83" s="95"/>
      <c r="E83" s="95"/>
      <c r="F83" s="284" t="str">
        <f>$B$11</f>
        <v>#REF!</v>
      </c>
      <c r="G83" s="303">
        <f>$F$11</f>
        <v>300</v>
      </c>
      <c r="H83" s="303">
        <v>5.0</v>
      </c>
      <c r="I83" s="304"/>
      <c r="J83" s="305">
        <f t="shared" si="9"/>
        <v>0</v>
      </c>
      <c r="K83" s="270">
        <f t="shared" si="10"/>
        <v>0</v>
      </c>
      <c r="L83" s="270">
        <f t="shared" si="11"/>
        <v>0</v>
      </c>
      <c r="M83" s="269"/>
      <c r="N83" s="51"/>
      <c r="O83" s="51"/>
      <c r="P83" s="51"/>
      <c r="Q83" s="51"/>
      <c r="R83" s="51"/>
      <c r="S83" s="51"/>
      <c r="T83" s="51"/>
    </row>
    <row r="84" ht="14.25" customHeight="1">
      <c r="A84" s="51"/>
      <c r="B84" s="294" t="s">
        <v>435</v>
      </c>
      <c r="C84" s="9"/>
      <c r="D84" s="9"/>
      <c r="E84" s="9"/>
      <c r="F84" s="279" t="str">
        <f>$B$5</f>
        <v>#REF!</v>
      </c>
      <c r="G84" s="295">
        <f>$F$5</f>
        <v>1200</v>
      </c>
      <c r="H84" s="295">
        <v>5.0</v>
      </c>
      <c r="I84" s="296"/>
      <c r="J84" s="301">
        <f t="shared" si="9"/>
        <v>0</v>
      </c>
      <c r="K84" s="270">
        <f t="shared" si="10"/>
        <v>0</v>
      </c>
      <c r="L84" s="270">
        <f t="shared" si="11"/>
        <v>0</v>
      </c>
      <c r="M84" s="269"/>
      <c r="N84" s="51"/>
      <c r="O84" s="51"/>
      <c r="P84" s="51"/>
      <c r="Q84" s="51"/>
      <c r="R84" s="51"/>
      <c r="S84" s="51"/>
      <c r="T84" s="51"/>
    </row>
    <row r="85" ht="14.25" customHeight="1">
      <c r="A85" s="51"/>
      <c r="B85" s="298"/>
      <c r="F85" s="51" t="str">
        <f>$B$6</f>
        <v>#REF!</v>
      </c>
      <c r="G85" s="299">
        <f>$F$6</f>
        <v>1200</v>
      </c>
      <c r="H85" s="299">
        <v>5.0</v>
      </c>
      <c r="I85" s="300"/>
      <c r="J85" s="301">
        <f t="shared" si="9"/>
        <v>0</v>
      </c>
      <c r="K85" s="270">
        <f t="shared" si="10"/>
        <v>0</v>
      </c>
      <c r="L85" s="270">
        <f t="shared" si="11"/>
        <v>0</v>
      </c>
      <c r="M85" s="269"/>
      <c r="N85" s="51"/>
      <c r="O85" s="51"/>
      <c r="P85" s="51"/>
      <c r="Q85" s="51"/>
      <c r="R85" s="51"/>
      <c r="S85" s="51"/>
      <c r="T85" s="51"/>
    </row>
    <row r="86" ht="14.25" customHeight="1">
      <c r="A86" s="51"/>
      <c r="B86" s="298"/>
      <c r="F86" s="51" t="str">
        <f>$B$7</f>
        <v>#REF!</v>
      </c>
      <c r="G86" s="299">
        <f>$F$7</f>
        <v>450</v>
      </c>
      <c r="H86" s="299">
        <v>5.0</v>
      </c>
      <c r="I86" s="300"/>
      <c r="J86" s="301">
        <f t="shared" si="9"/>
        <v>0</v>
      </c>
      <c r="K86" s="270">
        <f t="shared" si="10"/>
        <v>0</v>
      </c>
      <c r="L86" s="270">
        <f t="shared" si="11"/>
        <v>0</v>
      </c>
      <c r="M86" s="269"/>
      <c r="N86" s="51"/>
      <c r="O86" s="51"/>
      <c r="P86" s="51"/>
      <c r="Q86" s="51"/>
      <c r="R86" s="51"/>
      <c r="S86" s="51"/>
      <c r="T86" s="51"/>
    </row>
    <row r="87" ht="14.25" customHeight="1">
      <c r="A87" s="51"/>
      <c r="B87" s="298"/>
      <c r="F87" s="51" t="str">
        <f>$B$8</f>
        <v>#REF!</v>
      </c>
      <c r="G87" s="299">
        <f>$F$8</f>
        <v>2500</v>
      </c>
      <c r="H87" s="299">
        <v>5.0</v>
      </c>
      <c r="I87" s="300"/>
      <c r="J87" s="301">
        <f t="shared" si="9"/>
        <v>0</v>
      </c>
      <c r="K87" s="270">
        <f t="shared" si="10"/>
        <v>0</v>
      </c>
      <c r="L87" s="270">
        <f t="shared" si="11"/>
        <v>0</v>
      </c>
      <c r="M87" s="269"/>
      <c r="N87" s="51"/>
      <c r="O87" s="51"/>
      <c r="P87" s="51"/>
      <c r="Q87" s="51"/>
      <c r="R87" s="51"/>
      <c r="S87" s="51"/>
      <c r="T87" s="51"/>
    </row>
    <row r="88" ht="14.25" customHeight="1">
      <c r="A88" s="51"/>
      <c r="B88" s="298"/>
      <c r="F88" s="51" t="str">
        <f>$B$9</f>
        <v>#REF!</v>
      </c>
      <c r="G88" s="299">
        <f>$F$9</f>
        <v>1800</v>
      </c>
      <c r="H88" s="299">
        <v>5.0</v>
      </c>
      <c r="I88" s="300"/>
      <c r="J88" s="301">
        <f t="shared" si="9"/>
        <v>0</v>
      </c>
      <c r="K88" s="270">
        <f t="shared" si="10"/>
        <v>0</v>
      </c>
      <c r="L88" s="270">
        <f t="shared" si="11"/>
        <v>0</v>
      </c>
      <c r="M88" s="269"/>
      <c r="N88" s="51"/>
      <c r="O88" s="51"/>
      <c r="P88" s="51"/>
      <c r="Q88" s="51"/>
      <c r="R88" s="51"/>
      <c r="S88" s="51"/>
      <c r="T88" s="51"/>
    </row>
    <row r="89" ht="14.25" customHeight="1">
      <c r="A89" s="51"/>
      <c r="B89" s="298"/>
      <c r="F89" s="51" t="str">
        <f>$B$10</f>
        <v>#REF!</v>
      </c>
      <c r="G89" s="299">
        <f>$F$10</f>
        <v>1500</v>
      </c>
      <c r="H89" s="299">
        <v>5.0</v>
      </c>
      <c r="I89" s="300"/>
      <c r="J89" s="301">
        <f t="shared" si="9"/>
        <v>0</v>
      </c>
      <c r="K89" s="270">
        <f t="shared" si="10"/>
        <v>0</v>
      </c>
      <c r="L89" s="270">
        <f t="shared" si="11"/>
        <v>0</v>
      </c>
      <c r="M89" s="269"/>
      <c r="N89" s="51"/>
      <c r="O89" s="51"/>
      <c r="P89" s="51"/>
      <c r="Q89" s="51"/>
      <c r="R89" s="51"/>
      <c r="S89" s="51"/>
      <c r="T89" s="51"/>
    </row>
    <row r="90" ht="14.25" customHeight="1">
      <c r="A90" s="51"/>
      <c r="B90" s="302"/>
      <c r="C90" s="95"/>
      <c r="D90" s="95"/>
      <c r="E90" s="95"/>
      <c r="F90" s="284" t="str">
        <f>$B$11</f>
        <v>#REF!</v>
      </c>
      <c r="G90" s="303">
        <f>$F$11</f>
        <v>300</v>
      </c>
      <c r="H90" s="303">
        <v>5.0</v>
      </c>
      <c r="I90" s="304"/>
      <c r="J90" s="305">
        <f t="shared" si="9"/>
        <v>0</v>
      </c>
      <c r="K90" s="270">
        <f t="shared" si="10"/>
        <v>0</v>
      </c>
      <c r="L90" s="270">
        <f t="shared" si="11"/>
        <v>0</v>
      </c>
      <c r="M90" s="269"/>
      <c r="N90" s="51"/>
      <c r="O90" s="51"/>
      <c r="P90" s="51"/>
      <c r="Q90" s="51"/>
      <c r="R90" s="51"/>
      <c r="S90" s="51"/>
      <c r="T90" s="51"/>
    </row>
    <row r="91" ht="14.25" customHeight="1">
      <c r="A91" s="51"/>
      <c r="B91" s="294" t="s">
        <v>436</v>
      </c>
      <c r="C91" s="9"/>
      <c r="D91" s="9"/>
      <c r="E91" s="9"/>
      <c r="F91" s="279" t="str">
        <f>$B$5</f>
        <v>#REF!</v>
      </c>
      <c r="G91" s="295">
        <f>$F$5</f>
        <v>1200</v>
      </c>
      <c r="H91" s="295">
        <v>5.0</v>
      </c>
      <c r="I91" s="296"/>
      <c r="J91" s="301">
        <f t="shared" si="9"/>
        <v>0</v>
      </c>
      <c r="K91" s="270">
        <f t="shared" si="10"/>
        <v>0</v>
      </c>
      <c r="L91" s="270">
        <f t="shared" si="11"/>
        <v>0</v>
      </c>
      <c r="M91" s="269"/>
      <c r="N91" s="51"/>
      <c r="O91" s="51"/>
      <c r="P91" s="51"/>
      <c r="Q91" s="51"/>
      <c r="R91" s="51"/>
      <c r="S91" s="51"/>
      <c r="T91" s="51"/>
    </row>
    <row r="92" ht="14.25" customHeight="1">
      <c r="A92" s="51"/>
      <c r="B92" s="298"/>
      <c r="F92" s="51" t="str">
        <f>$B$6</f>
        <v>#REF!</v>
      </c>
      <c r="G92" s="299">
        <f>$F$6</f>
        <v>1200</v>
      </c>
      <c r="H92" s="299">
        <v>5.0</v>
      </c>
      <c r="I92" s="300"/>
      <c r="J92" s="301">
        <f t="shared" si="9"/>
        <v>0</v>
      </c>
      <c r="K92" s="270">
        <f t="shared" si="10"/>
        <v>0</v>
      </c>
      <c r="L92" s="270">
        <f t="shared" si="11"/>
        <v>0</v>
      </c>
      <c r="M92" s="269"/>
      <c r="N92" s="51"/>
      <c r="O92" s="51"/>
      <c r="P92" s="51"/>
      <c r="Q92" s="51"/>
      <c r="R92" s="51"/>
      <c r="S92" s="51"/>
      <c r="T92" s="51"/>
    </row>
    <row r="93" ht="14.25" customHeight="1">
      <c r="A93" s="51"/>
      <c r="B93" s="298"/>
      <c r="F93" s="51" t="str">
        <f>$B$7</f>
        <v>#REF!</v>
      </c>
      <c r="G93" s="299">
        <f>$F$7</f>
        <v>450</v>
      </c>
      <c r="H93" s="299">
        <v>5.0</v>
      </c>
      <c r="I93" s="300"/>
      <c r="J93" s="301">
        <f t="shared" si="9"/>
        <v>0</v>
      </c>
      <c r="K93" s="270">
        <f t="shared" si="10"/>
        <v>0</v>
      </c>
      <c r="L93" s="270">
        <f t="shared" si="11"/>
        <v>0</v>
      </c>
      <c r="M93" s="269"/>
      <c r="N93" s="51"/>
      <c r="O93" s="51"/>
      <c r="P93" s="51"/>
      <c r="Q93" s="51"/>
      <c r="R93" s="51"/>
      <c r="S93" s="51"/>
      <c r="T93" s="51"/>
    </row>
    <row r="94" ht="14.25" customHeight="1">
      <c r="A94" s="51"/>
      <c r="B94" s="298"/>
      <c r="F94" s="51" t="str">
        <f>$B$8</f>
        <v>#REF!</v>
      </c>
      <c r="G94" s="299">
        <f>$F$8</f>
        <v>2500</v>
      </c>
      <c r="H94" s="299">
        <v>5.0</v>
      </c>
      <c r="I94" s="300"/>
      <c r="J94" s="301">
        <f t="shared" si="9"/>
        <v>0</v>
      </c>
      <c r="K94" s="270">
        <f t="shared" si="10"/>
        <v>0</v>
      </c>
      <c r="L94" s="270">
        <f t="shared" si="11"/>
        <v>0</v>
      </c>
      <c r="M94" s="269"/>
      <c r="N94" s="51"/>
      <c r="O94" s="51"/>
      <c r="P94" s="51"/>
      <c r="Q94" s="51"/>
      <c r="R94" s="51"/>
      <c r="S94" s="51"/>
      <c r="T94" s="51"/>
    </row>
    <row r="95" ht="14.25" customHeight="1">
      <c r="A95" s="51"/>
      <c r="B95" s="298"/>
      <c r="F95" s="51" t="str">
        <f>$B$9</f>
        <v>#REF!</v>
      </c>
      <c r="G95" s="299">
        <f>$F$9</f>
        <v>1800</v>
      </c>
      <c r="H95" s="299">
        <v>5.0</v>
      </c>
      <c r="I95" s="300"/>
      <c r="J95" s="301">
        <f t="shared" si="9"/>
        <v>0</v>
      </c>
      <c r="K95" s="270">
        <f t="shared" si="10"/>
        <v>0</v>
      </c>
      <c r="L95" s="270">
        <f t="shared" si="11"/>
        <v>0</v>
      </c>
      <c r="M95" s="269"/>
      <c r="N95" s="51"/>
      <c r="O95" s="51"/>
      <c r="P95" s="51"/>
      <c r="Q95" s="51"/>
      <c r="R95" s="51"/>
      <c r="S95" s="51"/>
      <c r="T95" s="51"/>
    </row>
    <row r="96" ht="14.25" customHeight="1">
      <c r="A96" s="51"/>
      <c r="B96" s="298"/>
      <c r="F96" s="51" t="str">
        <f>$B$10</f>
        <v>#REF!</v>
      </c>
      <c r="G96" s="299">
        <f>$F$10</f>
        <v>1500</v>
      </c>
      <c r="H96" s="299">
        <v>5.0</v>
      </c>
      <c r="I96" s="300"/>
      <c r="J96" s="301">
        <f t="shared" si="9"/>
        <v>0</v>
      </c>
      <c r="K96" s="270">
        <f t="shared" si="10"/>
        <v>0</v>
      </c>
      <c r="L96" s="270">
        <f t="shared" si="11"/>
        <v>0</v>
      </c>
      <c r="M96" s="269"/>
      <c r="N96" s="51"/>
      <c r="O96" s="51"/>
      <c r="P96" s="51"/>
      <c r="Q96" s="51"/>
      <c r="R96" s="51"/>
      <c r="S96" s="51"/>
      <c r="T96" s="51"/>
    </row>
    <row r="97" ht="14.25" customHeight="1">
      <c r="A97" s="51"/>
      <c r="B97" s="302"/>
      <c r="C97" s="95"/>
      <c r="D97" s="95"/>
      <c r="E97" s="95"/>
      <c r="F97" s="284" t="str">
        <f>$B$11</f>
        <v>#REF!</v>
      </c>
      <c r="G97" s="303">
        <f>$F$11</f>
        <v>300</v>
      </c>
      <c r="H97" s="303">
        <v>5.0</v>
      </c>
      <c r="I97" s="304"/>
      <c r="J97" s="305">
        <f t="shared" si="9"/>
        <v>0</v>
      </c>
      <c r="K97" s="270">
        <f t="shared" si="10"/>
        <v>0</v>
      </c>
      <c r="L97" s="270">
        <f t="shared" si="11"/>
        <v>0</v>
      </c>
      <c r="M97" s="269"/>
      <c r="N97" s="51"/>
      <c r="O97" s="51"/>
      <c r="P97" s="51"/>
      <c r="Q97" s="51"/>
      <c r="R97" s="51"/>
      <c r="S97" s="51"/>
      <c r="T97" s="51"/>
    </row>
    <row r="98" ht="14.25" customHeight="1">
      <c r="A98" s="51"/>
      <c r="B98" s="294" t="s">
        <v>437</v>
      </c>
      <c r="C98" s="9"/>
      <c r="D98" s="9"/>
      <c r="E98" s="9"/>
      <c r="F98" s="279" t="str">
        <f>$B$5</f>
        <v>#REF!</v>
      </c>
      <c r="G98" s="295">
        <f>$F$5</f>
        <v>1200</v>
      </c>
      <c r="H98" s="299">
        <v>10.0</v>
      </c>
      <c r="I98" s="300"/>
      <c r="J98" s="301">
        <f t="shared" si="9"/>
        <v>0</v>
      </c>
      <c r="K98" s="270">
        <f t="shared" si="10"/>
        <v>0</v>
      </c>
      <c r="L98" s="270">
        <f t="shared" si="11"/>
        <v>0</v>
      </c>
      <c r="M98" s="269"/>
      <c r="N98" s="51"/>
      <c r="O98" s="51"/>
      <c r="P98" s="51"/>
      <c r="Q98" s="51"/>
      <c r="R98" s="51"/>
      <c r="S98" s="51"/>
      <c r="T98" s="51"/>
    </row>
    <row r="99" ht="14.25" customHeight="1">
      <c r="A99" s="51"/>
      <c r="B99" s="298"/>
      <c r="F99" s="51" t="str">
        <f>$B$6</f>
        <v>#REF!</v>
      </c>
      <c r="G99" s="299">
        <f>$F$6</f>
        <v>1200</v>
      </c>
      <c r="H99" s="299">
        <v>10.0</v>
      </c>
      <c r="I99" s="300"/>
      <c r="J99" s="301">
        <f t="shared" si="9"/>
        <v>0</v>
      </c>
      <c r="K99" s="270">
        <f t="shared" si="10"/>
        <v>0</v>
      </c>
      <c r="L99" s="270">
        <f t="shared" si="11"/>
        <v>0</v>
      </c>
      <c r="M99" s="269"/>
      <c r="N99" s="51"/>
      <c r="O99" s="51"/>
      <c r="P99" s="51"/>
      <c r="Q99" s="51"/>
      <c r="R99" s="51"/>
      <c r="S99" s="51"/>
      <c r="T99" s="51"/>
    </row>
    <row r="100" ht="14.25" customHeight="1">
      <c r="A100" s="51"/>
      <c r="B100" s="298"/>
      <c r="F100" s="51" t="str">
        <f>$B$7</f>
        <v>#REF!</v>
      </c>
      <c r="G100" s="299">
        <f>$F$7</f>
        <v>450</v>
      </c>
      <c r="H100" s="299">
        <v>10.0</v>
      </c>
      <c r="I100" s="300"/>
      <c r="J100" s="301">
        <f t="shared" si="9"/>
        <v>0</v>
      </c>
      <c r="K100" s="270">
        <f t="shared" si="10"/>
        <v>0</v>
      </c>
      <c r="L100" s="270">
        <f t="shared" si="11"/>
        <v>0</v>
      </c>
      <c r="M100" s="269"/>
      <c r="N100" s="51"/>
      <c r="O100" s="51"/>
      <c r="P100" s="51"/>
      <c r="Q100" s="51"/>
      <c r="R100" s="51"/>
      <c r="S100" s="51"/>
      <c r="T100" s="51"/>
    </row>
    <row r="101" ht="14.25" customHeight="1">
      <c r="A101" s="51"/>
      <c r="B101" s="298"/>
      <c r="F101" s="51" t="str">
        <f>$B$8</f>
        <v>#REF!</v>
      </c>
      <c r="G101" s="299">
        <f>$F$8</f>
        <v>2500</v>
      </c>
      <c r="H101" s="299">
        <v>10.0</v>
      </c>
      <c r="I101" s="300"/>
      <c r="J101" s="301">
        <f t="shared" si="9"/>
        <v>0</v>
      </c>
      <c r="K101" s="270">
        <f t="shared" si="10"/>
        <v>0</v>
      </c>
      <c r="L101" s="270">
        <f t="shared" si="11"/>
        <v>0</v>
      </c>
      <c r="M101" s="269"/>
      <c r="N101" s="51"/>
      <c r="O101" s="51"/>
      <c r="P101" s="51"/>
      <c r="Q101" s="51"/>
      <c r="R101" s="51"/>
      <c r="S101" s="51"/>
      <c r="T101" s="51"/>
    </row>
    <row r="102" ht="14.25" customHeight="1">
      <c r="A102" s="51"/>
      <c r="B102" s="298"/>
      <c r="F102" s="51" t="str">
        <f>$B$9</f>
        <v>#REF!</v>
      </c>
      <c r="G102" s="299">
        <f>$F$9</f>
        <v>1800</v>
      </c>
      <c r="H102" s="299">
        <v>10.0</v>
      </c>
      <c r="I102" s="300"/>
      <c r="J102" s="301">
        <f t="shared" si="9"/>
        <v>0</v>
      </c>
      <c r="K102" s="270">
        <f t="shared" si="10"/>
        <v>0</v>
      </c>
      <c r="L102" s="270">
        <f t="shared" si="11"/>
        <v>0</v>
      </c>
      <c r="M102" s="269"/>
      <c r="N102" s="51"/>
      <c r="O102" s="51"/>
      <c r="P102" s="51"/>
      <c r="Q102" s="51"/>
      <c r="R102" s="51"/>
      <c r="S102" s="51"/>
      <c r="T102" s="51"/>
    </row>
    <row r="103" ht="14.25" customHeight="1">
      <c r="A103" s="51"/>
      <c r="B103" s="298"/>
      <c r="F103" s="51" t="str">
        <f>$B$10</f>
        <v>#REF!</v>
      </c>
      <c r="G103" s="299">
        <f>$F$10</f>
        <v>1500</v>
      </c>
      <c r="H103" s="299">
        <v>10.0</v>
      </c>
      <c r="I103" s="300"/>
      <c r="J103" s="301">
        <f t="shared" si="9"/>
        <v>0</v>
      </c>
      <c r="K103" s="270">
        <f t="shared" si="10"/>
        <v>0</v>
      </c>
      <c r="L103" s="270">
        <f t="shared" si="11"/>
        <v>0</v>
      </c>
      <c r="M103" s="269"/>
      <c r="N103" s="51"/>
      <c r="O103" s="51"/>
      <c r="P103" s="51"/>
      <c r="Q103" s="51"/>
      <c r="R103" s="51"/>
      <c r="S103" s="51"/>
      <c r="T103" s="51"/>
    </row>
    <row r="104" ht="14.25" customHeight="1">
      <c r="A104" s="51"/>
      <c r="B104" s="302"/>
      <c r="C104" s="95"/>
      <c r="D104" s="95"/>
      <c r="E104" s="95"/>
      <c r="F104" s="284" t="str">
        <f>$B$11</f>
        <v>#REF!</v>
      </c>
      <c r="G104" s="303">
        <f>$F$11</f>
        <v>300</v>
      </c>
      <c r="H104" s="303">
        <v>10.0</v>
      </c>
      <c r="I104" s="304"/>
      <c r="J104" s="305">
        <f t="shared" si="9"/>
        <v>0</v>
      </c>
      <c r="K104" s="270">
        <f t="shared" si="10"/>
        <v>0</v>
      </c>
      <c r="L104" s="270">
        <f t="shared" si="11"/>
        <v>0</v>
      </c>
      <c r="M104" s="269"/>
      <c r="N104" s="51"/>
      <c r="O104" s="51"/>
      <c r="P104" s="51"/>
      <c r="Q104" s="51"/>
      <c r="R104" s="51"/>
      <c r="S104" s="51"/>
      <c r="T104" s="51"/>
    </row>
    <row r="105" ht="14.25" customHeight="1">
      <c r="A105" s="51"/>
      <c r="B105" s="294" t="s">
        <v>438</v>
      </c>
      <c r="C105" s="9"/>
      <c r="D105" s="9"/>
      <c r="E105" s="9"/>
      <c r="F105" s="279" t="str">
        <f>$B$5</f>
        <v>#REF!</v>
      </c>
      <c r="G105" s="295">
        <f>$F$5</f>
        <v>1200</v>
      </c>
      <c r="H105" s="295">
        <v>5.0</v>
      </c>
      <c r="I105" s="296"/>
      <c r="J105" s="301">
        <f t="shared" si="9"/>
        <v>0</v>
      </c>
      <c r="K105" s="270">
        <f t="shared" si="10"/>
        <v>0</v>
      </c>
      <c r="L105" s="270">
        <f t="shared" si="11"/>
        <v>0</v>
      </c>
      <c r="M105" s="269"/>
      <c r="N105" s="51"/>
      <c r="O105" s="51"/>
      <c r="P105" s="51"/>
      <c r="Q105" s="51"/>
      <c r="R105" s="51"/>
      <c r="S105" s="51"/>
      <c r="T105" s="51"/>
    </row>
    <row r="106" ht="14.25" customHeight="1">
      <c r="A106" s="51"/>
      <c r="B106" s="298"/>
      <c r="F106" s="51" t="str">
        <f>$B$6</f>
        <v>#REF!</v>
      </c>
      <c r="G106" s="299">
        <f>$F$6</f>
        <v>1200</v>
      </c>
      <c r="H106" s="299">
        <v>5.0</v>
      </c>
      <c r="I106" s="300"/>
      <c r="J106" s="301">
        <f t="shared" si="9"/>
        <v>0</v>
      </c>
      <c r="K106" s="270">
        <f t="shared" si="10"/>
        <v>0</v>
      </c>
      <c r="L106" s="270">
        <f t="shared" si="11"/>
        <v>0</v>
      </c>
      <c r="M106" s="269"/>
      <c r="N106" s="51"/>
      <c r="O106" s="51"/>
      <c r="P106" s="51"/>
      <c r="Q106" s="51"/>
      <c r="R106" s="51"/>
      <c r="S106" s="51"/>
      <c r="T106" s="51"/>
    </row>
    <row r="107" ht="14.25" customHeight="1">
      <c r="A107" s="51"/>
      <c r="B107" s="298"/>
      <c r="F107" s="51" t="str">
        <f>$B$7</f>
        <v>#REF!</v>
      </c>
      <c r="G107" s="299">
        <f>$F$7</f>
        <v>450</v>
      </c>
      <c r="H107" s="299">
        <v>5.0</v>
      </c>
      <c r="I107" s="300"/>
      <c r="J107" s="301">
        <f t="shared" si="9"/>
        <v>0</v>
      </c>
      <c r="K107" s="270">
        <f t="shared" si="10"/>
        <v>0</v>
      </c>
      <c r="L107" s="270">
        <f t="shared" si="11"/>
        <v>0</v>
      </c>
      <c r="M107" s="269"/>
      <c r="N107" s="51"/>
      <c r="O107" s="51"/>
      <c r="P107" s="51"/>
      <c r="Q107" s="51"/>
      <c r="R107" s="51"/>
      <c r="S107" s="51"/>
      <c r="T107" s="51"/>
    </row>
    <row r="108" ht="14.25" customHeight="1">
      <c r="A108" s="51"/>
      <c r="B108" s="298"/>
      <c r="F108" s="51" t="str">
        <f>$B$8</f>
        <v>#REF!</v>
      </c>
      <c r="G108" s="299">
        <f>$F$8</f>
        <v>2500</v>
      </c>
      <c r="H108" s="299">
        <v>5.0</v>
      </c>
      <c r="I108" s="300"/>
      <c r="J108" s="301">
        <f t="shared" si="9"/>
        <v>0</v>
      </c>
      <c r="K108" s="270">
        <f t="shared" si="10"/>
        <v>0</v>
      </c>
      <c r="L108" s="270">
        <f t="shared" si="11"/>
        <v>0</v>
      </c>
      <c r="M108" s="269"/>
      <c r="N108" s="51"/>
      <c r="O108" s="51"/>
      <c r="P108" s="51"/>
      <c r="Q108" s="51"/>
      <c r="R108" s="51"/>
      <c r="S108" s="51"/>
      <c r="T108" s="51"/>
    </row>
    <row r="109" ht="14.25" customHeight="1">
      <c r="A109" s="51"/>
      <c r="B109" s="298"/>
      <c r="F109" s="51" t="str">
        <f>$B$9</f>
        <v>#REF!</v>
      </c>
      <c r="G109" s="299">
        <f>$F$9</f>
        <v>1800</v>
      </c>
      <c r="H109" s="299">
        <v>5.0</v>
      </c>
      <c r="I109" s="300"/>
      <c r="J109" s="301">
        <f t="shared" si="9"/>
        <v>0</v>
      </c>
      <c r="K109" s="270">
        <f t="shared" si="10"/>
        <v>0</v>
      </c>
      <c r="L109" s="270">
        <f t="shared" si="11"/>
        <v>0</v>
      </c>
      <c r="M109" s="269"/>
      <c r="N109" s="51"/>
      <c r="O109" s="51"/>
      <c r="P109" s="51"/>
      <c r="Q109" s="51"/>
      <c r="R109" s="51"/>
      <c r="S109" s="51"/>
      <c r="T109" s="51"/>
    </row>
    <row r="110" ht="14.25" customHeight="1">
      <c r="A110" s="51"/>
      <c r="B110" s="298"/>
      <c r="F110" s="51" t="str">
        <f>$B$10</f>
        <v>#REF!</v>
      </c>
      <c r="G110" s="299">
        <f>$F$10</f>
        <v>1500</v>
      </c>
      <c r="H110" s="299">
        <v>5.0</v>
      </c>
      <c r="I110" s="300"/>
      <c r="J110" s="301">
        <f t="shared" si="9"/>
        <v>0</v>
      </c>
      <c r="K110" s="270">
        <f t="shared" si="10"/>
        <v>0</v>
      </c>
      <c r="L110" s="270">
        <f t="shared" si="11"/>
        <v>0</v>
      </c>
      <c r="M110" s="269"/>
      <c r="N110" s="51"/>
      <c r="O110" s="51"/>
      <c r="P110" s="51"/>
      <c r="Q110" s="51"/>
      <c r="R110" s="51"/>
      <c r="S110" s="51"/>
      <c r="T110" s="51"/>
    </row>
    <row r="111" ht="14.25" customHeight="1">
      <c r="A111" s="51"/>
      <c r="B111" s="302"/>
      <c r="C111" s="95"/>
      <c r="D111" s="95"/>
      <c r="E111" s="95"/>
      <c r="F111" s="284" t="str">
        <f>$B$11</f>
        <v>#REF!</v>
      </c>
      <c r="G111" s="303">
        <f>$F$11</f>
        <v>300</v>
      </c>
      <c r="H111" s="303">
        <v>5.0</v>
      </c>
      <c r="I111" s="304"/>
      <c r="J111" s="305">
        <f t="shared" si="9"/>
        <v>0</v>
      </c>
      <c r="K111" s="270">
        <f t="shared" si="10"/>
        <v>0</v>
      </c>
      <c r="L111" s="270">
        <f t="shared" si="11"/>
        <v>0</v>
      </c>
      <c r="M111" s="269"/>
      <c r="N111" s="51"/>
      <c r="O111" s="51"/>
      <c r="P111" s="51"/>
      <c r="Q111" s="51"/>
      <c r="R111" s="51"/>
      <c r="S111" s="51"/>
      <c r="T111" s="51"/>
    </row>
    <row r="112" ht="14.25" customHeight="1">
      <c r="A112" s="51"/>
      <c r="B112" s="294" t="s">
        <v>439</v>
      </c>
      <c r="C112" s="9"/>
      <c r="D112" s="9"/>
      <c r="E112" s="9"/>
      <c r="F112" s="279" t="str">
        <f>$B$5</f>
        <v>#REF!</v>
      </c>
      <c r="G112" s="295">
        <f>$F$5</f>
        <v>1200</v>
      </c>
      <c r="H112" s="295">
        <v>5.0</v>
      </c>
      <c r="I112" s="296"/>
      <c r="J112" s="301">
        <f t="shared" si="9"/>
        <v>0</v>
      </c>
      <c r="K112" s="270">
        <f t="shared" si="10"/>
        <v>0</v>
      </c>
      <c r="L112" s="270">
        <f t="shared" si="11"/>
        <v>0</v>
      </c>
      <c r="M112" s="269"/>
      <c r="N112" s="51"/>
      <c r="O112" s="51"/>
      <c r="P112" s="51"/>
      <c r="Q112" s="51"/>
      <c r="R112" s="51"/>
      <c r="S112" s="51"/>
      <c r="T112" s="51"/>
    </row>
    <row r="113" ht="14.25" customHeight="1">
      <c r="A113" s="51"/>
      <c r="B113" s="298"/>
      <c r="F113" s="51" t="str">
        <f>$B$6</f>
        <v>#REF!</v>
      </c>
      <c r="G113" s="299">
        <f>$F$6</f>
        <v>1200</v>
      </c>
      <c r="H113" s="299">
        <v>5.0</v>
      </c>
      <c r="I113" s="300"/>
      <c r="J113" s="301">
        <f t="shared" si="9"/>
        <v>0</v>
      </c>
      <c r="K113" s="270">
        <f t="shared" si="10"/>
        <v>0</v>
      </c>
      <c r="L113" s="270">
        <f t="shared" si="11"/>
        <v>0</v>
      </c>
      <c r="M113" s="269"/>
      <c r="N113" s="51"/>
      <c r="O113" s="51"/>
      <c r="P113" s="51"/>
      <c r="Q113" s="51"/>
      <c r="R113" s="51"/>
      <c r="S113" s="51"/>
      <c r="T113" s="51"/>
    </row>
    <row r="114" ht="14.25" customHeight="1">
      <c r="A114" s="51"/>
      <c r="B114" s="298"/>
      <c r="F114" s="51" t="str">
        <f>$B$7</f>
        <v>#REF!</v>
      </c>
      <c r="G114" s="299">
        <f>$F$7</f>
        <v>450</v>
      </c>
      <c r="H114" s="299">
        <v>5.0</v>
      </c>
      <c r="I114" s="300"/>
      <c r="J114" s="301">
        <f t="shared" si="9"/>
        <v>0</v>
      </c>
      <c r="K114" s="270">
        <f t="shared" si="10"/>
        <v>0</v>
      </c>
      <c r="L114" s="270">
        <f t="shared" si="11"/>
        <v>0</v>
      </c>
      <c r="M114" s="269"/>
      <c r="N114" s="51"/>
      <c r="O114" s="51"/>
      <c r="P114" s="51"/>
      <c r="Q114" s="51"/>
      <c r="R114" s="51"/>
      <c r="S114" s="51"/>
      <c r="T114" s="51"/>
    </row>
    <row r="115" ht="14.25" customHeight="1">
      <c r="A115" s="51"/>
      <c r="B115" s="298"/>
      <c r="F115" s="51" t="str">
        <f>$B$8</f>
        <v>#REF!</v>
      </c>
      <c r="G115" s="299">
        <f>$F$8</f>
        <v>2500</v>
      </c>
      <c r="H115" s="299">
        <v>5.0</v>
      </c>
      <c r="I115" s="300"/>
      <c r="J115" s="301">
        <f t="shared" si="9"/>
        <v>0</v>
      </c>
      <c r="K115" s="270">
        <f t="shared" si="10"/>
        <v>0</v>
      </c>
      <c r="L115" s="270">
        <f t="shared" si="11"/>
        <v>0</v>
      </c>
      <c r="M115" s="269"/>
      <c r="N115" s="51"/>
      <c r="O115" s="51"/>
      <c r="P115" s="51"/>
      <c r="Q115" s="51"/>
      <c r="R115" s="51"/>
      <c r="S115" s="51"/>
      <c r="T115" s="51"/>
    </row>
    <row r="116" ht="14.25" customHeight="1">
      <c r="A116" s="51"/>
      <c r="B116" s="298"/>
      <c r="F116" s="51" t="str">
        <f>$B$9</f>
        <v>#REF!</v>
      </c>
      <c r="G116" s="299">
        <f>$F$9</f>
        <v>1800</v>
      </c>
      <c r="H116" s="299">
        <v>5.0</v>
      </c>
      <c r="I116" s="300"/>
      <c r="J116" s="301">
        <f t="shared" si="9"/>
        <v>0</v>
      </c>
      <c r="K116" s="270">
        <f t="shared" si="10"/>
        <v>0</v>
      </c>
      <c r="L116" s="270">
        <f t="shared" si="11"/>
        <v>0</v>
      </c>
      <c r="M116" s="269"/>
      <c r="N116" s="51"/>
      <c r="O116" s="51"/>
      <c r="P116" s="51"/>
      <c r="Q116" s="51"/>
      <c r="R116" s="51"/>
      <c r="S116" s="51"/>
      <c r="T116" s="51"/>
    </row>
    <row r="117" ht="14.25" customHeight="1">
      <c r="A117" s="51"/>
      <c r="B117" s="298"/>
      <c r="F117" s="51" t="str">
        <f>$B$10</f>
        <v>#REF!</v>
      </c>
      <c r="G117" s="299">
        <f>$F$10</f>
        <v>1500</v>
      </c>
      <c r="H117" s="299">
        <v>5.0</v>
      </c>
      <c r="I117" s="300"/>
      <c r="J117" s="301">
        <f t="shared" si="9"/>
        <v>0</v>
      </c>
      <c r="K117" s="270">
        <f t="shared" si="10"/>
        <v>0</v>
      </c>
      <c r="L117" s="270">
        <f t="shared" si="11"/>
        <v>0</v>
      </c>
      <c r="M117" s="269"/>
      <c r="N117" s="51"/>
      <c r="O117" s="51"/>
      <c r="P117" s="51"/>
      <c r="Q117" s="51"/>
      <c r="R117" s="51"/>
      <c r="S117" s="51"/>
      <c r="T117" s="51"/>
    </row>
    <row r="118" ht="14.25" customHeight="1">
      <c r="A118" s="51"/>
      <c r="B118" s="302"/>
      <c r="C118" s="95"/>
      <c r="D118" s="95"/>
      <c r="E118" s="95"/>
      <c r="F118" s="284" t="str">
        <f>$B$11</f>
        <v>#REF!</v>
      </c>
      <c r="G118" s="303">
        <f>$F$11</f>
        <v>300</v>
      </c>
      <c r="H118" s="303">
        <v>5.0</v>
      </c>
      <c r="I118" s="304"/>
      <c r="J118" s="305">
        <f t="shared" si="9"/>
        <v>0</v>
      </c>
      <c r="K118" s="270">
        <f t="shared" si="10"/>
        <v>0</v>
      </c>
      <c r="L118" s="270">
        <f t="shared" si="11"/>
        <v>0</v>
      </c>
      <c r="M118" s="269"/>
      <c r="N118" s="51"/>
      <c r="O118" s="51"/>
      <c r="P118" s="51"/>
      <c r="Q118" s="51"/>
      <c r="R118" s="51"/>
      <c r="S118" s="51"/>
      <c r="T118" s="51"/>
    </row>
    <row r="119" ht="14.25" customHeight="1">
      <c r="A119" s="51"/>
      <c r="B119" s="294" t="s">
        <v>440</v>
      </c>
      <c r="C119" s="9"/>
      <c r="D119" s="9"/>
      <c r="E119" s="9"/>
      <c r="F119" s="279" t="str">
        <f>$B$5</f>
        <v>#REF!</v>
      </c>
      <c r="G119" s="295">
        <f>$F$5</f>
        <v>1200</v>
      </c>
      <c r="H119" s="295">
        <v>5.0</v>
      </c>
      <c r="I119" s="296"/>
      <c r="J119" s="301">
        <f t="shared" si="9"/>
        <v>0</v>
      </c>
      <c r="K119" s="270">
        <f t="shared" si="10"/>
        <v>0</v>
      </c>
      <c r="L119" s="270">
        <f t="shared" si="11"/>
        <v>0</v>
      </c>
      <c r="M119" s="269"/>
      <c r="N119" s="51"/>
      <c r="O119" s="51"/>
      <c r="P119" s="51"/>
      <c r="Q119" s="51"/>
      <c r="R119" s="51"/>
      <c r="S119" s="51"/>
      <c r="T119" s="51"/>
    </row>
    <row r="120" ht="14.25" customHeight="1">
      <c r="A120" s="51"/>
      <c r="B120" s="298"/>
      <c r="F120" s="51" t="str">
        <f>$B$6</f>
        <v>#REF!</v>
      </c>
      <c r="G120" s="299">
        <f>$F$6</f>
        <v>1200</v>
      </c>
      <c r="H120" s="299">
        <v>5.0</v>
      </c>
      <c r="I120" s="300"/>
      <c r="J120" s="301">
        <f t="shared" si="9"/>
        <v>0</v>
      </c>
      <c r="K120" s="270">
        <f t="shared" si="10"/>
        <v>0</v>
      </c>
      <c r="L120" s="270">
        <f t="shared" si="11"/>
        <v>0</v>
      </c>
      <c r="M120" s="269"/>
      <c r="N120" s="51"/>
      <c r="O120" s="51"/>
      <c r="P120" s="51"/>
      <c r="Q120" s="51"/>
      <c r="R120" s="51"/>
      <c r="S120" s="51"/>
      <c r="T120" s="51"/>
    </row>
    <row r="121" ht="14.25" customHeight="1">
      <c r="A121" s="51"/>
      <c r="B121" s="298"/>
      <c r="F121" s="51" t="str">
        <f>$B$7</f>
        <v>#REF!</v>
      </c>
      <c r="G121" s="299">
        <f>$F$7</f>
        <v>450</v>
      </c>
      <c r="H121" s="299">
        <v>5.0</v>
      </c>
      <c r="I121" s="300"/>
      <c r="J121" s="301">
        <f t="shared" si="9"/>
        <v>0</v>
      </c>
      <c r="K121" s="270">
        <f t="shared" si="10"/>
        <v>0</v>
      </c>
      <c r="L121" s="270">
        <f t="shared" si="11"/>
        <v>0</v>
      </c>
      <c r="M121" s="269"/>
      <c r="N121" s="51"/>
      <c r="O121" s="51"/>
      <c r="P121" s="51"/>
      <c r="Q121" s="51"/>
      <c r="R121" s="51"/>
      <c r="S121" s="51"/>
      <c r="T121" s="51"/>
    </row>
    <row r="122" ht="14.25" customHeight="1">
      <c r="A122" s="51"/>
      <c r="B122" s="298"/>
      <c r="F122" s="51" t="str">
        <f>$B$8</f>
        <v>#REF!</v>
      </c>
      <c r="G122" s="299">
        <f>$F$8</f>
        <v>2500</v>
      </c>
      <c r="H122" s="299">
        <v>5.0</v>
      </c>
      <c r="I122" s="300"/>
      <c r="J122" s="301">
        <f t="shared" si="9"/>
        <v>0</v>
      </c>
      <c r="K122" s="270">
        <f t="shared" si="10"/>
        <v>0</v>
      </c>
      <c r="L122" s="270">
        <f t="shared" si="11"/>
        <v>0</v>
      </c>
      <c r="M122" s="269"/>
      <c r="N122" s="51"/>
      <c r="O122" s="51"/>
      <c r="P122" s="51"/>
      <c r="Q122" s="51"/>
      <c r="R122" s="51"/>
      <c r="S122" s="51"/>
      <c r="T122" s="51"/>
    </row>
    <row r="123" ht="14.25" customHeight="1">
      <c r="A123" s="51"/>
      <c r="B123" s="298"/>
      <c r="F123" s="51" t="str">
        <f>$B$9</f>
        <v>#REF!</v>
      </c>
      <c r="G123" s="299">
        <f>$F$9</f>
        <v>1800</v>
      </c>
      <c r="H123" s="299">
        <v>5.0</v>
      </c>
      <c r="I123" s="300"/>
      <c r="J123" s="301">
        <f t="shared" si="9"/>
        <v>0</v>
      </c>
      <c r="K123" s="270">
        <f t="shared" si="10"/>
        <v>0</v>
      </c>
      <c r="L123" s="270">
        <f t="shared" si="11"/>
        <v>0</v>
      </c>
      <c r="M123" s="269"/>
      <c r="N123" s="51"/>
      <c r="O123" s="51"/>
      <c r="P123" s="51"/>
      <c r="Q123" s="51"/>
      <c r="R123" s="51"/>
      <c r="S123" s="51"/>
      <c r="T123" s="51"/>
    </row>
    <row r="124" ht="14.25" customHeight="1">
      <c r="A124" s="51"/>
      <c r="B124" s="298"/>
      <c r="F124" s="51" t="str">
        <f>$B$10</f>
        <v>#REF!</v>
      </c>
      <c r="G124" s="299">
        <f>$F$10</f>
        <v>1500</v>
      </c>
      <c r="H124" s="299">
        <v>5.0</v>
      </c>
      <c r="I124" s="300"/>
      <c r="J124" s="301">
        <f t="shared" si="9"/>
        <v>0</v>
      </c>
      <c r="K124" s="270">
        <f t="shared" si="10"/>
        <v>0</v>
      </c>
      <c r="L124" s="270">
        <f t="shared" si="11"/>
        <v>0</v>
      </c>
      <c r="M124" s="269"/>
      <c r="N124" s="51"/>
      <c r="O124" s="51"/>
      <c r="P124" s="51"/>
      <c r="Q124" s="51"/>
      <c r="R124" s="51"/>
      <c r="S124" s="51"/>
      <c r="T124" s="51"/>
    </row>
    <row r="125" ht="14.25" customHeight="1">
      <c r="A125" s="51"/>
      <c r="B125" s="302"/>
      <c r="C125" s="95"/>
      <c r="D125" s="95"/>
      <c r="E125" s="95"/>
      <c r="F125" s="284" t="str">
        <f>$B$11</f>
        <v>#REF!</v>
      </c>
      <c r="G125" s="303">
        <f>$F$11</f>
        <v>300</v>
      </c>
      <c r="H125" s="303">
        <v>5.0</v>
      </c>
      <c r="I125" s="304"/>
      <c r="J125" s="305">
        <f t="shared" si="9"/>
        <v>0</v>
      </c>
      <c r="K125" s="270">
        <f t="shared" si="10"/>
        <v>0</v>
      </c>
      <c r="L125" s="270">
        <f t="shared" si="11"/>
        <v>0</v>
      </c>
      <c r="M125" s="269"/>
      <c r="N125" s="51"/>
      <c r="O125" s="51"/>
      <c r="P125" s="51"/>
      <c r="Q125" s="51"/>
      <c r="R125" s="51"/>
      <c r="S125" s="51"/>
      <c r="T125" s="51"/>
    </row>
    <row r="126" ht="14.25" customHeight="1">
      <c r="A126" s="51"/>
      <c r="B126" s="294" t="s">
        <v>441</v>
      </c>
      <c r="C126" s="9"/>
      <c r="D126" s="9"/>
      <c r="E126" s="9"/>
      <c r="F126" s="279" t="str">
        <f>$B$5</f>
        <v>#REF!</v>
      </c>
      <c r="G126" s="295">
        <f>$F$5</f>
        <v>1200</v>
      </c>
      <c r="H126" s="295">
        <v>5.0</v>
      </c>
      <c r="I126" s="296"/>
      <c r="J126" s="301">
        <f t="shared" si="9"/>
        <v>0</v>
      </c>
      <c r="K126" s="270">
        <f t="shared" si="10"/>
        <v>0</v>
      </c>
      <c r="L126" s="270">
        <f t="shared" si="11"/>
        <v>0</v>
      </c>
      <c r="M126" s="269"/>
      <c r="N126" s="51"/>
      <c r="O126" s="51"/>
      <c r="P126" s="51"/>
      <c r="Q126" s="51"/>
      <c r="R126" s="51"/>
      <c r="S126" s="51"/>
      <c r="T126" s="51"/>
    </row>
    <row r="127" ht="14.25" customHeight="1">
      <c r="A127" s="51"/>
      <c r="B127" s="298"/>
      <c r="F127" s="51" t="str">
        <f>$B$6</f>
        <v>#REF!</v>
      </c>
      <c r="G127" s="299">
        <f>$F$6</f>
        <v>1200</v>
      </c>
      <c r="H127" s="299">
        <v>5.0</v>
      </c>
      <c r="I127" s="300"/>
      <c r="J127" s="301">
        <f t="shared" si="9"/>
        <v>0</v>
      </c>
      <c r="K127" s="270">
        <f t="shared" si="10"/>
        <v>0</v>
      </c>
      <c r="L127" s="270">
        <f t="shared" si="11"/>
        <v>0</v>
      </c>
      <c r="M127" s="269"/>
      <c r="N127" s="51"/>
      <c r="O127" s="51"/>
      <c r="P127" s="51"/>
      <c r="Q127" s="51"/>
      <c r="R127" s="51"/>
      <c r="S127" s="51"/>
      <c r="T127" s="51"/>
    </row>
    <row r="128" ht="14.25" customHeight="1">
      <c r="A128" s="51"/>
      <c r="B128" s="298"/>
      <c r="F128" s="51" t="str">
        <f>$B$7</f>
        <v>#REF!</v>
      </c>
      <c r="G128" s="299">
        <f>$F$7</f>
        <v>450</v>
      </c>
      <c r="H128" s="299">
        <v>5.0</v>
      </c>
      <c r="I128" s="300"/>
      <c r="J128" s="301">
        <f t="shared" si="9"/>
        <v>0</v>
      </c>
      <c r="K128" s="270">
        <f t="shared" si="10"/>
        <v>0</v>
      </c>
      <c r="L128" s="270">
        <f t="shared" si="11"/>
        <v>0</v>
      </c>
      <c r="M128" s="269"/>
      <c r="N128" s="51"/>
      <c r="O128" s="51"/>
      <c r="P128" s="51"/>
      <c r="Q128" s="51"/>
      <c r="R128" s="51"/>
      <c r="S128" s="51"/>
      <c r="T128" s="51"/>
    </row>
    <row r="129" ht="14.25" customHeight="1">
      <c r="A129" s="51"/>
      <c r="B129" s="298"/>
      <c r="F129" s="51" t="str">
        <f>$B$8</f>
        <v>#REF!</v>
      </c>
      <c r="G129" s="299">
        <f>$F$8</f>
        <v>2500</v>
      </c>
      <c r="H129" s="299">
        <v>5.0</v>
      </c>
      <c r="I129" s="300"/>
      <c r="J129" s="301">
        <f t="shared" si="9"/>
        <v>0</v>
      </c>
      <c r="K129" s="270">
        <f t="shared" si="10"/>
        <v>0</v>
      </c>
      <c r="L129" s="270">
        <f t="shared" si="11"/>
        <v>0</v>
      </c>
      <c r="M129" s="269"/>
      <c r="N129" s="51"/>
      <c r="O129" s="51"/>
      <c r="P129" s="51"/>
      <c r="Q129" s="51"/>
      <c r="R129" s="51"/>
      <c r="S129" s="51"/>
      <c r="T129" s="51"/>
    </row>
    <row r="130" ht="14.25" customHeight="1">
      <c r="A130" s="51"/>
      <c r="B130" s="298"/>
      <c r="F130" s="51" t="str">
        <f>$B$9</f>
        <v>#REF!</v>
      </c>
      <c r="G130" s="299">
        <f>$F$9</f>
        <v>1800</v>
      </c>
      <c r="H130" s="299">
        <v>5.0</v>
      </c>
      <c r="I130" s="300"/>
      <c r="J130" s="301">
        <f t="shared" si="9"/>
        <v>0</v>
      </c>
      <c r="K130" s="270">
        <f t="shared" si="10"/>
        <v>0</v>
      </c>
      <c r="L130" s="270">
        <f t="shared" si="11"/>
        <v>0</v>
      </c>
      <c r="M130" s="269"/>
      <c r="N130" s="51"/>
      <c r="O130" s="51"/>
      <c r="P130" s="51"/>
      <c r="Q130" s="51"/>
      <c r="R130" s="51"/>
      <c r="S130" s="51"/>
      <c r="T130" s="51"/>
    </row>
    <row r="131" ht="14.25" customHeight="1">
      <c r="A131" s="51"/>
      <c r="B131" s="298"/>
      <c r="F131" s="51" t="str">
        <f>$B$10</f>
        <v>#REF!</v>
      </c>
      <c r="G131" s="299">
        <f>$F$10</f>
        <v>1500</v>
      </c>
      <c r="H131" s="299">
        <v>5.0</v>
      </c>
      <c r="I131" s="300"/>
      <c r="J131" s="301">
        <f t="shared" si="9"/>
        <v>0</v>
      </c>
      <c r="K131" s="270">
        <f t="shared" si="10"/>
        <v>0</v>
      </c>
      <c r="L131" s="270">
        <f t="shared" si="11"/>
        <v>0</v>
      </c>
      <c r="M131" s="269"/>
      <c r="N131" s="51"/>
      <c r="O131" s="51"/>
      <c r="P131" s="51"/>
      <c r="Q131" s="51"/>
      <c r="R131" s="51"/>
      <c r="S131" s="51"/>
      <c r="T131" s="51"/>
    </row>
    <row r="132" ht="14.25" customHeight="1">
      <c r="A132" s="51"/>
      <c r="B132" s="302"/>
      <c r="C132" s="95"/>
      <c r="D132" s="95"/>
      <c r="E132" s="95"/>
      <c r="F132" s="284" t="str">
        <f>$B$11</f>
        <v>#REF!</v>
      </c>
      <c r="G132" s="303">
        <f>$F$11</f>
        <v>300</v>
      </c>
      <c r="H132" s="303">
        <v>5.0</v>
      </c>
      <c r="I132" s="304"/>
      <c r="J132" s="305">
        <f t="shared" si="9"/>
        <v>0</v>
      </c>
      <c r="K132" s="270">
        <f t="shared" si="10"/>
        <v>0</v>
      </c>
      <c r="L132" s="270">
        <f t="shared" si="11"/>
        <v>0</v>
      </c>
      <c r="M132" s="269"/>
      <c r="N132" s="51"/>
      <c r="O132" s="51"/>
      <c r="P132" s="51"/>
      <c r="Q132" s="51"/>
      <c r="R132" s="51"/>
      <c r="S132" s="51"/>
      <c r="T132" s="51"/>
    </row>
    <row r="133" ht="14.25" customHeight="1">
      <c r="A133" s="51"/>
      <c r="B133" s="294" t="s">
        <v>442</v>
      </c>
      <c r="C133" s="9"/>
      <c r="D133" s="9"/>
      <c r="E133" s="9"/>
      <c r="F133" s="279" t="str">
        <f>$B$5</f>
        <v>#REF!</v>
      </c>
      <c r="G133" s="295">
        <f>$F$5</f>
        <v>1200</v>
      </c>
      <c r="H133" s="299">
        <v>10.0</v>
      </c>
      <c r="I133" s="300"/>
      <c r="J133" s="301">
        <f t="shared" si="9"/>
        <v>0</v>
      </c>
      <c r="K133" s="270">
        <f t="shared" si="10"/>
        <v>0</v>
      </c>
      <c r="L133" s="270">
        <f t="shared" si="11"/>
        <v>0</v>
      </c>
      <c r="M133" s="269"/>
      <c r="N133" s="51"/>
      <c r="O133" s="51"/>
      <c r="P133" s="51"/>
      <c r="Q133" s="51"/>
      <c r="R133" s="51"/>
      <c r="S133" s="51"/>
      <c r="T133" s="51"/>
    </row>
    <row r="134" ht="14.25" customHeight="1">
      <c r="A134" s="51"/>
      <c r="B134" s="298"/>
      <c r="F134" s="51" t="str">
        <f>$B$6</f>
        <v>#REF!</v>
      </c>
      <c r="G134" s="299">
        <f>$F$6</f>
        <v>1200</v>
      </c>
      <c r="H134" s="299">
        <v>10.0</v>
      </c>
      <c r="I134" s="300"/>
      <c r="J134" s="301">
        <f t="shared" si="9"/>
        <v>0</v>
      </c>
      <c r="K134" s="270">
        <f t="shared" si="10"/>
        <v>0</v>
      </c>
      <c r="L134" s="270">
        <f t="shared" si="11"/>
        <v>0</v>
      </c>
      <c r="M134" s="269"/>
      <c r="N134" s="51"/>
      <c r="O134" s="51"/>
      <c r="P134" s="51"/>
      <c r="Q134" s="51"/>
      <c r="R134" s="51"/>
      <c r="S134" s="51"/>
      <c r="T134" s="51"/>
    </row>
    <row r="135" ht="14.25" customHeight="1">
      <c r="A135" s="51"/>
      <c r="B135" s="298"/>
      <c r="F135" s="51" t="str">
        <f>$B$7</f>
        <v>#REF!</v>
      </c>
      <c r="G135" s="299">
        <f>$F$7</f>
        <v>450</v>
      </c>
      <c r="H135" s="299">
        <v>10.0</v>
      </c>
      <c r="I135" s="300"/>
      <c r="J135" s="301">
        <f t="shared" si="9"/>
        <v>0</v>
      </c>
      <c r="K135" s="270">
        <f t="shared" si="10"/>
        <v>0</v>
      </c>
      <c r="L135" s="270">
        <f t="shared" si="11"/>
        <v>0</v>
      </c>
      <c r="M135" s="269"/>
      <c r="N135" s="51"/>
      <c r="O135" s="51"/>
      <c r="P135" s="51"/>
      <c r="Q135" s="51"/>
      <c r="R135" s="51"/>
      <c r="S135" s="51"/>
      <c r="T135" s="51"/>
    </row>
    <row r="136" ht="14.25" customHeight="1">
      <c r="A136" s="51"/>
      <c r="B136" s="298"/>
      <c r="F136" s="51" t="str">
        <f>$B$8</f>
        <v>#REF!</v>
      </c>
      <c r="G136" s="299">
        <f>$F$8</f>
        <v>2500</v>
      </c>
      <c r="H136" s="299">
        <v>10.0</v>
      </c>
      <c r="I136" s="300"/>
      <c r="J136" s="301">
        <f t="shared" si="9"/>
        <v>0</v>
      </c>
      <c r="K136" s="270">
        <f t="shared" si="10"/>
        <v>0</v>
      </c>
      <c r="L136" s="270">
        <f t="shared" si="11"/>
        <v>0</v>
      </c>
      <c r="M136" s="269"/>
      <c r="N136" s="51"/>
      <c r="O136" s="51"/>
      <c r="P136" s="51"/>
      <c r="Q136" s="51"/>
      <c r="R136" s="51"/>
      <c r="S136" s="51"/>
      <c r="T136" s="51"/>
    </row>
    <row r="137" ht="14.25" customHeight="1">
      <c r="A137" s="51"/>
      <c r="B137" s="298"/>
      <c r="F137" s="51" t="str">
        <f>$B$9</f>
        <v>#REF!</v>
      </c>
      <c r="G137" s="299">
        <f>$F$9</f>
        <v>1800</v>
      </c>
      <c r="H137" s="299">
        <v>10.0</v>
      </c>
      <c r="I137" s="300"/>
      <c r="J137" s="301">
        <f t="shared" si="9"/>
        <v>0</v>
      </c>
      <c r="K137" s="270">
        <f t="shared" si="10"/>
        <v>0</v>
      </c>
      <c r="L137" s="270">
        <f t="shared" si="11"/>
        <v>0</v>
      </c>
      <c r="M137" s="269"/>
      <c r="N137" s="51"/>
      <c r="O137" s="51"/>
      <c r="P137" s="51"/>
      <c r="Q137" s="51"/>
      <c r="R137" s="51"/>
      <c r="S137" s="51"/>
      <c r="T137" s="51"/>
    </row>
    <row r="138" ht="14.25" customHeight="1">
      <c r="A138" s="51"/>
      <c r="B138" s="298"/>
      <c r="F138" s="51" t="str">
        <f>$B$10</f>
        <v>#REF!</v>
      </c>
      <c r="G138" s="299">
        <f>$F$10</f>
        <v>1500</v>
      </c>
      <c r="H138" s="299">
        <v>10.0</v>
      </c>
      <c r="I138" s="300"/>
      <c r="J138" s="301">
        <f t="shared" si="9"/>
        <v>0</v>
      </c>
      <c r="K138" s="270">
        <f t="shared" si="10"/>
        <v>0</v>
      </c>
      <c r="L138" s="270">
        <f t="shared" si="11"/>
        <v>0</v>
      </c>
      <c r="M138" s="269"/>
      <c r="N138" s="51"/>
      <c r="O138" s="51"/>
      <c r="P138" s="51"/>
      <c r="Q138" s="51"/>
      <c r="R138" s="51"/>
      <c r="S138" s="51"/>
      <c r="T138" s="51"/>
    </row>
    <row r="139" ht="14.25" customHeight="1">
      <c r="A139" s="51"/>
      <c r="B139" s="302"/>
      <c r="C139" s="95"/>
      <c r="D139" s="95"/>
      <c r="E139" s="95"/>
      <c r="F139" s="284" t="str">
        <f>$B$11</f>
        <v>#REF!</v>
      </c>
      <c r="G139" s="303">
        <f>$F$11</f>
        <v>300</v>
      </c>
      <c r="H139" s="303">
        <v>10.0</v>
      </c>
      <c r="I139" s="304"/>
      <c r="J139" s="305">
        <f t="shared" si="9"/>
        <v>0</v>
      </c>
      <c r="K139" s="270">
        <f t="shared" si="10"/>
        <v>0</v>
      </c>
      <c r="L139" s="270">
        <f t="shared" si="11"/>
        <v>0</v>
      </c>
      <c r="M139" s="269"/>
      <c r="N139" s="51"/>
      <c r="O139" s="51"/>
      <c r="P139" s="51"/>
      <c r="Q139" s="51"/>
      <c r="R139" s="51"/>
      <c r="S139" s="51"/>
      <c r="T139" s="51"/>
    </row>
    <row r="140" ht="14.25" customHeight="1">
      <c r="A140" s="51"/>
      <c r="B140" s="294" t="s">
        <v>443</v>
      </c>
      <c r="C140" s="9"/>
      <c r="D140" s="9"/>
      <c r="E140" s="9"/>
      <c r="F140" s="279" t="str">
        <f>$B$5</f>
        <v>#REF!</v>
      </c>
      <c r="G140" s="295">
        <f>$F$5</f>
        <v>1200</v>
      </c>
      <c r="H140" s="295">
        <v>5.0</v>
      </c>
      <c r="I140" s="296"/>
      <c r="J140" s="301">
        <f t="shared" si="9"/>
        <v>0</v>
      </c>
      <c r="K140" s="270">
        <f t="shared" si="10"/>
        <v>0</v>
      </c>
      <c r="L140" s="270">
        <f t="shared" si="11"/>
        <v>0</v>
      </c>
      <c r="M140" s="269"/>
      <c r="N140" s="51"/>
      <c r="O140" s="51"/>
      <c r="P140" s="51"/>
      <c r="Q140" s="51"/>
      <c r="R140" s="51"/>
      <c r="S140" s="51"/>
      <c r="T140" s="51"/>
    </row>
    <row r="141" ht="14.25" customHeight="1">
      <c r="A141" s="51"/>
      <c r="B141" s="298"/>
      <c r="F141" s="51" t="str">
        <f>$B$6</f>
        <v>#REF!</v>
      </c>
      <c r="G141" s="299">
        <f>$F$6</f>
        <v>1200</v>
      </c>
      <c r="H141" s="299">
        <v>5.0</v>
      </c>
      <c r="I141" s="300"/>
      <c r="J141" s="301">
        <f t="shared" si="9"/>
        <v>0</v>
      </c>
      <c r="K141" s="270">
        <f t="shared" si="10"/>
        <v>0</v>
      </c>
      <c r="L141" s="270">
        <f t="shared" si="11"/>
        <v>0</v>
      </c>
      <c r="M141" s="269"/>
      <c r="N141" s="51"/>
      <c r="O141" s="51"/>
      <c r="P141" s="51"/>
      <c r="Q141" s="51"/>
      <c r="R141" s="51"/>
      <c r="S141" s="51"/>
      <c r="T141" s="51"/>
    </row>
    <row r="142" ht="14.25" customHeight="1">
      <c r="A142" s="51"/>
      <c r="B142" s="298"/>
      <c r="F142" s="51" t="str">
        <f>$B$7</f>
        <v>#REF!</v>
      </c>
      <c r="G142" s="299">
        <f>$F$7</f>
        <v>450</v>
      </c>
      <c r="H142" s="299">
        <v>5.0</v>
      </c>
      <c r="I142" s="300"/>
      <c r="J142" s="301">
        <f t="shared" si="9"/>
        <v>0</v>
      </c>
      <c r="K142" s="270">
        <f t="shared" si="10"/>
        <v>0</v>
      </c>
      <c r="L142" s="270">
        <f t="shared" si="11"/>
        <v>0</v>
      </c>
      <c r="M142" s="269"/>
      <c r="N142" s="51"/>
      <c r="O142" s="51"/>
      <c r="P142" s="51"/>
      <c r="Q142" s="51"/>
      <c r="R142" s="51"/>
      <c r="S142" s="51"/>
      <c r="T142" s="51"/>
    </row>
    <row r="143" ht="14.25" customHeight="1">
      <c r="A143" s="51"/>
      <c r="B143" s="298"/>
      <c r="F143" s="51" t="str">
        <f>$B$8</f>
        <v>#REF!</v>
      </c>
      <c r="G143" s="299">
        <f>$F$8</f>
        <v>2500</v>
      </c>
      <c r="H143" s="299">
        <v>5.0</v>
      </c>
      <c r="I143" s="300"/>
      <c r="J143" s="301">
        <f t="shared" si="9"/>
        <v>0</v>
      </c>
      <c r="K143" s="270">
        <f t="shared" si="10"/>
        <v>0</v>
      </c>
      <c r="L143" s="270">
        <f t="shared" si="11"/>
        <v>0</v>
      </c>
      <c r="M143" s="269"/>
      <c r="N143" s="51"/>
      <c r="O143" s="51"/>
      <c r="P143" s="51"/>
      <c r="Q143" s="51"/>
      <c r="R143" s="51"/>
      <c r="S143" s="51"/>
      <c r="T143" s="51"/>
    </row>
    <row r="144" ht="14.25" customHeight="1">
      <c r="A144" s="51"/>
      <c r="B144" s="298"/>
      <c r="F144" s="51" t="str">
        <f>$B$9</f>
        <v>#REF!</v>
      </c>
      <c r="G144" s="299">
        <f>$F$9</f>
        <v>1800</v>
      </c>
      <c r="H144" s="299">
        <v>5.0</v>
      </c>
      <c r="I144" s="300"/>
      <c r="J144" s="301">
        <f t="shared" si="9"/>
        <v>0</v>
      </c>
      <c r="K144" s="270">
        <f t="shared" si="10"/>
        <v>0</v>
      </c>
      <c r="L144" s="270">
        <f t="shared" si="11"/>
        <v>0</v>
      </c>
      <c r="M144" s="269"/>
      <c r="N144" s="51"/>
      <c r="O144" s="51"/>
      <c r="P144" s="51"/>
      <c r="Q144" s="51"/>
      <c r="R144" s="51"/>
      <c r="S144" s="51"/>
      <c r="T144" s="51"/>
    </row>
    <row r="145" ht="14.25" customHeight="1">
      <c r="A145" s="51"/>
      <c r="B145" s="298"/>
      <c r="F145" s="51" t="str">
        <f>$B$10</f>
        <v>#REF!</v>
      </c>
      <c r="G145" s="299">
        <f>$F$10</f>
        <v>1500</v>
      </c>
      <c r="H145" s="299">
        <v>5.0</v>
      </c>
      <c r="I145" s="300"/>
      <c r="J145" s="301">
        <f t="shared" si="9"/>
        <v>0</v>
      </c>
      <c r="K145" s="270">
        <f t="shared" si="10"/>
        <v>0</v>
      </c>
      <c r="L145" s="270">
        <f t="shared" si="11"/>
        <v>0</v>
      </c>
      <c r="M145" s="269"/>
      <c r="N145" s="51"/>
      <c r="O145" s="51"/>
      <c r="P145" s="51"/>
      <c r="Q145" s="51"/>
      <c r="R145" s="51"/>
      <c r="S145" s="51"/>
      <c r="T145" s="51"/>
    </row>
    <row r="146" ht="14.25" customHeight="1">
      <c r="A146" s="51"/>
      <c r="B146" s="302"/>
      <c r="C146" s="95"/>
      <c r="D146" s="95"/>
      <c r="E146" s="95"/>
      <c r="F146" s="284" t="str">
        <f>$B$11</f>
        <v>#REF!</v>
      </c>
      <c r="G146" s="303">
        <f>$F$11</f>
        <v>300</v>
      </c>
      <c r="H146" s="303">
        <v>5.0</v>
      </c>
      <c r="I146" s="304"/>
      <c r="J146" s="305">
        <f t="shared" si="9"/>
        <v>0</v>
      </c>
      <c r="K146" s="270">
        <f t="shared" si="10"/>
        <v>0</v>
      </c>
      <c r="L146" s="270">
        <f t="shared" si="11"/>
        <v>0</v>
      </c>
      <c r="M146" s="269"/>
      <c r="N146" s="51"/>
      <c r="O146" s="51"/>
      <c r="P146" s="51"/>
      <c r="Q146" s="51"/>
      <c r="R146" s="51"/>
      <c r="S146" s="51"/>
      <c r="T146" s="51"/>
    </row>
    <row r="147" ht="14.25" customHeight="1">
      <c r="A147" s="51"/>
      <c r="B147" s="294" t="s">
        <v>444</v>
      </c>
      <c r="C147" s="9"/>
      <c r="D147" s="9"/>
      <c r="E147" s="9"/>
      <c r="F147" s="279" t="str">
        <f>$B$5</f>
        <v>#REF!</v>
      </c>
      <c r="G147" s="295">
        <f>$F$5</f>
        <v>1200</v>
      </c>
      <c r="H147" s="295">
        <v>5.0</v>
      </c>
      <c r="I147" s="296"/>
      <c r="J147" s="301">
        <f t="shared" si="9"/>
        <v>0</v>
      </c>
      <c r="K147" s="270">
        <f t="shared" si="10"/>
        <v>0</v>
      </c>
      <c r="L147" s="270">
        <f t="shared" si="11"/>
        <v>0</v>
      </c>
      <c r="M147" s="269"/>
      <c r="N147" s="51"/>
      <c r="O147" s="51"/>
      <c r="P147" s="51"/>
      <c r="Q147" s="51"/>
      <c r="R147" s="51"/>
      <c r="S147" s="51"/>
      <c r="T147" s="51"/>
    </row>
    <row r="148" ht="14.25" customHeight="1">
      <c r="A148" s="51"/>
      <c r="B148" s="298"/>
      <c r="F148" s="51" t="str">
        <f>$B$6</f>
        <v>#REF!</v>
      </c>
      <c r="G148" s="299">
        <f>$F$6</f>
        <v>1200</v>
      </c>
      <c r="H148" s="299">
        <v>5.0</v>
      </c>
      <c r="I148" s="300"/>
      <c r="J148" s="301">
        <f t="shared" si="9"/>
        <v>0</v>
      </c>
      <c r="K148" s="270">
        <f t="shared" si="10"/>
        <v>0</v>
      </c>
      <c r="L148" s="270">
        <f t="shared" si="11"/>
        <v>0</v>
      </c>
      <c r="M148" s="269"/>
      <c r="N148" s="51"/>
      <c r="O148" s="51"/>
      <c r="P148" s="51"/>
      <c r="Q148" s="51"/>
      <c r="R148" s="51"/>
      <c r="S148" s="51"/>
      <c r="T148" s="51"/>
    </row>
    <row r="149" ht="14.25" customHeight="1">
      <c r="A149" s="51"/>
      <c r="B149" s="298"/>
      <c r="F149" s="51" t="str">
        <f>$B$7</f>
        <v>#REF!</v>
      </c>
      <c r="G149" s="299">
        <f>$F$7</f>
        <v>450</v>
      </c>
      <c r="H149" s="299">
        <v>5.0</v>
      </c>
      <c r="I149" s="300"/>
      <c r="J149" s="301">
        <f t="shared" si="9"/>
        <v>0</v>
      </c>
      <c r="K149" s="270">
        <f t="shared" si="10"/>
        <v>0</v>
      </c>
      <c r="L149" s="270">
        <f t="shared" si="11"/>
        <v>0</v>
      </c>
      <c r="M149" s="269"/>
      <c r="N149" s="51"/>
      <c r="O149" s="51"/>
      <c r="P149" s="51"/>
      <c r="Q149" s="51"/>
      <c r="R149" s="51"/>
      <c r="S149" s="51"/>
      <c r="T149" s="51"/>
    </row>
    <row r="150" ht="14.25" customHeight="1">
      <c r="A150" s="51"/>
      <c r="B150" s="298"/>
      <c r="F150" s="51" t="str">
        <f>$B$8</f>
        <v>#REF!</v>
      </c>
      <c r="G150" s="299">
        <f>$F$8</f>
        <v>2500</v>
      </c>
      <c r="H150" s="299">
        <v>5.0</v>
      </c>
      <c r="I150" s="300"/>
      <c r="J150" s="301">
        <f t="shared" si="9"/>
        <v>0</v>
      </c>
      <c r="K150" s="270">
        <f t="shared" si="10"/>
        <v>0</v>
      </c>
      <c r="L150" s="270">
        <f t="shared" si="11"/>
        <v>0</v>
      </c>
      <c r="M150" s="269"/>
      <c r="N150" s="51"/>
      <c r="O150" s="51"/>
      <c r="P150" s="51"/>
      <c r="Q150" s="51"/>
      <c r="R150" s="51"/>
      <c r="S150" s="51"/>
      <c r="T150" s="51"/>
    </row>
    <row r="151" ht="14.25" customHeight="1">
      <c r="A151" s="51"/>
      <c r="B151" s="298"/>
      <c r="F151" s="51" t="str">
        <f>$B$9</f>
        <v>#REF!</v>
      </c>
      <c r="G151" s="299">
        <f>$F$9</f>
        <v>1800</v>
      </c>
      <c r="H151" s="299">
        <v>5.0</v>
      </c>
      <c r="I151" s="300"/>
      <c r="J151" s="301">
        <f t="shared" si="9"/>
        <v>0</v>
      </c>
      <c r="K151" s="270">
        <f t="shared" si="10"/>
        <v>0</v>
      </c>
      <c r="L151" s="270">
        <f t="shared" si="11"/>
        <v>0</v>
      </c>
      <c r="M151" s="269"/>
      <c r="N151" s="51"/>
      <c r="O151" s="51"/>
      <c r="P151" s="51"/>
      <c r="Q151" s="51"/>
      <c r="R151" s="51"/>
      <c r="S151" s="51"/>
      <c r="T151" s="51"/>
    </row>
    <row r="152" ht="14.25" customHeight="1">
      <c r="A152" s="51"/>
      <c r="B152" s="298"/>
      <c r="F152" s="51" t="str">
        <f>$B$10</f>
        <v>#REF!</v>
      </c>
      <c r="G152" s="299">
        <f>$F$10</f>
        <v>1500</v>
      </c>
      <c r="H152" s="299">
        <v>5.0</v>
      </c>
      <c r="I152" s="300"/>
      <c r="J152" s="301">
        <f t="shared" si="9"/>
        <v>0</v>
      </c>
      <c r="K152" s="270">
        <f t="shared" si="10"/>
        <v>0</v>
      </c>
      <c r="L152" s="270">
        <f t="shared" si="11"/>
        <v>0</v>
      </c>
      <c r="M152" s="269"/>
      <c r="N152" s="51"/>
      <c r="O152" s="51"/>
      <c r="P152" s="51"/>
      <c r="Q152" s="51"/>
      <c r="R152" s="51"/>
      <c r="S152" s="51"/>
      <c r="T152" s="51"/>
    </row>
    <row r="153" ht="14.25" customHeight="1">
      <c r="A153" s="51"/>
      <c r="B153" s="302"/>
      <c r="C153" s="95"/>
      <c r="D153" s="95"/>
      <c r="E153" s="95"/>
      <c r="F153" s="284" t="str">
        <f>$B$11</f>
        <v>#REF!</v>
      </c>
      <c r="G153" s="303">
        <f>$F$11</f>
        <v>300</v>
      </c>
      <c r="H153" s="303">
        <v>5.0</v>
      </c>
      <c r="I153" s="304"/>
      <c r="J153" s="305">
        <f t="shared" si="9"/>
        <v>0</v>
      </c>
      <c r="K153" s="270">
        <f t="shared" si="10"/>
        <v>0</v>
      </c>
      <c r="L153" s="270">
        <f t="shared" si="11"/>
        <v>0</v>
      </c>
      <c r="M153" s="269"/>
      <c r="N153" s="51"/>
      <c r="O153" s="51"/>
      <c r="P153" s="51"/>
      <c r="Q153" s="51"/>
      <c r="R153" s="51"/>
      <c r="S153" s="51"/>
      <c r="T153" s="51"/>
    </row>
    <row r="154" ht="14.25" customHeight="1">
      <c r="A154" s="51"/>
      <c r="B154" s="294" t="s">
        <v>445</v>
      </c>
      <c r="C154" s="9"/>
      <c r="D154" s="9"/>
      <c r="E154" s="9"/>
      <c r="F154" s="279" t="str">
        <f>$B$5</f>
        <v>#REF!</v>
      </c>
      <c r="G154" s="295">
        <f>$F$5</f>
        <v>1200</v>
      </c>
      <c r="H154" s="295">
        <v>5.0</v>
      </c>
      <c r="I154" s="296"/>
      <c r="J154" s="301">
        <f t="shared" si="9"/>
        <v>0</v>
      </c>
      <c r="K154" s="270">
        <f t="shared" si="10"/>
        <v>0</v>
      </c>
      <c r="L154" s="270">
        <f t="shared" si="11"/>
        <v>0</v>
      </c>
      <c r="M154" s="269"/>
      <c r="N154" s="51"/>
      <c r="O154" s="51"/>
      <c r="P154" s="51"/>
      <c r="Q154" s="51"/>
      <c r="R154" s="51"/>
      <c r="S154" s="51"/>
      <c r="T154" s="51"/>
    </row>
    <row r="155" ht="14.25" customHeight="1">
      <c r="A155" s="51"/>
      <c r="B155" s="298"/>
      <c r="F155" s="51" t="str">
        <f>$B$6</f>
        <v>#REF!</v>
      </c>
      <c r="G155" s="299">
        <f>$F$6</f>
        <v>1200</v>
      </c>
      <c r="H155" s="299">
        <v>5.0</v>
      </c>
      <c r="I155" s="300"/>
      <c r="J155" s="301">
        <f t="shared" si="9"/>
        <v>0</v>
      </c>
      <c r="K155" s="270">
        <f t="shared" si="10"/>
        <v>0</v>
      </c>
      <c r="L155" s="270">
        <f t="shared" si="11"/>
        <v>0</v>
      </c>
      <c r="M155" s="269"/>
      <c r="N155" s="51"/>
      <c r="O155" s="51"/>
      <c r="P155" s="51"/>
      <c r="Q155" s="51"/>
      <c r="R155" s="51"/>
      <c r="S155" s="51"/>
      <c r="T155" s="51"/>
    </row>
    <row r="156" ht="14.25" customHeight="1">
      <c r="A156" s="51"/>
      <c r="B156" s="298"/>
      <c r="F156" s="51" t="str">
        <f>$B$7</f>
        <v>#REF!</v>
      </c>
      <c r="G156" s="299">
        <f>$F$7</f>
        <v>450</v>
      </c>
      <c r="H156" s="299">
        <v>5.0</v>
      </c>
      <c r="I156" s="300"/>
      <c r="J156" s="301">
        <f t="shared" si="9"/>
        <v>0</v>
      </c>
      <c r="K156" s="270">
        <f t="shared" si="10"/>
        <v>0</v>
      </c>
      <c r="L156" s="270">
        <f t="shared" si="11"/>
        <v>0</v>
      </c>
      <c r="M156" s="269"/>
      <c r="N156" s="51"/>
      <c r="O156" s="51"/>
      <c r="P156" s="51"/>
      <c r="Q156" s="51"/>
      <c r="R156" s="51"/>
      <c r="S156" s="51"/>
      <c r="T156" s="51"/>
    </row>
    <row r="157" ht="14.25" customHeight="1">
      <c r="A157" s="51"/>
      <c r="B157" s="298"/>
      <c r="F157" s="51" t="str">
        <f>$B$8</f>
        <v>#REF!</v>
      </c>
      <c r="G157" s="299">
        <f>$F$8</f>
        <v>2500</v>
      </c>
      <c r="H157" s="299">
        <v>5.0</v>
      </c>
      <c r="I157" s="300"/>
      <c r="J157" s="301">
        <f t="shared" si="9"/>
        <v>0</v>
      </c>
      <c r="K157" s="270">
        <f t="shared" si="10"/>
        <v>0</v>
      </c>
      <c r="L157" s="270">
        <f t="shared" si="11"/>
        <v>0</v>
      </c>
      <c r="M157" s="269"/>
      <c r="N157" s="51"/>
      <c r="O157" s="51"/>
      <c r="P157" s="51"/>
      <c r="Q157" s="51"/>
      <c r="R157" s="51"/>
      <c r="S157" s="51"/>
      <c r="T157" s="51"/>
    </row>
    <row r="158" ht="14.25" customHeight="1">
      <c r="A158" s="51"/>
      <c r="B158" s="298"/>
      <c r="F158" s="51" t="str">
        <f>$B$9</f>
        <v>#REF!</v>
      </c>
      <c r="G158" s="299">
        <f>$F$9</f>
        <v>1800</v>
      </c>
      <c r="H158" s="299">
        <v>5.0</v>
      </c>
      <c r="I158" s="300"/>
      <c r="J158" s="301">
        <f t="shared" si="9"/>
        <v>0</v>
      </c>
      <c r="K158" s="270">
        <f t="shared" si="10"/>
        <v>0</v>
      </c>
      <c r="L158" s="270">
        <f t="shared" si="11"/>
        <v>0</v>
      </c>
      <c r="M158" s="269"/>
      <c r="N158" s="51"/>
      <c r="O158" s="51"/>
      <c r="P158" s="51"/>
      <c r="Q158" s="51"/>
      <c r="R158" s="51"/>
      <c r="S158" s="51"/>
      <c r="T158" s="51"/>
    </row>
    <row r="159" ht="14.25" customHeight="1">
      <c r="A159" s="51"/>
      <c r="B159" s="298"/>
      <c r="F159" s="51" t="str">
        <f>$B$10</f>
        <v>#REF!</v>
      </c>
      <c r="G159" s="299">
        <f>$F$10</f>
        <v>1500</v>
      </c>
      <c r="H159" s="299">
        <v>5.0</v>
      </c>
      <c r="I159" s="300"/>
      <c r="J159" s="301">
        <f t="shared" si="9"/>
        <v>0</v>
      </c>
      <c r="K159" s="270">
        <f t="shared" si="10"/>
        <v>0</v>
      </c>
      <c r="L159" s="270">
        <f t="shared" si="11"/>
        <v>0</v>
      </c>
      <c r="M159" s="269"/>
      <c r="N159" s="51"/>
      <c r="O159" s="51"/>
      <c r="P159" s="51"/>
      <c r="Q159" s="51"/>
      <c r="R159" s="51"/>
      <c r="S159" s="51"/>
      <c r="T159" s="51"/>
    </row>
    <row r="160" ht="14.25" customHeight="1">
      <c r="A160" s="51"/>
      <c r="B160" s="302"/>
      <c r="C160" s="95"/>
      <c r="D160" s="95"/>
      <c r="E160" s="95"/>
      <c r="F160" s="284" t="str">
        <f>$B$11</f>
        <v>#REF!</v>
      </c>
      <c r="G160" s="303">
        <f>$F$11</f>
        <v>300</v>
      </c>
      <c r="H160" s="303">
        <v>5.0</v>
      </c>
      <c r="I160" s="304"/>
      <c r="J160" s="305">
        <f t="shared" si="9"/>
        <v>0</v>
      </c>
      <c r="K160" s="270">
        <f t="shared" si="10"/>
        <v>0</v>
      </c>
      <c r="L160" s="270">
        <f t="shared" si="11"/>
        <v>0</v>
      </c>
      <c r="M160" s="269"/>
      <c r="N160" s="51"/>
      <c r="O160" s="51"/>
      <c r="P160" s="51"/>
      <c r="Q160" s="51"/>
      <c r="R160" s="51"/>
      <c r="S160" s="51"/>
      <c r="T160" s="51"/>
    </row>
    <row r="161" ht="14.25" customHeight="1">
      <c r="A161" s="51"/>
      <c r="B161" s="294" t="s">
        <v>446</v>
      </c>
      <c r="C161" s="9"/>
      <c r="D161" s="9"/>
      <c r="E161" s="9"/>
      <c r="F161" s="279" t="str">
        <f>$B$5</f>
        <v>#REF!</v>
      </c>
      <c r="G161" s="295">
        <f>$F$5</f>
        <v>1200</v>
      </c>
      <c r="H161" s="295">
        <v>5.0</v>
      </c>
      <c r="I161" s="296"/>
      <c r="J161" s="301">
        <f t="shared" si="9"/>
        <v>0</v>
      </c>
      <c r="K161" s="270">
        <f t="shared" si="10"/>
        <v>0</v>
      </c>
      <c r="L161" s="270">
        <f t="shared" si="11"/>
        <v>0</v>
      </c>
      <c r="M161" s="269"/>
      <c r="N161" s="51"/>
      <c r="O161" s="51"/>
      <c r="P161" s="51"/>
      <c r="Q161" s="51"/>
      <c r="R161" s="51"/>
      <c r="S161" s="51"/>
      <c r="T161" s="51"/>
    </row>
    <row r="162" ht="14.25" customHeight="1">
      <c r="A162" s="51"/>
      <c r="B162" s="298"/>
      <c r="F162" s="51" t="str">
        <f>$B$6</f>
        <v>#REF!</v>
      </c>
      <c r="G162" s="299">
        <f>$F$6</f>
        <v>1200</v>
      </c>
      <c r="H162" s="299">
        <v>5.0</v>
      </c>
      <c r="I162" s="300"/>
      <c r="J162" s="301">
        <f t="shared" si="9"/>
        <v>0</v>
      </c>
      <c r="K162" s="270">
        <f t="shared" si="10"/>
        <v>0</v>
      </c>
      <c r="L162" s="270">
        <f t="shared" si="11"/>
        <v>0</v>
      </c>
      <c r="M162" s="269"/>
      <c r="N162" s="51"/>
      <c r="O162" s="51"/>
      <c r="P162" s="51"/>
      <c r="Q162" s="51"/>
      <c r="R162" s="51"/>
      <c r="S162" s="51"/>
      <c r="T162" s="51"/>
    </row>
    <row r="163" ht="14.25" customHeight="1">
      <c r="A163" s="51"/>
      <c r="B163" s="298"/>
      <c r="F163" s="51" t="str">
        <f>$B$7</f>
        <v>#REF!</v>
      </c>
      <c r="G163" s="299">
        <f>$F$7</f>
        <v>450</v>
      </c>
      <c r="H163" s="299">
        <v>5.0</v>
      </c>
      <c r="I163" s="300"/>
      <c r="J163" s="301">
        <f t="shared" si="9"/>
        <v>0</v>
      </c>
      <c r="K163" s="270">
        <f t="shared" si="10"/>
        <v>0</v>
      </c>
      <c r="L163" s="270">
        <f t="shared" si="11"/>
        <v>0</v>
      </c>
      <c r="M163" s="269"/>
      <c r="N163" s="51"/>
      <c r="O163" s="51"/>
      <c r="P163" s="51"/>
      <c r="Q163" s="51"/>
      <c r="R163" s="51"/>
      <c r="S163" s="51"/>
      <c r="T163" s="51"/>
    </row>
    <row r="164" ht="14.25" customHeight="1">
      <c r="A164" s="51"/>
      <c r="B164" s="298"/>
      <c r="F164" s="51" t="str">
        <f>$B$8</f>
        <v>#REF!</v>
      </c>
      <c r="G164" s="299">
        <f>$F$8</f>
        <v>2500</v>
      </c>
      <c r="H164" s="299">
        <v>5.0</v>
      </c>
      <c r="I164" s="300"/>
      <c r="J164" s="301">
        <f t="shared" si="9"/>
        <v>0</v>
      </c>
      <c r="K164" s="270">
        <f t="shared" si="10"/>
        <v>0</v>
      </c>
      <c r="L164" s="270">
        <f t="shared" si="11"/>
        <v>0</v>
      </c>
      <c r="M164" s="269"/>
      <c r="N164" s="51"/>
      <c r="O164" s="51"/>
      <c r="P164" s="51"/>
      <c r="Q164" s="51"/>
      <c r="R164" s="51"/>
      <c r="S164" s="51"/>
      <c r="T164" s="51"/>
    </row>
    <row r="165" ht="14.25" customHeight="1">
      <c r="A165" s="51"/>
      <c r="B165" s="298"/>
      <c r="F165" s="51" t="str">
        <f>$B$9</f>
        <v>#REF!</v>
      </c>
      <c r="G165" s="299">
        <f>$F$9</f>
        <v>1800</v>
      </c>
      <c r="H165" s="299">
        <v>5.0</v>
      </c>
      <c r="I165" s="300"/>
      <c r="J165" s="301">
        <f t="shared" si="9"/>
        <v>0</v>
      </c>
      <c r="K165" s="270">
        <f t="shared" si="10"/>
        <v>0</v>
      </c>
      <c r="L165" s="270">
        <f t="shared" si="11"/>
        <v>0</v>
      </c>
      <c r="M165" s="269"/>
      <c r="N165" s="51"/>
      <c r="O165" s="51"/>
      <c r="P165" s="51"/>
      <c r="Q165" s="51"/>
      <c r="R165" s="51"/>
      <c r="S165" s="51"/>
      <c r="T165" s="51"/>
    </row>
    <row r="166" ht="14.25" customHeight="1">
      <c r="A166" s="51"/>
      <c r="B166" s="298"/>
      <c r="F166" s="51" t="str">
        <f>$B$10</f>
        <v>#REF!</v>
      </c>
      <c r="G166" s="299">
        <f>$F$10</f>
        <v>1500</v>
      </c>
      <c r="H166" s="299">
        <v>5.0</v>
      </c>
      <c r="I166" s="300"/>
      <c r="J166" s="301">
        <f t="shared" si="9"/>
        <v>0</v>
      </c>
      <c r="K166" s="270">
        <f t="shared" si="10"/>
        <v>0</v>
      </c>
      <c r="L166" s="270">
        <f t="shared" si="11"/>
        <v>0</v>
      </c>
      <c r="M166" s="269"/>
      <c r="N166" s="51"/>
      <c r="O166" s="51"/>
      <c r="P166" s="51"/>
      <c r="Q166" s="51"/>
      <c r="R166" s="51"/>
      <c r="S166" s="51"/>
      <c r="T166" s="51"/>
    </row>
    <row r="167" ht="14.25" customHeight="1">
      <c r="A167" s="51"/>
      <c r="B167" s="302"/>
      <c r="C167" s="95"/>
      <c r="D167" s="95"/>
      <c r="E167" s="95"/>
      <c r="F167" s="284" t="str">
        <f>$B$11</f>
        <v>#REF!</v>
      </c>
      <c r="G167" s="303">
        <f>$F$11</f>
        <v>300</v>
      </c>
      <c r="H167" s="303">
        <v>5.0</v>
      </c>
      <c r="I167" s="304"/>
      <c r="J167" s="305">
        <f t="shared" si="9"/>
        <v>0</v>
      </c>
      <c r="K167" s="270">
        <f t="shared" si="10"/>
        <v>0</v>
      </c>
      <c r="L167" s="270">
        <f t="shared" si="11"/>
        <v>0</v>
      </c>
      <c r="M167" s="269"/>
      <c r="N167" s="51"/>
      <c r="O167" s="51"/>
      <c r="P167" s="51"/>
      <c r="Q167" s="51"/>
      <c r="R167" s="51"/>
      <c r="S167" s="51"/>
      <c r="T167" s="51"/>
    </row>
    <row r="168" ht="14.25" customHeight="1">
      <c r="A168" s="51"/>
      <c r="B168" s="51"/>
      <c r="C168" s="51"/>
      <c r="D168" s="51"/>
      <c r="E168" s="51"/>
      <c r="F168" s="51"/>
      <c r="G168" s="51"/>
      <c r="H168" s="51"/>
      <c r="I168" s="269"/>
      <c r="J168" s="51"/>
      <c r="K168" s="270">
        <f t="shared" si="10"/>
        <v>0</v>
      </c>
      <c r="L168" s="270">
        <f t="shared" si="11"/>
        <v>0</v>
      </c>
      <c r="M168" s="269"/>
      <c r="N168" s="51"/>
      <c r="O168" s="51"/>
      <c r="P168" s="51"/>
      <c r="Q168" s="51"/>
      <c r="R168" s="51"/>
      <c r="S168" s="51"/>
      <c r="T168" s="51"/>
    </row>
    <row r="169" ht="14.25" customHeight="1">
      <c r="A169" s="51"/>
      <c r="B169" s="79" t="s">
        <v>447</v>
      </c>
      <c r="C169" s="9"/>
      <c r="D169" s="9"/>
      <c r="E169" s="9"/>
      <c r="F169" s="289"/>
      <c r="G169" s="289"/>
      <c r="H169" s="289"/>
      <c r="I169" s="290"/>
      <c r="J169" s="291"/>
      <c r="K169" s="270">
        <f t="shared" si="10"/>
        <v>0</v>
      </c>
      <c r="L169" s="270">
        <f t="shared" si="11"/>
        <v>0</v>
      </c>
      <c r="M169" s="269"/>
      <c r="N169" s="51"/>
      <c r="O169" s="51"/>
      <c r="P169" s="51"/>
      <c r="Q169" s="51"/>
      <c r="R169" s="51"/>
      <c r="S169" s="51"/>
      <c r="T169" s="51"/>
    </row>
    <row r="170" ht="14.25" customHeight="1">
      <c r="A170" s="51"/>
      <c r="B170" s="292" t="s">
        <v>424</v>
      </c>
      <c r="C170" s="63"/>
      <c r="D170" s="63"/>
      <c r="E170" s="64"/>
      <c r="F170" s="204" t="s">
        <v>425</v>
      </c>
      <c r="G170" s="273" t="s">
        <v>426</v>
      </c>
      <c r="H170" s="204" t="s">
        <v>427</v>
      </c>
      <c r="I170" s="293" t="s">
        <v>428</v>
      </c>
      <c r="J170" s="204" t="s">
        <v>408</v>
      </c>
      <c r="K170" s="270" t="str">
        <f t="shared" si="10"/>
        <v>Produtividade (1)</v>
      </c>
      <c r="L170" s="270" t="str">
        <f t="shared" si="11"/>
        <v>Ambiente</v>
      </c>
      <c r="M170" s="269"/>
      <c r="N170" s="51"/>
      <c r="O170" s="51"/>
      <c r="P170" s="51"/>
      <c r="Q170" s="51"/>
      <c r="R170" s="51"/>
      <c r="S170" s="51"/>
      <c r="T170" s="51"/>
    </row>
    <row r="171" ht="14.25" customHeight="1">
      <c r="A171" s="51"/>
      <c r="B171" s="294" t="s">
        <v>448</v>
      </c>
      <c r="C171" s="9"/>
      <c r="D171" s="9"/>
      <c r="E171" s="9"/>
      <c r="F171" s="279" t="str">
        <f>$B$5</f>
        <v>#REF!</v>
      </c>
      <c r="G171" s="295">
        <f>$F$5</f>
        <v>1200</v>
      </c>
      <c r="H171" s="299">
        <v>1.0</v>
      </c>
      <c r="I171" s="300"/>
      <c r="J171" s="301">
        <f t="shared" ref="J171:J247" si="12">IF(I171=0,0,(G171/(I171/H171)))</f>
        <v>0</v>
      </c>
      <c r="K171" s="270">
        <f t="shared" si="10"/>
        <v>0</v>
      </c>
      <c r="L171" s="270">
        <f t="shared" si="11"/>
        <v>0</v>
      </c>
      <c r="M171" s="269"/>
      <c r="N171" s="51"/>
      <c r="O171" s="51"/>
      <c r="P171" s="51"/>
      <c r="Q171" s="51"/>
      <c r="R171" s="51"/>
      <c r="S171" s="51"/>
      <c r="T171" s="51"/>
    </row>
    <row r="172" ht="14.25" customHeight="1">
      <c r="A172" s="51"/>
      <c r="B172" s="298"/>
      <c r="F172" s="51" t="str">
        <f>$B$6</f>
        <v>#REF!</v>
      </c>
      <c r="G172" s="299">
        <f>$F$6</f>
        <v>1200</v>
      </c>
      <c r="H172" s="299">
        <v>1.0</v>
      </c>
      <c r="I172" s="300"/>
      <c r="J172" s="301">
        <f t="shared" si="12"/>
        <v>0</v>
      </c>
      <c r="K172" s="270">
        <f t="shared" si="10"/>
        <v>0</v>
      </c>
      <c r="L172" s="270">
        <f t="shared" si="11"/>
        <v>0</v>
      </c>
      <c r="M172" s="269"/>
      <c r="N172" s="51"/>
      <c r="O172" s="51"/>
      <c r="P172" s="51"/>
      <c r="Q172" s="51"/>
      <c r="R172" s="51"/>
      <c r="S172" s="51"/>
      <c r="T172" s="51"/>
    </row>
    <row r="173" ht="14.25" customHeight="1">
      <c r="A173" s="51"/>
      <c r="B173" s="298"/>
      <c r="F173" s="51" t="str">
        <f>$B$7</f>
        <v>#REF!</v>
      </c>
      <c r="G173" s="299">
        <f>$F$7</f>
        <v>450</v>
      </c>
      <c r="H173" s="299">
        <v>1.0</v>
      </c>
      <c r="I173" s="300"/>
      <c r="J173" s="301">
        <f t="shared" si="12"/>
        <v>0</v>
      </c>
      <c r="K173" s="270">
        <f t="shared" si="10"/>
        <v>0</v>
      </c>
      <c r="L173" s="270">
        <f t="shared" si="11"/>
        <v>0</v>
      </c>
      <c r="M173" s="269"/>
      <c r="N173" s="51"/>
      <c r="O173" s="51"/>
      <c r="P173" s="51"/>
      <c r="Q173" s="51"/>
      <c r="R173" s="51"/>
      <c r="S173" s="51"/>
      <c r="T173" s="51"/>
    </row>
    <row r="174" ht="14.25" customHeight="1">
      <c r="A174" s="51"/>
      <c r="B174" s="298"/>
      <c r="F174" s="51" t="str">
        <f>$B$8</f>
        <v>#REF!</v>
      </c>
      <c r="G174" s="299">
        <f>$F$8</f>
        <v>2500</v>
      </c>
      <c r="H174" s="299">
        <v>1.0</v>
      </c>
      <c r="I174" s="300"/>
      <c r="J174" s="301">
        <f t="shared" si="12"/>
        <v>0</v>
      </c>
      <c r="K174" s="270">
        <f t="shared" si="10"/>
        <v>0</v>
      </c>
      <c r="L174" s="270">
        <f t="shared" si="11"/>
        <v>0</v>
      </c>
      <c r="M174" s="269"/>
      <c r="N174" s="51"/>
      <c r="O174" s="51"/>
      <c r="P174" s="51"/>
      <c r="Q174" s="51"/>
      <c r="R174" s="51"/>
      <c r="S174" s="51"/>
      <c r="T174" s="51"/>
    </row>
    <row r="175" ht="14.25" customHeight="1">
      <c r="A175" s="51"/>
      <c r="B175" s="298"/>
      <c r="F175" s="51" t="str">
        <f>$B$9</f>
        <v>#REF!</v>
      </c>
      <c r="G175" s="299">
        <f>$F$9</f>
        <v>1800</v>
      </c>
      <c r="H175" s="299">
        <v>1.0</v>
      </c>
      <c r="I175" s="300"/>
      <c r="J175" s="301">
        <f t="shared" si="12"/>
        <v>0</v>
      </c>
      <c r="K175" s="270">
        <f t="shared" si="10"/>
        <v>0</v>
      </c>
      <c r="L175" s="270">
        <f t="shared" si="11"/>
        <v>0</v>
      </c>
      <c r="M175" s="269"/>
      <c r="N175" s="51"/>
      <c r="O175" s="51"/>
      <c r="P175" s="51"/>
      <c r="Q175" s="51"/>
      <c r="R175" s="51"/>
      <c r="S175" s="51"/>
      <c r="T175" s="51"/>
    </row>
    <row r="176" ht="14.25" customHeight="1">
      <c r="A176" s="51"/>
      <c r="B176" s="298"/>
      <c r="F176" s="51" t="str">
        <f>$B$10</f>
        <v>#REF!</v>
      </c>
      <c r="G176" s="299">
        <f>$F$10</f>
        <v>1500</v>
      </c>
      <c r="H176" s="299">
        <v>1.0</v>
      </c>
      <c r="I176" s="300"/>
      <c r="J176" s="301">
        <f t="shared" si="12"/>
        <v>0</v>
      </c>
      <c r="K176" s="270">
        <f t="shared" si="10"/>
        <v>0</v>
      </c>
      <c r="L176" s="270">
        <f t="shared" si="11"/>
        <v>0</v>
      </c>
      <c r="M176" s="269"/>
      <c r="N176" s="51"/>
      <c r="O176" s="51"/>
      <c r="P176" s="51"/>
      <c r="Q176" s="51"/>
      <c r="R176" s="51"/>
      <c r="S176" s="51"/>
      <c r="T176" s="51"/>
    </row>
    <row r="177" ht="14.25" customHeight="1">
      <c r="A177" s="51"/>
      <c r="B177" s="302"/>
      <c r="C177" s="95"/>
      <c r="D177" s="95"/>
      <c r="E177" s="95"/>
      <c r="F177" s="284" t="str">
        <f>$B$11</f>
        <v>#REF!</v>
      </c>
      <c r="G177" s="303">
        <f>$F$11</f>
        <v>300</v>
      </c>
      <c r="H177" s="303">
        <v>1.0</v>
      </c>
      <c r="I177" s="304"/>
      <c r="J177" s="305">
        <f t="shared" si="12"/>
        <v>0</v>
      </c>
      <c r="K177" s="270">
        <f t="shared" si="10"/>
        <v>0</v>
      </c>
      <c r="L177" s="270">
        <f t="shared" si="11"/>
        <v>0</v>
      </c>
      <c r="M177" s="269"/>
      <c r="N177" s="51"/>
      <c r="O177" s="51"/>
      <c r="P177" s="51"/>
      <c r="Q177" s="51"/>
      <c r="R177" s="51"/>
      <c r="S177" s="51"/>
      <c r="T177" s="51"/>
    </row>
    <row r="178" ht="14.25" customHeight="1">
      <c r="A178" s="51"/>
      <c r="B178" s="294" t="s">
        <v>449</v>
      </c>
      <c r="C178" s="9"/>
      <c r="D178" s="9"/>
      <c r="E178" s="9"/>
      <c r="F178" s="279" t="str">
        <f>$B$5</f>
        <v>#REF!</v>
      </c>
      <c r="G178" s="295">
        <f>$F$5</f>
        <v>1200</v>
      </c>
      <c r="H178" s="299">
        <v>1.0</v>
      </c>
      <c r="I178" s="300"/>
      <c r="J178" s="301">
        <f t="shared" si="12"/>
        <v>0</v>
      </c>
      <c r="K178" s="270">
        <f t="shared" si="10"/>
        <v>0</v>
      </c>
      <c r="L178" s="270">
        <f t="shared" si="11"/>
        <v>0</v>
      </c>
      <c r="M178" s="269"/>
      <c r="N178" s="51"/>
      <c r="O178" s="51"/>
      <c r="P178" s="51"/>
      <c r="Q178" s="51"/>
      <c r="R178" s="51"/>
      <c r="S178" s="51"/>
      <c r="T178" s="51"/>
    </row>
    <row r="179" ht="14.25" customHeight="1">
      <c r="A179" s="51"/>
      <c r="B179" s="298"/>
      <c r="F179" s="51" t="str">
        <f>$B$6</f>
        <v>#REF!</v>
      </c>
      <c r="G179" s="299">
        <f>$F$6</f>
        <v>1200</v>
      </c>
      <c r="H179" s="299">
        <v>1.0</v>
      </c>
      <c r="I179" s="300"/>
      <c r="J179" s="301">
        <f t="shared" si="12"/>
        <v>0</v>
      </c>
      <c r="K179" s="270">
        <f t="shared" si="10"/>
        <v>0</v>
      </c>
      <c r="L179" s="270">
        <f t="shared" si="11"/>
        <v>0</v>
      </c>
      <c r="M179" s="269"/>
      <c r="N179" s="51"/>
      <c r="O179" s="51"/>
      <c r="P179" s="51"/>
      <c r="Q179" s="51"/>
      <c r="R179" s="51"/>
      <c r="S179" s="51"/>
      <c r="T179" s="51"/>
    </row>
    <row r="180" ht="14.25" customHeight="1">
      <c r="A180" s="51"/>
      <c r="B180" s="298"/>
      <c r="F180" s="51" t="str">
        <f>$B$7</f>
        <v>#REF!</v>
      </c>
      <c r="G180" s="299">
        <f>$F$7</f>
        <v>450</v>
      </c>
      <c r="H180" s="299">
        <v>1.0</v>
      </c>
      <c r="I180" s="300"/>
      <c r="J180" s="301">
        <f t="shared" si="12"/>
        <v>0</v>
      </c>
      <c r="K180" s="270">
        <f t="shared" si="10"/>
        <v>0</v>
      </c>
      <c r="L180" s="270">
        <f t="shared" si="11"/>
        <v>0</v>
      </c>
      <c r="M180" s="269"/>
      <c r="N180" s="51"/>
      <c r="O180" s="51"/>
      <c r="P180" s="51"/>
      <c r="Q180" s="51"/>
      <c r="R180" s="51"/>
      <c r="S180" s="51"/>
      <c r="T180" s="51"/>
    </row>
    <row r="181" ht="14.25" customHeight="1">
      <c r="A181" s="51"/>
      <c r="B181" s="298"/>
      <c r="F181" s="51" t="str">
        <f>$B$8</f>
        <v>#REF!</v>
      </c>
      <c r="G181" s="299">
        <f>$F$8</f>
        <v>2500</v>
      </c>
      <c r="H181" s="299">
        <v>1.0</v>
      </c>
      <c r="I181" s="300"/>
      <c r="J181" s="301">
        <f t="shared" si="12"/>
        <v>0</v>
      </c>
      <c r="K181" s="270">
        <f t="shared" si="10"/>
        <v>0</v>
      </c>
      <c r="L181" s="270">
        <f t="shared" si="11"/>
        <v>0</v>
      </c>
      <c r="M181" s="269"/>
      <c r="N181" s="51"/>
      <c r="O181" s="51"/>
      <c r="P181" s="51"/>
      <c r="Q181" s="51"/>
      <c r="R181" s="51"/>
      <c r="S181" s="51"/>
      <c r="T181" s="51"/>
    </row>
    <row r="182" ht="14.25" customHeight="1">
      <c r="A182" s="51"/>
      <c r="B182" s="298"/>
      <c r="F182" s="51" t="str">
        <f>$B$9</f>
        <v>#REF!</v>
      </c>
      <c r="G182" s="299">
        <f>$F$9</f>
        <v>1800</v>
      </c>
      <c r="H182" s="299">
        <v>1.0</v>
      </c>
      <c r="I182" s="300"/>
      <c r="J182" s="301">
        <f t="shared" si="12"/>
        <v>0</v>
      </c>
      <c r="K182" s="270">
        <f t="shared" si="10"/>
        <v>0</v>
      </c>
      <c r="L182" s="270">
        <f t="shared" si="11"/>
        <v>0</v>
      </c>
      <c r="M182" s="269"/>
      <c r="N182" s="51"/>
      <c r="O182" s="51"/>
      <c r="P182" s="51"/>
      <c r="Q182" s="51"/>
      <c r="R182" s="51"/>
      <c r="S182" s="51"/>
      <c r="T182" s="51"/>
    </row>
    <row r="183" ht="14.25" customHeight="1">
      <c r="A183" s="51"/>
      <c r="B183" s="298"/>
      <c r="F183" s="51" t="str">
        <f>$B$10</f>
        <v>#REF!</v>
      </c>
      <c r="G183" s="299">
        <f>$F$10</f>
        <v>1500</v>
      </c>
      <c r="H183" s="299">
        <v>1.0</v>
      </c>
      <c r="I183" s="300"/>
      <c r="J183" s="301">
        <f t="shared" si="12"/>
        <v>0</v>
      </c>
      <c r="K183" s="270">
        <f t="shared" si="10"/>
        <v>0</v>
      </c>
      <c r="L183" s="270">
        <f t="shared" si="11"/>
        <v>0</v>
      </c>
      <c r="M183" s="269"/>
      <c r="N183" s="51"/>
      <c r="O183" s="51"/>
      <c r="P183" s="51"/>
      <c r="Q183" s="51"/>
      <c r="R183" s="51"/>
      <c r="S183" s="51"/>
      <c r="T183" s="51"/>
    </row>
    <row r="184" ht="14.25" customHeight="1">
      <c r="A184" s="51"/>
      <c r="B184" s="302"/>
      <c r="C184" s="95"/>
      <c r="D184" s="95"/>
      <c r="E184" s="95"/>
      <c r="F184" s="284" t="str">
        <f>$B$11</f>
        <v>#REF!</v>
      </c>
      <c r="G184" s="303">
        <f>$F$11</f>
        <v>300</v>
      </c>
      <c r="H184" s="303">
        <v>1.0</v>
      </c>
      <c r="I184" s="304"/>
      <c r="J184" s="305">
        <f t="shared" si="12"/>
        <v>0</v>
      </c>
      <c r="K184" s="270">
        <f t="shared" si="10"/>
        <v>0</v>
      </c>
      <c r="L184" s="270">
        <f t="shared" si="11"/>
        <v>0</v>
      </c>
      <c r="M184" s="269"/>
      <c r="N184" s="51"/>
      <c r="O184" s="51"/>
      <c r="P184" s="51"/>
      <c r="Q184" s="51"/>
      <c r="R184" s="51"/>
      <c r="S184" s="51"/>
      <c r="T184" s="51"/>
    </row>
    <row r="185" ht="14.25" customHeight="1">
      <c r="A185" s="51"/>
      <c r="B185" s="294" t="s">
        <v>450</v>
      </c>
      <c r="C185" s="9"/>
      <c r="D185" s="9"/>
      <c r="E185" s="9"/>
      <c r="F185" s="279" t="str">
        <f>$B$5</f>
        <v>#REF!</v>
      </c>
      <c r="G185" s="295">
        <f>$F$5</f>
        <v>1200</v>
      </c>
      <c r="H185" s="299">
        <v>1.0</v>
      </c>
      <c r="I185" s="300"/>
      <c r="J185" s="301">
        <f t="shared" si="12"/>
        <v>0</v>
      </c>
      <c r="K185" s="270">
        <f t="shared" si="10"/>
        <v>0</v>
      </c>
      <c r="L185" s="270">
        <f t="shared" si="11"/>
        <v>0</v>
      </c>
      <c r="M185" s="269"/>
      <c r="N185" s="51"/>
      <c r="O185" s="51"/>
      <c r="P185" s="51"/>
      <c r="Q185" s="51"/>
      <c r="R185" s="51"/>
      <c r="S185" s="51"/>
      <c r="T185" s="51"/>
    </row>
    <row r="186" ht="14.25" customHeight="1">
      <c r="A186" s="51"/>
      <c r="B186" s="298"/>
      <c r="F186" s="51" t="str">
        <f>$B$6</f>
        <v>#REF!</v>
      </c>
      <c r="G186" s="299">
        <f>$F$6</f>
        <v>1200</v>
      </c>
      <c r="H186" s="299">
        <v>1.0</v>
      </c>
      <c r="I186" s="300"/>
      <c r="J186" s="301">
        <f t="shared" si="12"/>
        <v>0</v>
      </c>
      <c r="K186" s="270">
        <f t="shared" si="10"/>
        <v>0</v>
      </c>
      <c r="L186" s="270">
        <f t="shared" si="11"/>
        <v>0</v>
      </c>
      <c r="M186" s="269"/>
      <c r="N186" s="51"/>
      <c r="O186" s="51"/>
      <c r="P186" s="51"/>
      <c r="Q186" s="51"/>
      <c r="R186" s="51"/>
      <c r="S186" s="51"/>
      <c r="T186" s="51"/>
    </row>
    <row r="187" ht="14.25" customHeight="1">
      <c r="A187" s="51"/>
      <c r="B187" s="298"/>
      <c r="F187" s="51" t="str">
        <f>$B$7</f>
        <v>#REF!</v>
      </c>
      <c r="G187" s="299">
        <f>$F$7</f>
        <v>450</v>
      </c>
      <c r="H187" s="299">
        <v>1.0</v>
      </c>
      <c r="I187" s="300"/>
      <c r="J187" s="301">
        <f t="shared" si="12"/>
        <v>0</v>
      </c>
      <c r="K187" s="270">
        <f t="shared" si="10"/>
        <v>0</v>
      </c>
      <c r="L187" s="270">
        <f t="shared" si="11"/>
        <v>0</v>
      </c>
      <c r="M187" s="269"/>
      <c r="N187" s="51"/>
      <c r="O187" s="51"/>
      <c r="P187" s="51"/>
      <c r="Q187" s="51"/>
      <c r="R187" s="51"/>
      <c r="S187" s="51"/>
      <c r="T187" s="51"/>
    </row>
    <row r="188" ht="14.25" customHeight="1">
      <c r="A188" s="51"/>
      <c r="B188" s="298"/>
      <c r="F188" s="51" t="str">
        <f>$B$8</f>
        <v>#REF!</v>
      </c>
      <c r="G188" s="299">
        <f>$F$8</f>
        <v>2500</v>
      </c>
      <c r="H188" s="299">
        <v>1.0</v>
      </c>
      <c r="I188" s="300"/>
      <c r="J188" s="301">
        <f t="shared" si="12"/>
        <v>0</v>
      </c>
      <c r="K188" s="270">
        <f t="shared" si="10"/>
        <v>0</v>
      </c>
      <c r="L188" s="270">
        <f t="shared" si="11"/>
        <v>0</v>
      </c>
      <c r="M188" s="269"/>
      <c r="N188" s="51"/>
      <c r="O188" s="51"/>
      <c r="P188" s="51"/>
      <c r="Q188" s="51"/>
      <c r="R188" s="51"/>
      <c r="S188" s="51"/>
      <c r="T188" s="51"/>
    </row>
    <row r="189" ht="14.25" customHeight="1">
      <c r="A189" s="51"/>
      <c r="B189" s="298"/>
      <c r="F189" s="51" t="str">
        <f>$B$9</f>
        <v>#REF!</v>
      </c>
      <c r="G189" s="299">
        <f>$F$9</f>
        <v>1800</v>
      </c>
      <c r="H189" s="299">
        <v>1.0</v>
      </c>
      <c r="I189" s="300"/>
      <c r="J189" s="301">
        <f t="shared" si="12"/>
        <v>0</v>
      </c>
      <c r="K189" s="270">
        <f t="shared" si="10"/>
        <v>0</v>
      </c>
      <c r="L189" s="270">
        <f t="shared" si="11"/>
        <v>0</v>
      </c>
      <c r="M189" s="269"/>
      <c r="N189" s="51"/>
      <c r="O189" s="51"/>
      <c r="P189" s="51"/>
      <c r="Q189" s="51"/>
      <c r="R189" s="51"/>
      <c r="S189" s="51"/>
      <c r="T189" s="51"/>
    </row>
    <row r="190" ht="14.25" customHeight="1">
      <c r="A190" s="51"/>
      <c r="B190" s="298"/>
      <c r="F190" s="51" t="str">
        <f>$B$10</f>
        <v>#REF!</v>
      </c>
      <c r="G190" s="299">
        <f>$F$10</f>
        <v>1500</v>
      </c>
      <c r="H190" s="299">
        <v>1.0</v>
      </c>
      <c r="I190" s="300"/>
      <c r="J190" s="301">
        <f t="shared" si="12"/>
        <v>0</v>
      </c>
      <c r="K190" s="270">
        <f t="shared" si="10"/>
        <v>0</v>
      </c>
      <c r="L190" s="270">
        <f t="shared" si="11"/>
        <v>0</v>
      </c>
      <c r="M190" s="269"/>
      <c r="N190" s="51"/>
      <c r="O190" s="51"/>
      <c r="P190" s="51"/>
      <c r="Q190" s="51"/>
      <c r="R190" s="51"/>
      <c r="S190" s="51"/>
      <c r="T190" s="51"/>
    </row>
    <row r="191" ht="14.25" customHeight="1">
      <c r="A191" s="51"/>
      <c r="B191" s="302"/>
      <c r="C191" s="95"/>
      <c r="D191" s="95"/>
      <c r="E191" s="95"/>
      <c r="F191" s="284" t="str">
        <f>$B$11</f>
        <v>#REF!</v>
      </c>
      <c r="G191" s="303">
        <f>$F$11</f>
        <v>300</v>
      </c>
      <c r="H191" s="303">
        <v>1.0</v>
      </c>
      <c r="I191" s="304"/>
      <c r="J191" s="305">
        <f t="shared" si="12"/>
        <v>0</v>
      </c>
      <c r="K191" s="270">
        <f t="shared" si="10"/>
        <v>0</v>
      </c>
      <c r="L191" s="270">
        <f t="shared" si="11"/>
        <v>0</v>
      </c>
      <c r="M191" s="269"/>
      <c r="N191" s="51"/>
      <c r="O191" s="51"/>
      <c r="P191" s="51"/>
      <c r="Q191" s="51"/>
      <c r="R191" s="51"/>
      <c r="S191" s="51"/>
      <c r="T191" s="51"/>
    </row>
    <row r="192" ht="14.25" customHeight="1">
      <c r="A192" s="51"/>
      <c r="B192" s="294" t="s">
        <v>451</v>
      </c>
      <c r="C192" s="9"/>
      <c r="D192" s="9"/>
      <c r="E192" s="9"/>
      <c r="F192" s="279" t="str">
        <f>$B$5</f>
        <v>#REF!</v>
      </c>
      <c r="G192" s="295">
        <f>$F$5</f>
        <v>1200</v>
      </c>
      <c r="H192" s="299">
        <v>1.0</v>
      </c>
      <c r="I192" s="300"/>
      <c r="J192" s="301">
        <f t="shared" si="12"/>
        <v>0</v>
      </c>
      <c r="K192" s="270">
        <f t="shared" si="10"/>
        <v>0</v>
      </c>
      <c r="L192" s="270">
        <f t="shared" si="11"/>
        <v>0</v>
      </c>
      <c r="M192" s="269"/>
      <c r="N192" s="51"/>
      <c r="O192" s="51"/>
      <c r="P192" s="51"/>
      <c r="Q192" s="51"/>
      <c r="R192" s="51"/>
      <c r="S192" s="51"/>
      <c r="T192" s="51"/>
    </row>
    <row r="193" ht="14.25" customHeight="1">
      <c r="A193" s="51"/>
      <c r="B193" s="298"/>
      <c r="F193" s="51" t="str">
        <f>$B$6</f>
        <v>#REF!</v>
      </c>
      <c r="G193" s="299">
        <f>$F$6</f>
        <v>1200</v>
      </c>
      <c r="H193" s="299">
        <v>1.0</v>
      </c>
      <c r="I193" s="300"/>
      <c r="J193" s="301">
        <f t="shared" si="12"/>
        <v>0</v>
      </c>
      <c r="K193" s="270">
        <f t="shared" si="10"/>
        <v>0</v>
      </c>
      <c r="L193" s="270">
        <f t="shared" si="11"/>
        <v>0</v>
      </c>
      <c r="M193" s="269"/>
      <c r="N193" s="51"/>
      <c r="O193" s="51"/>
      <c r="P193" s="51"/>
      <c r="Q193" s="51"/>
      <c r="R193" s="51"/>
      <c r="S193" s="51"/>
      <c r="T193" s="51"/>
    </row>
    <row r="194" ht="14.25" customHeight="1">
      <c r="A194" s="51"/>
      <c r="B194" s="298"/>
      <c r="F194" s="51" t="str">
        <f>$B$7</f>
        <v>#REF!</v>
      </c>
      <c r="G194" s="299">
        <f>$F$7</f>
        <v>450</v>
      </c>
      <c r="H194" s="299">
        <v>1.0</v>
      </c>
      <c r="I194" s="300"/>
      <c r="J194" s="301">
        <f t="shared" si="12"/>
        <v>0</v>
      </c>
      <c r="K194" s="270">
        <f t="shared" si="10"/>
        <v>0</v>
      </c>
      <c r="L194" s="270">
        <f t="shared" si="11"/>
        <v>0</v>
      </c>
      <c r="M194" s="269"/>
      <c r="N194" s="51"/>
      <c r="O194" s="51"/>
      <c r="P194" s="51"/>
      <c r="Q194" s="51"/>
      <c r="R194" s="51"/>
      <c r="S194" s="51"/>
      <c r="T194" s="51"/>
    </row>
    <row r="195" ht="14.25" customHeight="1">
      <c r="A195" s="51"/>
      <c r="B195" s="298"/>
      <c r="F195" s="51" t="str">
        <f>$B$8</f>
        <v>#REF!</v>
      </c>
      <c r="G195" s="299">
        <f>$F$8</f>
        <v>2500</v>
      </c>
      <c r="H195" s="299">
        <v>1.0</v>
      </c>
      <c r="I195" s="300"/>
      <c r="J195" s="301">
        <f t="shared" si="12"/>
        <v>0</v>
      </c>
      <c r="K195" s="270">
        <f t="shared" si="10"/>
        <v>0</v>
      </c>
      <c r="L195" s="270">
        <f t="shared" si="11"/>
        <v>0</v>
      </c>
      <c r="M195" s="269"/>
      <c r="N195" s="51"/>
      <c r="O195" s="51"/>
      <c r="P195" s="51"/>
      <c r="Q195" s="51"/>
      <c r="R195" s="51"/>
      <c r="S195" s="51"/>
      <c r="T195" s="51"/>
    </row>
    <row r="196" ht="14.25" customHeight="1">
      <c r="A196" s="51"/>
      <c r="B196" s="298"/>
      <c r="F196" s="51" t="str">
        <f>$B$9</f>
        <v>#REF!</v>
      </c>
      <c r="G196" s="299">
        <f>$F$9</f>
        <v>1800</v>
      </c>
      <c r="H196" s="299">
        <v>1.0</v>
      </c>
      <c r="I196" s="300"/>
      <c r="J196" s="301">
        <f t="shared" si="12"/>
        <v>0</v>
      </c>
      <c r="K196" s="270">
        <f t="shared" si="10"/>
        <v>0</v>
      </c>
      <c r="L196" s="270">
        <f t="shared" si="11"/>
        <v>0</v>
      </c>
      <c r="M196" s="269"/>
      <c r="N196" s="51"/>
      <c r="O196" s="51"/>
      <c r="P196" s="51"/>
      <c r="Q196" s="51"/>
      <c r="R196" s="51"/>
      <c r="S196" s="51"/>
      <c r="T196" s="51"/>
    </row>
    <row r="197" ht="14.25" customHeight="1">
      <c r="A197" s="51"/>
      <c r="B197" s="298"/>
      <c r="F197" s="51" t="str">
        <f>$B$10</f>
        <v>#REF!</v>
      </c>
      <c r="G197" s="299">
        <f>$F$10</f>
        <v>1500</v>
      </c>
      <c r="H197" s="299">
        <v>1.0</v>
      </c>
      <c r="I197" s="300"/>
      <c r="J197" s="301">
        <f t="shared" si="12"/>
        <v>0</v>
      </c>
      <c r="K197" s="270">
        <f t="shared" si="10"/>
        <v>0</v>
      </c>
      <c r="L197" s="270">
        <f t="shared" si="11"/>
        <v>0</v>
      </c>
      <c r="M197" s="269"/>
      <c r="N197" s="51"/>
      <c r="O197" s="51"/>
      <c r="P197" s="51"/>
      <c r="Q197" s="51"/>
      <c r="R197" s="51"/>
      <c r="S197" s="51"/>
      <c r="T197" s="51"/>
    </row>
    <row r="198" ht="14.25" customHeight="1">
      <c r="A198" s="51"/>
      <c r="B198" s="302"/>
      <c r="C198" s="95"/>
      <c r="D198" s="95"/>
      <c r="E198" s="95"/>
      <c r="F198" s="284" t="str">
        <f>$B$11</f>
        <v>#REF!</v>
      </c>
      <c r="G198" s="303">
        <f>$F$11</f>
        <v>300</v>
      </c>
      <c r="H198" s="303">
        <v>1.0</v>
      </c>
      <c r="I198" s="304"/>
      <c r="J198" s="305">
        <f t="shared" si="12"/>
        <v>0</v>
      </c>
      <c r="K198" s="270">
        <f t="shared" si="10"/>
        <v>0</v>
      </c>
      <c r="L198" s="270">
        <f t="shared" si="11"/>
        <v>0</v>
      </c>
      <c r="M198" s="269"/>
      <c r="N198" s="51"/>
      <c r="O198" s="51"/>
      <c r="P198" s="51"/>
      <c r="Q198" s="51"/>
      <c r="R198" s="51"/>
      <c r="S198" s="51"/>
      <c r="T198" s="51"/>
    </row>
    <row r="199" ht="14.25" customHeight="1">
      <c r="A199" s="51"/>
      <c r="B199" s="294" t="s">
        <v>452</v>
      </c>
      <c r="C199" s="9"/>
      <c r="D199" s="9"/>
      <c r="E199" s="9"/>
      <c r="F199" s="279" t="str">
        <f>$B$5</f>
        <v>#REF!</v>
      </c>
      <c r="G199" s="295">
        <f>$F$5</f>
        <v>1200</v>
      </c>
      <c r="H199" s="299">
        <v>1.0</v>
      </c>
      <c r="I199" s="300"/>
      <c r="J199" s="301">
        <f t="shared" si="12"/>
        <v>0</v>
      </c>
      <c r="K199" s="270">
        <f t="shared" si="10"/>
        <v>0</v>
      </c>
      <c r="L199" s="270">
        <f t="shared" si="11"/>
        <v>0</v>
      </c>
      <c r="M199" s="269"/>
      <c r="N199" s="51"/>
      <c r="O199" s="51"/>
      <c r="P199" s="51"/>
      <c r="Q199" s="51"/>
      <c r="R199" s="51"/>
      <c r="S199" s="51"/>
      <c r="T199" s="51"/>
    </row>
    <row r="200" ht="14.25" customHeight="1">
      <c r="A200" s="51"/>
      <c r="B200" s="298"/>
      <c r="F200" s="51" t="str">
        <f>$B$6</f>
        <v>#REF!</v>
      </c>
      <c r="G200" s="299">
        <f>$F$6</f>
        <v>1200</v>
      </c>
      <c r="H200" s="299">
        <v>1.0</v>
      </c>
      <c r="I200" s="300"/>
      <c r="J200" s="301">
        <f t="shared" si="12"/>
        <v>0</v>
      </c>
      <c r="K200" s="270">
        <f t="shared" si="10"/>
        <v>0</v>
      </c>
      <c r="L200" s="270">
        <f t="shared" si="11"/>
        <v>0</v>
      </c>
      <c r="M200" s="269"/>
      <c r="N200" s="51"/>
      <c r="O200" s="51"/>
      <c r="P200" s="51"/>
      <c r="Q200" s="51"/>
      <c r="R200" s="51"/>
      <c r="S200" s="51"/>
      <c r="T200" s="51"/>
    </row>
    <row r="201" ht="14.25" customHeight="1">
      <c r="A201" s="51"/>
      <c r="B201" s="298"/>
      <c r="F201" s="51" t="str">
        <f>$B$7</f>
        <v>#REF!</v>
      </c>
      <c r="G201" s="299">
        <f>$F$7</f>
        <v>450</v>
      </c>
      <c r="H201" s="299">
        <v>1.0</v>
      </c>
      <c r="I201" s="300"/>
      <c r="J201" s="301">
        <f t="shared" si="12"/>
        <v>0</v>
      </c>
      <c r="K201" s="270">
        <f t="shared" si="10"/>
        <v>0</v>
      </c>
      <c r="L201" s="270">
        <f t="shared" si="11"/>
        <v>0</v>
      </c>
      <c r="M201" s="269"/>
      <c r="N201" s="51"/>
      <c r="O201" s="51"/>
      <c r="P201" s="51"/>
      <c r="Q201" s="51"/>
      <c r="R201" s="51"/>
      <c r="S201" s="51"/>
      <c r="T201" s="51"/>
    </row>
    <row r="202" ht="14.25" customHeight="1">
      <c r="A202" s="51"/>
      <c r="B202" s="298"/>
      <c r="F202" s="51" t="str">
        <f>$B$8</f>
        <v>#REF!</v>
      </c>
      <c r="G202" s="299">
        <f>$F$8</f>
        <v>2500</v>
      </c>
      <c r="H202" s="299">
        <v>1.0</v>
      </c>
      <c r="I202" s="300"/>
      <c r="J202" s="301">
        <f t="shared" si="12"/>
        <v>0</v>
      </c>
      <c r="K202" s="270">
        <f t="shared" si="10"/>
        <v>0</v>
      </c>
      <c r="L202" s="270">
        <f t="shared" si="11"/>
        <v>0</v>
      </c>
      <c r="M202" s="269"/>
      <c r="N202" s="51"/>
      <c r="O202" s="51"/>
      <c r="P202" s="51"/>
      <c r="Q202" s="51"/>
      <c r="R202" s="51"/>
      <c r="S202" s="51"/>
      <c r="T202" s="51"/>
    </row>
    <row r="203" ht="14.25" customHeight="1">
      <c r="A203" s="51"/>
      <c r="B203" s="298"/>
      <c r="F203" s="51" t="str">
        <f>$B$9</f>
        <v>#REF!</v>
      </c>
      <c r="G203" s="299">
        <f>$F$9</f>
        <v>1800</v>
      </c>
      <c r="H203" s="299">
        <v>1.0</v>
      </c>
      <c r="I203" s="300"/>
      <c r="J203" s="301">
        <f t="shared" si="12"/>
        <v>0</v>
      </c>
      <c r="K203" s="270">
        <f t="shared" si="10"/>
        <v>0</v>
      </c>
      <c r="L203" s="270">
        <f t="shared" si="11"/>
        <v>0</v>
      </c>
      <c r="M203" s="269"/>
      <c r="N203" s="51"/>
      <c r="O203" s="51"/>
      <c r="P203" s="51"/>
      <c r="Q203" s="51"/>
      <c r="R203" s="51"/>
      <c r="S203" s="51"/>
      <c r="T203" s="51"/>
    </row>
    <row r="204" ht="14.25" customHeight="1">
      <c r="A204" s="51"/>
      <c r="B204" s="298"/>
      <c r="F204" s="51" t="str">
        <f>$B$10</f>
        <v>#REF!</v>
      </c>
      <c r="G204" s="299">
        <f>$F$10</f>
        <v>1500</v>
      </c>
      <c r="H204" s="299">
        <v>1.0</v>
      </c>
      <c r="I204" s="300"/>
      <c r="J204" s="301">
        <f t="shared" si="12"/>
        <v>0</v>
      </c>
      <c r="K204" s="270">
        <f t="shared" si="10"/>
        <v>0</v>
      </c>
      <c r="L204" s="270">
        <f t="shared" si="11"/>
        <v>0</v>
      </c>
      <c r="M204" s="269"/>
      <c r="N204" s="51"/>
      <c r="O204" s="51"/>
      <c r="P204" s="51"/>
      <c r="Q204" s="51"/>
      <c r="R204" s="51"/>
      <c r="S204" s="51"/>
      <c r="T204" s="51"/>
    </row>
    <row r="205" ht="14.25" customHeight="1">
      <c r="A205" s="51"/>
      <c r="B205" s="302"/>
      <c r="C205" s="95"/>
      <c r="D205" s="95"/>
      <c r="E205" s="95"/>
      <c r="F205" s="284" t="str">
        <f>$B$11</f>
        <v>#REF!</v>
      </c>
      <c r="G205" s="303">
        <f>$F$11</f>
        <v>300</v>
      </c>
      <c r="H205" s="303">
        <v>1.0</v>
      </c>
      <c r="I205" s="304"/>
      <c r="J205" s="305">
        <f t="shared" si="12"/>
        <v>0</v>
      </c>
      <c r="K205" s="270">
        <f t="shared" si="10"/>
        <v>0</v>
      </c>
      <c r="L205" s="270">
        <f t="shared" si="11"/>
        <v>0</v>
      </c>
      <c r="M205" s="269"/>
      <c r="N205" s="51"/>
      <c r="O205" s="51"/>
      <c r="P205" s="51"/>
      <c r="Q205" s="51"/>
      <c r="R205" s="51"/>
      <c r="S205" s="51"/>
      <c r="T205" s="51"/>
    </row>
    <row r="206" ht="14.25" customHeight="1">
      <c r="A206" s="51"/>
      <c r="B206" s="294" t="s">
        <v>453</v>
      </c>
      <c r="C206" s="9"/>
      <c r="D206" s="9"/>
      <c r="E206" s="9"/>
      <c r="F206" s="279" t="str">
        <f>$B$5</f>
        <v>#REF!</v>
      </c>
      <c r="G206" s="295">
        <f>$F$5</f>
        <v>1200</v>
      </c>
      <c r="H206" s="299">
        <v>1.0</v>
      </c>
      <c r="I206" s="300"/>
      <c r="J206" s="301">
        <f t="shared" si="12"/>
        <v>0</v>
      </c>
      <c r="K206" s="270">
        <f t="shared" si="10"/>
        <v>0</v>
      </c>
      <c r="L206" s="270">
        <f t="shared" si="11"/>
        <v>0</v>
      </c>
      <c r="M206" s="269"/>
      <c r="N206" s="51"/>
      <c r="O206" s="51"/>
      <c r="P206" s="51"/>
      <c r="Q206" s="51"/>
      <c r="R206" s="51"/>
      <c r="S206" s="51"/>
      <c r="T206" s="51"/>
    </row>
    <row r="207" ht="14.25" customHeight="1">
      <c r="A207" s="51"/>
      <c r="B207" s="298"/>
      <c r="F207" s="51" t="str">
        <f>$B$6</f>
        <v>#REF!</v>
      </c>
      <c r="G207" s="299">
        <f>$F$6</f>
        <v>1200</v>
      </c>
      <c r="H207" s="299">
        <v>1.0</v>
      </c>
      <c r="I207" s="300"/>
      <c r="J207" s="301">
        <f t="shared" si="12"/>
        <v>0</v>
      </c>
      <c r="K207" s="270">
        <f t="shared" si="10"/>
        <v>0</v>
      </c>
      <c r="L207" s="270">
        <f t="shared" si="11"/>
        <v>0</v>
      </c>
      <c r="M207" s="269"/>
      <c r="N207" s="51"/>
      <c r="O207" s="51"/>
      <c r="P207" s="51"/>
      <c r="Q207" s="51"/>
      <c r="R207" s="51"/>
      <c r="S207" s="51"/>
      <c r="T207" s="51"/>
    </row>
    <row r="208" ht="14.25" customHeight="1">
      <c r="A208" s="51"/>
      <c r="B208" s="298"/>
      <c r="F208" s="51" t="str">
        <f>$B$7</f>
        <v>#REF!</v>
      </c>
      <c r="G208" s="299">
        <f>$F$7</f>
        <v>450</v>
      </c>
      <c r="H208" s="299">
        <v>1.0</v>
      </c>
      <c r="I208" s="300"/>
      <c r="J208" s="301">
        <f t="shared" si="12"/>
        <v>0</v>
      </c>
      <c r="K208" s="270">
        <f t="shared" si="10"/>
        <v>0</v>
      </c>
      <c r="L208" s="270">
        <f t="shared" si="11"/>
        <v>0</v>
      </c>
      <c r="M208" s="269"/>
      <c r="N208" s="51"/>
      <c r="O208" s="51"/>
      <c r="P208" s="51"/>
      <c r="Q208" s="51"/>
      <c r="R208" s="51"/>
      <c r="S208" s="51"/>
      <c r="T208" s="51"/>
    </row>
    <row r="209" ht="14.25" customHeight="1">
      <c r="A209" s="51"/>
      <c r="B209" s="298"/>
      <c r="F209" s="51" t="str">
        <f>$B$8</f>
        <v>#REF!</v>
      </c>
      <c r="G209" s="299">
        <f>$F$8</f>
        <v>2500</v>
      </c>
      <c r="H209" s="299">
        <v>1.0</v>
      </c>
      <c r="I209" s="300"/>
      <c r="J209" s="301">
        <f t="shared" si="12"/>
        <v>0</v>
      </c>
      <c r="K209" s="270">
        <f t="shared" si="10"/>
        <v>0</v>
      </c>
      <c r="L209" s="270">
        <f t="shared" si="11"/>
        <v>0</v>
      </c>
      <c r="M209" s="269"/>
      <c r="N209" s="51"/>
      <c r="O209" s="51"/>
      <c r="P209" s="51"/>
      <c r="Q209" s="51"/>
      <c r="R209" s="51"/>
      <c r="S209" s="51"/>
      <c r="T209" s="51"/>
    </row>
    <row r="210" ht="14.25" customHeight="1">
      <c r="A210" s="51"/>
      <c r="B210" s="298"/>
      <c r="F210" s="51" t="str">
        <f>$B$9</f>
        <v>#REF!</v>
      </c>
      <c r="G210" s="299">
        <f>$F$9</f>
        <v>1800</v>
      </c>
      <c r="H210" s="299">
        <v>1.0</v>
      </c>
      <c r="I210" s="300"/>
      <c r="J210" s="301">
        <f t="shared" si="12"/>
        <v>0</v>
      </c>
      <c r="K210" s="270">
        <f t="shared" si="10"/>
        <v>0</v>
      </c>
      <c r="L210" s="270">
        <f t="shared" si="11"/>
        <v>0</v>
      </c>
      <c r="M210" s="269"/>
      <c r="N210" s="51"/>
      <c r="O210" s="51"/>
      <c r="P210" s="51"/>
      <c r="Q210" s="51"/>
      <c r="R210" s="51"/>
      <c r="S210" s="51"/>
      <c r="T210" s="51"/>
    </row>
    <row r="211" ht="14.25" customHeight="1">
      <c r="A211" s="51"/>
      <c r="B211" s="298"/>
      <c r="F211" s="51" t="str">
        <f>$B$10</f>
        <v>#REF!</v>
      </c>
      <c r="G211" s="299">
        <f>$F$10</f>
        <v>1500</v>
      </c>
      <c r="H211" s="299">
        <v>1.0</v>
      </c>
      <c r="I211" s="300"/>
      <c r="J211" s="301">
        <f t="shared" si="12"/>
        <v>0</v>
      </c>
      <c r="K211" s="270">
        <f t="shared" si="10"/>
        <v>0</v>
      </c>
      <c r="L211" s="270">
        <f t="shared" si="11"/>
        <v>0</v>
      </c>
      <c r="M211" s="269"/>
      <c r="N211" s="51"/>
      <c r="O211" s="51"/>
      <c r="P211" s="51"/>
      <c r="Q211" s="51"/>
      <c r="R211" s="51"/>
      <c r="S211" s="51"/>
      <c r="T211" s="51"/>
    </row>
    <row r="212" ht="14.25" customHeight="1">
      <c r="A212" s="51"/>
      <c r="B212" s="302"/>
      <c r="C212" s="95"/>
      <c r="D212" s="95"/>
      <c r="E212" s="95"/>
      <c r="F212" s="284" t="str">
        <f>$B$11</f>
        <v>#REF!</v>
      </c>
      <c r="G212" s="303">
        <f>$F$11</f>
        <v>300</v>
      </c>
      <c r="H212" s="303">
        <v>1.0</v>
      </c>
      <c r="I212" s="304"/>
      <c r="J212" s="305">
        <f t="shared" si="12"/>
        <v>0</v>
      </c>
      <c r="K212" s="270">
        <f t="shared" si="10"/>
        <v>0</v>
      </c>
      <c r="L212" s="270">
        <f t="shared" si="11"/>
        <v>0</v>
      </c>
      <c r="M212" s="269"/>
      <c r="N212" s="51"/>
      <c r="O212" s="51"/>
      <c r="P212" s="51"/>
      <c r="Q212" s="51"/>
      <c r="R212" s="51"/>
      <c r="S212" s="51"/>
      <c r="T212" s="51"/>
    </row>
    <row r="213" ht="14.25" customHeight="1">
      <c r="A213" s="51"/>
      <c r="B213" s="294" t="s">
        <v>454</v>
      </c>
      <c r="C213" s="9"/>
      <c r="D213" s="9"/>
      <c r="E213" s="9"/>
      <c r="F213" s="279" t="str">
        <f>$B$5</f>
        <v>#REF!</v>
      </c>
      <c r="G213" s="295">
        <f>$F$5</f>
        <v>1200</v>
      </c>
      <c r="H213" s="299">
        <v>1.0</v>
      </c>
      <c r="I213" s="300"/>
      <c r="J213" s="301">
        <f t="shared" si="12"/>
        <v>0</v>
      </c>
      <c r="K213" s="270">
        <f t="shared" si="10"/>
        <v>0</v>
      </c>
      <c r="L213" s="270">
        <f t="shared" si="11"/>
        <v>0</v>
      </c>
      <c r="M213" s="269"/>
      <c r="N213" s="51"/>
      <c r="O213" s="51"/>
      <c r="P213" s="51"/>
      <c r="Q213" s="51"/>
      <c r="R213" s="51"/>
      <c r="S213" s="51"/>
      <c r="T213" s="51"/>
    </row>
    <row r="214" ht="14.25" customHeight="1">
      <c r="A214" s="51"/>
      <c r="B214" s="298"/>
      <c r="F214" s="51" t="str">
        <f>$B$6</f>
        <v>#REF!</v>
      </c>
      <c r="G214" s="299">
        <f>$F$6</f>
        <v>1200</v>
      </c>
      <c r="H214" s="299">
        <v>1.0</v>
      </c>
      <c r="I214" s="300"/>
      <c r="J214" s="301">
        <f t="shared" si="12"/>
        <v>0</v>
      </c>
      <c r="K214" s="270">
        <f t="shared" si="10"/>
        <v>0</v>
      </c>
      <c r="L214" s="270">
        <f t="shared" si="11"/>
        <v>0</v>
      </c>
      <c r="M214" s="269"/>
      <c r="N214" s="51"/>
      <c r="O214" s="51"/>
      <c r="P214" s="51"/>
      <c r="Q214" s="51"/>
      <c r="R214" s="51"/>
      <c r="S214" s="51"/>
      <c r="T214" s="51"/>
    </row>
    <row r="215" ht="14.25" customHeight="1">
      <c r="A215" s="51"/>
      <c r="B215" s="298"/>
      <c r="F215" s="51" t="str">
        <f>$B$7</f>
        <v>#REF!</v>
      </c>
      <c r="G215" s="299">
        <f>$F$7</f>
        <v>450</v>
      </c>
      <c r="H215" s="299">
        <v>1.0</v>
      </c>
      <c r="I215" s="300"/>
      <c r="J215" s="301">
        <f t="shared" si="12"/>
        <v>0</v>
      </c>
      <c r="K215" s="270">
        <f t="shared" si="10"/>
        <v>0</v>
      </c>
      <c r="L215" s="270">
        <f t="shared" si="11"/>
        <v>0</v>
      </c>
      <c r="M215" s="269"/>
      <c r="N215" s="51"/>
      <c r="O215" s="51"/>
      <c r="P215" s="51"/>
      <c r="Q215" s="51"/>
      <c r="R215" s="51"/>
      <c r="S215" s="51"/>
      <c r="T215" s="51"/>
    </row>
    <row r="216" ht="14.25" customHeight="1">
      <c r="A216" s="51"/>
      <c r="B216" s="298"/>
      <c r="F216" s="51" t="str">
        <f>$B$8</f>
        <v>#REF!</v>
      </c>
      <c r="G216" s="299">
        <f>$F$8</f>
        <v>2500</v>
      </c>
      <c r="H216" s="299">
        <v>1.0</v>
      </c>
      <c r="I216" s="300"/>
      <c r="J216" s="301">
        <f t="shared" si="12"/>
        <v>0</v>
      </c>
      <c r="K216" s="270">
        <f t="shared" si="10"/>
        <v>0</v>
      </c>
      <c r="L216" s="270">
        <f t="shared" si="11"/>
        <v>0</v>
      </c>
      <c r="M216" s="269"/>
      <c r="N216" s="51"/>
      <c r="O216" s="51"/>
      <c r="P216" s="51"/>
      <c r="Q216" s="51"/>
      <c r="R216" s="51"/>
      <c r="S216" s="51"/>
      <c r="T216" s="51"/>
    </row>
    <row r="217" ht="14.25" customHeight="1">
      <c r="A217" s="51"/>
      <c r="B217" s="298"/>
      <c r="F217" s="51" t="str">
        <f>$B$9</f>
        <v>#REF!</v>
      </c>
      <c r="G217" s="299">
        <f>$F$9</f>
        <v>1800</v>
      </c>
      <c r="H217" s="299">
        <v>1.0</v>
      </c>
      <c r="I217" s="300"/>
      <c r="J217" s="301">
        <f t="shared" si="12"/>
        <v>0</v>
      </c>
      <c r="K217" s="270">
        <f t="shared" si="10"/>
        <v>0</v>
      </c>
      <c r="L217" s="270">
        <f t="shared" si="11"/>
        <v>0</v>
      </c>
      <c r="M217" s="269"/>
      <c r="N217" s="51"/>
      <c r="O217" s="51"/>
      <c r="P217" s="51"/>
      <c r="Q217" s="51"/>
      <c r="R217" s="51"/>
      <c r="S217" s="51"/>
      <c r="T217" s="51"/>
    </row>
    <row r="218" ht="14.25" customHeight="1">
      <c r="A218" s="51"/>
      <c r="B218" s="298"/>
      <c r="F218" s="51" t="str">
        <f>$B$10</f>
        <v>#REF!</v>
      </c>
      <c r="G218" s="299">
        <f>$F$10</f>
        <v>1500</v>
      </c>
      <c r="H218" s="299">
        <v>1.0</v>
      </c>
      <c r="I218" s="300"/>
      <c r="J218" s="301">
        <f t="shared" si="12"/>
        <v>0</v>
      </c>
      <c r="K218" s="270">
        <f t="shared" si="10"/>
        <v>0</v>
      </c>
      <c r="L218" s="270">
        <f t="shared" si="11"/>
        <v>0</v>
      </c>
      <c r="M218" s="269"/>
      <c r="N218" s="51"/>
      <c r="O218" s="51"/>
      <c r="P218" s="51"/>
      <c r="Q218" s="51"/>
      <c r="R218" s="51"/>
      <c r="S218" s="51"/>
      <c r="T218" s="51"/>
    </row>
    <row r="219" ht="14.25" customHeight="1">
      <c r="A219" s="51"/>
      <c r="B219" s="302"/>
      <c r="C219" s="95"/>
      <c r="D219" s="95"/>
      <c r="E219" s="95"/>
      <c r="F219" s="284" t="str">
        <f>$B$11</f>
        <v>#REF!</v>
      </c>
      <c r="G219" s="303">
        <f>$F$11</f>
        <v>300</v>
      </c>
      <c r="H219" s="303">
        <v>1.0</v>
      </c>
      <c r="I219" s="304"/>
      <c r="J219" s="305">
        <f t="shared" si="12"/>
        <v>0</v>
      </c>
      <c r="K219" s="270">
        <f t="shared" si="10"/>
        <v>0</v>
      </c>
      <c r="L219" s="270">
        <f t="shared" si="11"/>
        <v>0</v>
      </c>
      <c r="M219" s="269"/>
      <c r="N219" s="51"/>
      <c r="O219" s="51"/>
      <c r="P219" s="51"/>
      <c r="Q219" s="51"/>
      <c r="R219" s="51"/>
      <c r="S219" s="51"/>
      <c r="T219" s="51"/>
    </row>
    <row r="220" ht="14.25" customHeight="1">
      <c r="A220" s="51"/>
      <c r="B220" s="294" t="s">
        <v>455</v>
      </c>
      <c r="C220" s="9"/>
      <c r="D220" s="9"/>
      <c r="E220" s="9"/>
      <c r="F220" s="279" t="str">
        <f>$B$5</f>
        <v>#REF!</v>
      </c>
      <c r="G220" s="295">
        <f>$F$5</f>
        <v>1200</v>
      </c>
      <c r="H220" s="299">
        <v>1.0</v>
      </c>
      <c r="I220" s="300"/>
      <c r="J220" s="301">
        <f t="shared" si="12"/>
        <v>0</v>
      </c>
      <c r="K220" s="270">
        <f t="shared" si="10"/>
        <v>0</v>
      </c>
      <c r="L220" s="270">
        <f t="shared" si="11"/>
        <v>0</v>
      </c>
      <c r="M220" s="269"/>
      <c r="N220" s="51"/>
      <c r="O220" s="51"/>
      <c r="P220" s="51"/>
      <c r="Q220" s="51"/>
      <c r="R220" s="51"/>
      <c r="S220" s="51"/>
      <c r="T220" s="51"/>
    </row>
    <row r="221" ht="14.25" customHeight="1">
      <c r="A221" s="51"/>
      <c r="B221" s="298"/>
      <c r="F221" s="51" t="str">
        <f>$B$6</f>
        <v>#REF!</v>
      </c>
      <c r="G221" s="299">
        <f>$F$6</f>
        <v>1200</v>
      </c>
      <c r="H221" s="299">
        <v>1.0</v>
      </c>
      <c r="I221" s="300"/>
      <c r="J221" s="301">
        <f t="shared" si="12"/>
        <v>0</v>
      </c>
      <c r="K221" s="270">
        <f t="shared" si="10"/>
        <v>0</v>
      </c>
      <c r="L221" s="270">
        <f t="shared" si="11"/>
        <v>0</v>
      </c>
      <c r="M221" s="269"/>
      <c r="N221" s="51"/>
      <c r="O221" s="51"/>
      <c r="P221" s="51"/>
      <c r="Q221" s="51"/>
      <c r="R221" s="51"/>
      <c r="S221" s="51"/>
      <c r="T221" s="51"/>
    </row>
    <row r="222" ht="14.25" customHeight="1">
      <c r="A222" s="51"/>
      <c r="B222" s="298"/>
      <c r="F222" s="51" t="str">
        <f>$B$7</f>
        <v>#REF!</v>
      </c>
      <c r="G222" s="299">
        <f>$F$7</f>
        <v>450</v>
      </c>
      <c r="H222" s="299">
        <v>1.0</v>
      </c>
      <c r="I222" s="300"/>
      <c r="J222" s="301">
        <f t="shared" si="12"/>
        <v>0</v>
      </c>
      <c r="K222" s="270">
        <f t="shared" si="10"/>
        <v>0</v>
      </c>
      <c r="L222" s="270">
        <f t="shared" si="11"/>
        <v>0</v>
      </c>
      <c r="M222" s="269"/>
      <c r="N222" s="51"/>
      <c r="O222" s="51"/>
      <c r="P222" s="51"/>
      <c r="Q222" s="51"/>
      <c r="R222" s="51"/>
      <c r="S222" s="51"/>
      <c r="T222" s="51"/>
    </row>
    <row r="223" ht="14.25" customHeight="1">
      <c r="A223" s="51"/>
      <c r="B223" s="298"/>
      <c r="F223" s="51" t="str">
        <f>$B$8</f>
        <v>#REF!</v>
      </c>
      <c r="G223" s="299">
        <f>$F$8</f>
        <v>2500</v>
      </c>
      <c r="H223" s="299">
        <v>1.0</v>
      </c>
      <c r="I223" s="300"/>
      <c r="J223" s="301">
        <f t="shared" si="12"/>
        <v>0</v>
      </c>
      <c r="K223" s="270">
        <f t="shared" si="10"/>
        <v>0</v>
      </c>
      <c r="L223" s="270">
        <f t="shared" si="11"/>
        <v>0</v>
      </c>
      <c r="M223" s="269"/>
      <c r="N223" s="51"/>
      <c r="O223" s="51"/>
      <c r="P223" s="51"/>
      <c r="Q223" s="51"/>
      <c r="R223" s="51"/>
      <c r="S223" s="51"/>
      <c r="T223" s="51"/>
    </row>
    <row r="224" ht="14.25" customHeight="1">
      <c r="A224" s="51"/>
      <c r="B224" s="298"/>
      <c r="F224" s="51" t="str">
        <f>$B$9</f>
        <v>#REF!</v>
      </c>
      <c r="G224" s="299">
        <f>$F$9</f>
        <v>1800</v>
      </c>
      <c r="H224" s="299">
        <v>1.0</v>
      </c>
      <c r="I224" s="300"/>
      <c r="J224" s="301">
        <f t="shared" si="12"/>
        <v>0</v>
      </c>
      <c r="K224" s="270">
        <f t="shared" si="10"/>
        <v>0</v>
      </c>
      <c r="L224" s="270">
        <f t="shared" si="11"/>
        <v>0</v>
      </c>
      <c r="M224" s="269"/>
      <c r="N224" s="51"/>
      <c r="O224" s="51"/>
      <c r="P224" s="51"/>
      <c r="Q224" s="51"/>
      <c r="R224" s="51"/>
      <c r="S224" s="51"/>
      <c r="T224" s="51"/>
    </row>
    <row r="225" ht="14.25" customHeight="1">
      <c r="A225" s="51"/>
      <c r="B225" s="298"/>
      <c r="F225" s="51" t="str">
        <f>$B$10</f>
        <v>#REF!</v>
      </c>
      <c r="G225" s="299">
        <f>$F$10</f>
        <v>1500</v>
      </c>
      <c r="H225" s="299">
        <v>1.0</v>
      </c>
      <c r="I225" s="300"/>
      <c r="J225" s="301">
        <f t="shared" si="12"/>
        <v>0</v>
      </c>
      <c r="K225" s="270">
        <f t="shared" si="10"/>
        <v>0</v>
      </c>
      <c r="L225" s="270">
        <f t="shared" si="11"/>
        <v>0</v>
      </c>
      <c r="M225" s="269"/>
      <c r="N225" s="51"/>
      <c r="O225" s="51"/>
      <c r="P225" s="51"/>
      <c r="Q225" s="51"/>
      <c r="R225" s="51"/>
      <c r="S225" s="51"/>
      <c r="T225" s="51"/>
    </row>
    <row r="226" ht="14.25" customHeight="1">
      <c r="A226" s="51"/>
      <c r="B226" s="302"/>
      <c r="C226" s="95"/>
      <c r="D226" s="95"/>
      <c r="E226" s="95"/>
      <c r="F226" s="284" t="str">
        <f>$B$11</f>
        <v>#REF!</v>
      </c>
      <c r="G226" s="303">
        <f>$F$11</f>
        <v>300</v>
      </c>
      <c r="H226" s="303">
        <v>1.0</v>
      </c>
      <c r="I226" s="304"/>
      <c r="J226" s="305">
        <f t="shared" si="12"/>
        <v>0</v>
      </c>
      <c r="K226" s="270">
        <f t="shared" si="10"/>
        <v>0</v>
      </c>
      <c r="L226" s="270">
        <f t="shared" si="11"/>
        <v>0</v>
      </c>
      <c r="M226" s="269"/>
      <c r="N226" s="51"/>
      <c r="O226" s="51"/>
      <c r="P226" s="51"/>
      <c r="Q226" s="51"/>
      <c r="R226" s="51"/>
      <c r="S226" s="51"/>
      <c r="T226" s="51"/>
    </row>
    <row r="227" ht="14.25" customHeight="1">
      <c r="A227" s="51"/>
      <c r="B227" s="294" t="s">
        <v>456</v>
      </c>
      <c r="C227" s="9"/>
      <c r="D227" s="9"/>
      <c r="E227" s="9"/>
      <c r="F227" s="279" t="str">
        <f>$B$5</f>
        <v>#REF!</v>
      </c>
      <c r="G227" s="295">
        <f>$F$5</f>
        <v>1200</v>
      </c>
      <c r="H227" s="299">
        <v>2.0</v>
      </c>
      <c r="I227" s="300"/>
      <c r="J227" s="301">
        <f t="shared" si="12"/>
        <v>0</v>
      </c>
      <c r="K227" s="270">
        <f t="shared" si="10"/>
        <v>0</v>
      </c>
      <c r="L227" s="270">
        <f t="shared" si="11"/>
        <v>0</v>
      </c>
      <c r="M227" s="269"/>
      <c r="N227" s="51"/>
      <c r="O227" s="51"/>
      <c r="P227" s="51"/>
      <c r="Q227" s="51"/>
      <c r="R227" s="51"/>
      <c r="S227" s="51"/>
      <c r="T227" s="51"/>
    </row>
    <row r="228" ht="14.25" customHeight="1">
      <c r="A228" s="51"/>
      <c r="B228" s="298"/>
      <c r="F228" s="51" t="str">
        <f>$B$6</f>
        <v>#REF!</v>
      </c>
      <c r="G228" s="299">
        <f>$F$6</f>
        <v>1200</v>
      </c>
      <c r="H228" s="299">
        <v>2.0</v>
      </c>
      <c r="I228" s="300"/>
      <c r="J228" s="301">
        <f t="shared" si="12"/>
        <v>0</v>
      </c>
      <c r="K228" s="270">
        <f t="shared" si="10"/>
        <v>0</v>
      </c>
      <c r="L228" s="270">
        <f t="shared" si="11"/>
        <v>0</v>
      </c>
      <c r="M228" s="269"/>
      <c r="N228" s="51"/>
      <c r="O228" s="51"/>
      <c r="P228" s="51"/>
      <c r="Q228" s="51"/>
      <c r="R228" s="51"/>
      <c r="S228" s="51"/>
      <c r="T228" s="51"/>
    </row>
    <row r="229" ht="14.25" customHeight="1">
      <c r="A229" s="51"/>
      <c r="B229" s="298"/>
      <c r="F229" s="51" t="str">
        <f>$B$7</f>
        <v>#REF!</v>
      </c>
      <c r="G229" s="299">
        <f>$F$7</f>
        <v>450</v>
      </c>
      <c r="H229" s="299">
        <v>2.0</v>
      </c>
      <c r="I229" s="300"/>
      <c r="J229" s="301">
        <f t="shared" si="12"/>
        <v>0</v>
      </c>
      <c r="K229" s="270">
        <f t="shared" si="10"/>
        <v>0</v>
      </c>
      <c r="L229" s="270">
        <f t="shared" si="11"/>
        <v>0</v>
      </c>
      <c r="M229" s="269"/>
      <c r="N229" s="51"/>
      <c r="O229" s="51"/>
      <c r="P229" s="51"/>
      <c r="Q229" s="51"/>
      <c r="R229" s="51"/>
      <c r="S229" s="51"/>
      <c r="T229" s="51"/>
    </row>
    <row r="230" ht="14.25" customHeight="1">
      <c r="A230" s="51"/>
      <c r="B230" s="298"/>
      <c r="F230" s="51" t="str">
        <f>$B$8</f>
        <v>#REF!</v>
      </c>
      <c r="G230" s="299">
        <f>$F$8</f>
        <v>2500</v>
      </c>
      <c r="H230" s="299">
        <v>2.0</v>
      </c>
      <c r="I230" s="300"/>
      <c r="J230" s="301">
        <f t="shared" si="12"/>
        <v>0</v>
      </c>
      <c r="K230" s="270">
        <f t="shared" si="10"/>
        <v>0</v>
      </c>
      <c r="L230" s="270">
        <f t="shared" si="11"/>
        <v>0</v>
      </c>
      <c r="M230" s="269"/>
      <c r="N230" s="51"/>
      <c r="O230" s="51"/>
      <c r="P230" s="51"/>
      <c r="Q230" s="51"/>
      <c r="R230" s="51"/>
      <c r="S230" s="51"/>
      <c r="T230" s="51"/>
    </row>
    <row r="231" ht="14.25" customHeight="1">
      <c r="A231" s="51"/>
      <c r="B231" s="298"/>
      <c r="F231" s="51" t="str">
        <f>$B$9</f>
        <v>#REF!</v>
      </c>
      <c r="G231" s="299">
        <f>$F$9</f>
        <v>1800</v>
      </c>
      <c r="H231" s="299">
        <v>2.0</v>
      </c>
      <c r="I231" s="300"/>
      <c r="J231" s="301">
        <f t="shared" si="12"/>
        <v>0</v>
      </c>
      <c r="K231" s="270">
        <f t="shared" si="10"/>
        <v>0</v>
      </c>
      <c r="L231" s="270">
        <f t="shared" si="11"/>
        <v>0</v>
      </c>
      <c r="M231" s="269"/>
      <c r="N231" s="51"/>
      <c r="O231" s="51"/>
      <c r="P231" s="51"/>
      <c r="Q231" s="51"/>
      <c r="R231" s="51"/>
      <c r="S231" s="51"/>
      <c r="T231" s="51"/>
    </row>
    <row r="232" ht="14.25" customHeight="1">
      <c r="A232" s="51"/>
      <c r="B232" s="298"/>
      <c r="F232" s="51" t="str">
        <f>$B$10</f>
        <v>#REF!</v>
      </c>
      <c r="G232" s="299">
        <f>$F$10</f>
        <v>1500</v>
      </c>
      <c r="H232" s="299">
        <v>2.0</v>
      </c>
      <c r="I232" s="300"/>
      <c r="J232" s="301">
        <f t="shared" si="12"/>
        <v>0</v>
      </c>
      <c r="K232" s="270">
        <f t="shared" si="10"/>
        <v>0</v>
      </c>
      <c r="L232" s="270">
        <f t="shared" si="11"/>
        <v>0</v>
      </c>
      <c r="M232" s="269"/>
      <c r="N232" s="51"/>
      <c r="O232" s="51"/>
      <c r="P232" s="51"/>
      <c r="Q232" s="51"/>
      <c r="R232" s="51"/>
      <c r="S232" s="51"/>
      <c r="T232" s="51"/>
    </row>
    <row r="233" ht="14.25" customHeight="1">
      <c r="A233" s="51"/>
      <c r="B233" s="302"/>
      <c r="C233" s="95"/>
      <c r="D233" s="95"/>
      <c r="E233" s="95"/>
      <c r="F233" s="284" t="str">
        <f>$B$11</f>
        <v>#REF!</v>
      </c>
      <c r="G233" s="303">
        <f>$F$11</f>
        <v>300</v>
      </c>
      <c r="H233" s="303">
        <v>2.0</v>
      </c>
      <c r="I233" s="304"/>
      <c r="J233" s="305">
        <f t="shared" si="12"/>
        <v>0</v>
      </c>
      <c r="K233" s="270">
        <f t="shared" si="10"/>
        <v>0</v>
      </c>
      <c r="L233" s="270">
        <f t="shared" si="11"/>
        <v>0</v>
      </c>
      <c r="M233" s="269"/>
      <c r="N233" s="51"/>
      <c r="O233" s="51"/>
      <c r="P233" s="51"/>
      <c r="Q233" s="51"/>
      <c r="R233" s="51"/>
      <c r="S233" s="51"/>
      <c r="T233" s="51"/>
    </row>
    <row r="234" ht="14.25" customHeight="1">
      <c r="A234" s="51"/>
      <c r="B234" s="294" t="s">
        <v>457</v>
      </c>
      <c r="C234" s="9"/>
      <c r="D234" s="9"/>
      <c r="E234" s="9"/>
      <c r="F234" s="279" t="str">
        <f>$B$5</f>
        <v>#REF!</v>
      </c>
      <c r="G234" s="295">
        <f>$F$5</f>
        <v>1200</v>
      </c>
      <c r="H234" s="299">
        <v>1.0</v>
      </c>
      <c r="I234" s="300"/>
      <c r="J234" s="301">
        <f t="shared" si="12"/>
        <v>0</v>
      </c>
      <c r="K234" s="270">
        <f t="shared" si="10"/>
        <v>0</v>
      </c>
      <c r="L234" s="270">
        <f t="shared" si="11"/>
        <v>0</v>
      </c>
      <c r="M234" s="269"/>
      <c r="N234" s="51"/>
      <c r="O234" s="51"/>
      <c r="P234" s="51"/>
      <c r="Q234" s="51"/>
      <c r="R234" s="51"/>
      <c r="S234" s="51"/>
      <c r="T234" s="51"/>
    </row>
    <row r="235" ht="14.25" customHeight="1">
      <c r="A235" s="51"/>
      <c r="B235" s="298"/>
      <c r="F235" s="51" t="str">
        <f>$B$6</f>
        <v>#REF!</v>
      </c>
      <c r="G235" s="299">
        <f>$F$6</f>
        <v>1200</v>
      </c>
      <c r="H235" s="299">
        <v>1.0</v>
      </c>
      <c r="I235" s="300"/>
      <c r="J235" s="301">
        <f t="shared" si="12"/>
        <v>0</v>
      </c>
      <c r="K235" s="270">
        <f t="shared" si="10"/>
        <v>0</v>
      </c>
      <c r="L235" s="270">
        <f t="shared" si="11"/>
        <v>0</v>
      </c>
      <c r="M235" s="269"/>
      <c r="N235" s="51"/>
      <c r="O235" s="51"/>
      <c r="P235" s="51"/>
      <c r="Q235" s="51"/>
      <c r="R235" s="51"/>
      <c r="S235" s="51"/>
      <c r="T235" s="51"/>
    </row>
    <row r="236" ht="14.25" customHeight="1">
      <c r="A236" s="51"/>
      <c r="B236" s="298"/>
      <c r="F236" s="51" t="str">
        <f>$B$7</f>
        <v>#REF!</v>
      </c>
      <c r="G236" s="299">
        <f>$F$7</f>
        <v>450</v>
      </c>
      <c r="H236" s="299">
        <v>1.0</v>
      </c>
      <c r="I236" s="300"/>
      <c r="J236" s="301">
        <f t="shared" si="12"/>
        <v>0</v>
      </c>
      <c r="K236" s="270">
        <f t="shared" si="10"/>
        <v>0</v>
      </c>
      <c r="L236" s="270">
        <f t="shared" si="11"/>
        <v>0</v>
      </c>
      <c r="M236" s="269"/>
      <c r="N236" s="51"/>
      <c r="O236" s="51"/>
      <c r="P236" s="51"/>
      <c r="Q236" s="51"/>
      <c r="R236" s="51"/>
      <c r="S236" s="51"/>
      <c r="T236" s="51"/>
    </row>
    <row r="237" ht="14.25" customHeight="1">
      <c r="A237" s="51"/>
      <c r="B237" s="298"/>
      <c r="F237" s="51" t="str">
        <f>$B$8</f>
        <v>#REF!</v>
      </c>
      <c r="G237" s="299">
        <f>$F$8</f>
        <v>2500</v>
      </c>
      <c r="H237" s="299">
        <v>1.0</v>
      </c>
      <c r="I237" s="300"/>
      <c r="J237" s="301">
        <f t="shared" si="12"/>
        <v>0</v>
      </c>
      <c r="K237" s="270">
        <f t="shared" si="10"/>
        <v>0</v>
      </c>
      <c r="L237" s="270">
        <f t="shared" si="11"/>
        <v>0</v>
      </c>
      <c r="M237" s="269"/>
      <c r="N237" s="51"/>
      <c r="O237" s="51"/>
      <c r="P237" s="51"/>
      <c r="Q237" s="51"/>
      <c r="R237" s="51"/>
      <c r="S237" s="51"/>
      <c r="T237" s="51"/>
    </row>
    <row r="238" ht="14.25" customHeight="1">
      <c r="A238" s="51"/>
      <c r="B238" s="298"/>
      <c r="F238" s="51" t="str">
        <f>$B$9</f>
        <v>#REF!</v>
      </c>
      <c r="G238" s="299">
        <f>$F$9</f>
        <v>1800</v>
      </c>
      <c r="H238" s="299">
        <v>1.0</v>
      </c>
      <c r="I238" s="300"/>
      <c r="J238" s="301">
        <f t="shared" si="12"/>
        <v>0</v>
      </c>
      <c r="K238" s="270">
        <f t="shared" si="10"/>
        <v>0</v>
      </c>
      <c r="L238" s="270">
        <f t="shared" si="11"/>
        <v>0</v>
      </c>
      <c r="M238" s="269"/>
      <c r="N238" s="51"/>
      <c r="O238" s="51"/>
      <c r="P238" s="51"/>
      <c r="Q238" s="51"/>
      <c r="R238" s="51"/>
      <c r="S238" s="51"/>
      <c r="T238" s="51"/>
    </row>
    <row r="239" ht="14.25" customHeight="1">
      <c r="A239" s="51"/>
      <c r="B239" s="298"/>
      <c r="F239" s="51" t="str">
        <f>$B$10</f>
        <v>#REF!</v>
      </c>
      <c r="G239" s="299">
        <f>$F$10</f>
        <v>1500</v>
      </c>
      <c r="H239" s="299">
        <v>1.0</v>
      </c>
      <c r="I239" s="300"/>
      <c r="J239" s="301">
        <f t="shared" si="12"/>
        <v>0</v>
      </c>
      <c r="K239" s="270">
        <f t="shared" si="10"/>
        <v>0</v>
      </c>
      <c r="L239" s="270">
        <f t="shared" si="11"/>
        <v>0</v>
      </c>
      <c r="M239" s="269"/>
      <c r="N239" s="51"/>
      <c r="O239" s="51"/>
      <c r="P239" s="51"/>
      <c r="Q239" s="51"/>
      <c r="R239" s="51"/>
      <c r="S239" s="51"/>
      <c r="T239" s="51"/>
    </row>
    <row r="240" ht="14.25" customHeight="1">
      <c r="A240" s="51"/>
      <c r="B240" s="302"/>
      <c r="C240" s="95"/>
      <c r="D240" s="95"/>
      <c r="E240" s="95"/>
      <c r="F240" s="284" t="str">
        <f>$B$11</f>
        <v>#REF!</v>
      </c>
      <c r="G240" s="303">
        <f>$F$11</f>
        <v>300</v>
      </c>
      <c r="H240" s="303">
        <v>1.0</v>
      </c>
      <c r="I240" s="304"/>
      <c r="J240" s="305">
        <f t="shared" si="12"/>
        <v>0</v>
      </c>
      <c r="K240" s="270">
        <f t="shared" si="10"/>
        <v>0</v>
      </c>
      <c r="L240" s="270">
        <f t="shared" si="11"/>
        <v>0</v>
      </c>
      <c r="M240" s="269"/>
      <c r="N240" s="51"/>
      <c r="O240" s="51"/>
      <c r="P240" s="51"/>
      <c r="Q240" s="51"/>
      <c r="R240" s="51"/>
      <c r="S240" s="51"/>
      <c r="T240" s="51"/>
    </row>
    <row r="241" ht="14.25" customHeight="1">
      <c r="A241" s="51"/>
      <c r="B241" s="294" t="s">
        <v>458</v>
      </c>
      <c r="C241" s="9"/>
      <c r="D241" s="9"/>
      <c r="E241" s="9"/>
      <c r="F241" s="279" t="str">
        <f>$B$5</f>
        <v>#REF!</v>
      </c>
      <c r="G241" s="295">
        <f>$F$5</f>
        <v>1200</v>
      </c>
      <c r="H241" s="299">
        <v>1.0</v>
      </c>
      <c r="I241" s="300"/>
      <c r="J241" s="301">
        <f t="shared" si="12"/>
        <v>0</v>
      </c>
      <c r="K241" s="270">
        <f t="shared" si="10"/>
        <v>0</v>
      </c>
      <c r="L241" s="270">
        <f t="shared" si="11"/>
        <v>0</v>
      </c>
      <c r="M241" s="269"/>
      <c r="N241" s="51"/>
      <c r="O241" s="51"/>
      <c r="P241" s="51"/>
      <c r="Q241" s="51"/>
      <c r="R241" s="51"/>
      <c r="S241" s="51"/>
      <c r="T241" s="51"/>
    </row>
    <row r="242" ht="14.25" customHeight="1">
      <c r="A242" s="51"/>
      <c r="B242" s="298"/>
      <c r="F242" s="51" t="str">
        <f>$B$6</f>
        <v>#REF!</v>
      </c>
      <c r="G242" s="299">
        <f>$F$6</f>
        <v>1200</v>
      </c>
      <c r="H242" s="299">
        <v>1.0</v>
      </c>
      <c r="I242" s="300"/>
      <c r="J242" s="301">
        <f t="shared" si="12"/>
        <v>0</v>
      </c>
      <c r="K242" s="270">
        <f t="shared" si="10"/>
        <v>0</v>
      </c>
      <c r="L242" s="270">
        <f t="shared" si="11"/>
        <v>0</v>
      </c>
      <c r="M242" s="269"/>
      <c r="N242" s="51"/>
      <c r="O242" s="51"/>
      <c r="P242" s="51"/>
      <c r="Q242" s="51"/>
      <c r="R242" s="51"/>
      <c r="S242" s="51"/>
      <c r="T242" s="51"/>
    </row>
    <row r="243" ht="14.25" customHeight="1">
      <c r="A243" s="51"/>
      <c r="B243" s="298"/>
      <c r="F243" s="51" t="str">
        <f>$B$7</f>
        <v>#REF!</v>
      </c>
      <c r="G243" s="299">
        <f>$F$7</f>
        <v>450</v>
      </c>
      <c r="H243" s="299">
        <v>1.0</v>
      </c>
      <c r="I243" s="300"/>
      <c r="J243" s="301">
        <f t="shared" si="12"/>
        <v>0</v>
      </c>
      <c r="K243" s="270">
        <f t="shared" si="10"/>
        <v>0</v>
      </c>
      <c r="L243" s="270">
        <f t="shared" si="11"/>
        <v>0</v>
      </c>
      <c r="M243" s="269"/>
      <c r="N243" s="51"/>
      <c r="O243" s="51"/>
      <c r="P243" s="51"/>
      <c r="Q243" s="51"/>
      <c r="R243" s="51"/>
      <c r="S243" s="51"/>
      <c r="T243" s="51"/>
    </row>
    <row r="244" ht="14.25" customHeight="1">
      <c r="A244" s="51"/>
      <c r="B244" s="298"/>
      <c r="F244" s="51" t="str">
        <f>$B$8</f>
        <v>#REF!</v>
      </c>
      <c r="G244" s="299">
        <f>$F$8</f>
        <v>2500</v>
      </c>
      <c r="H244" s="299">
        <v>1.0</v>
      </c>
      <c r="I244" s="300"/>
      <c r="J244" s="301">
        <f t="shared" si="12"/>
        <v>0</v>
      </c>
      <c r="K244" s="270">
        <f t="shared" si="10"/>
        <v>0</v>
      </c>
      <c r="L244" s="270">
        <f t="shared" si="11"/>
        <v>0</v>
      </c>
      <c r="M244" s="269"/>
      <c r="N244" s="51"/>
      <c r="O244" s="51"/>
      <c r="P244" s="51"/>
      <c r="Q244" s="51"/>
      <c r="R244" s="51"/>
      <c r="S244" s="51"/>
      <c r="T244" s="51"/>
    </row>
    <row r="245" ht="14.25" customHeight="1">
      <c r="A245" s="51"/>
      <c r="B245" s="298"/>
      <c r="F245" s="51" t="str">
        <f>$B$9</f>
        <v>#REF!</v>
      </c>
      <c r="G245" s="299">
        <f>$F$9</f>
        <v>1800</v>
      </c>
      <c r="H245" s="299">
        <v>1.0</v>
      </c>
      <c r="I245" s="300"/>
      <c r="J245" s="301">
        <f t="shared" si="12"/>
        <v>0</v>
      </c>
      <c r="K245" s="270">
        <f t="shared" si="10"/>
        <v>0</v>
      </c>
      <c r="L245" s="270">
        <f t="shared" si="11"/>
        <v>0</v>
      </c>
      <c r="M245" s="269"/>
      <c r="N245" s="51"/>
      <c r="O245" s="51"/>
      <c r="P245" s="51"/>
      <c r="Q245" s="51"/>
      <c r="R245" s="51"/>
      <c r="S245" s="51"/>
      <c r="T245" s="51"/>
    </row>
    <row r="246" ht="14.25" customHeight="1">
      <c r="A246" s="51"/>
      <c r="B246" s="298"/>
      <c r="F246" s="51" t="str">
        <f>$B$10</f>
        <v>#REF!</v>
      </c>
      <c r="G246" s="299">
        <f>$F$10</f>
        <v>1500</v>
      </c>
      <c r="H246" s="299">
        <v>1.0</v>
      </c>
      <c r="I246" s="300"/>
      <c r="J246" s="301">
        <f t="shared" si="12"/>
        <v>0</v>
      </c>
      <c r="K246" s="270">
        <f t="shared" si="10"/>
        <v>0</v>
      </c>
      <c r="L246" s="270">
        <f t="shared" si="11"/>
        <v>0</v>
      </c>
      <c r="M246" s="269"/>
      <c r="N246" s="51"/>
      <c r="O246" s="51"/>
      <c r="P246" s="51"/>
      <c r="Q246" s="51"/>
      <c r="R246" s="51"/>
      <c r="S246" s="51"/>
      <c r="T246" s="51"/>
    </row>
    <row r="247" ht="14.25" customHeight="1">
      <c r="A247" s="51"/>
      <c r="B247" s="302"/>
      <c r="C247" s="95"/>
      <c r="D247" s="95"/>
      <c r="E247" s="95"/>
      <c r="F247" s="284" t="str">
        <f>$B$11</f>
        <v>#REF!</v>
      </c>
      <c r="G247" s="303">
        <f>$F$11</f>
        <v>300</v>
      </c>
      <c r="H247" s="303">
        <v>1.0</v>
      </c>
      <c r="I247" s="304"/>
      <c r="J247" s="305">
        <f t="shared" si="12"/>
        <v>0</v>
      </c>
      <c r="K247" s="270">
        <f t="shared" si="10"/>
        <v>0</v>
      </c>
      <c r="L247" s="270">
        <f t="shared" si="11"/>
        <v>0</v>
      </c>
      <c r="M247" s="269"/>
      <c r="N247" s="51"/>
      <c r="O247" s="51"/>
      <c r="P247" s="51"/>
      <c r="Q247" s="51"/>
      <c r="R247" s="51"/>
      <c r="S247" s="51"/>
      <c r="T247" s="51"/>
    </row>
    <row r="248" ht="14.25" customHeight="1">
      <c r="A248" s="51"/>
      <c r="B248" s="51"/>
      <c r="C248" s="51"/>
      <c r="D248" s="51"/>
      <c r="E248" s="51"/>
      <c r="F248" s="51"/>
      <c r="G248" s="51"/>
      <c r="H248" s="51"/>
      <c r="I248" s="269"/>
      <c r="J248" s="51"/>
      <c r="K248" s="270">
        <f t="shared" si="10"/>
        <v>0</v>
      </c>
      <c r="L248" s="270">
        <f t="shared" si="11"/>
        <v>0</v>
      </c>
      <c r="M248" s="269"/>
      <c r="N248" s="51"/>
      <c r="O248" s="51"/>
      <c r="P248" s="51"/>
      <c r="Q248" s="51"/>
      <c r="R248" s="51"/>
      <c r="S248" s="51"/>
      <c r="T248" s="51"/>
    </row>
    <row r="249" ht="14.25" customHeight="1">
      <c r="A249" s="51"/>
      <c r="B249" s="79" t="s">
        <v>459</v>
      </c>
      <c r="C249" s="9"/>
      <c r="D249" s="9"/>
      <c r="E249" s="9"/>
      <c r="F249" s="289"/>
      <c r="G249" s="289"/>
      <c r="H249" s="289"/>
      <c r="I249" s="290"/>
      <c r="J249" s="291"/>
      <c r="K249" s="270">
        <f t="shared" si="10"/>
        <v>0</v>
      </c>
      <c r="L249" s="270">
        <f t="shared" si="11"/>
        <v>0</v>
      </c>
      <c r="M249" s="269"/>
      <c r="N249" s="51"/>
      <c r="O249" s="51"/>
      <c r="P249" s="51"/>
      <c r="Q249" s="51"/>
      <c r="R249" s="51"/>
      <c r="S249" s="51"/>
      <c r="T249" s="51"/>
    </row>
    <row r="250" ht="14.25" customHeight="1">
      <c r="A250" s="51"/>
      <c r="B250" s="292" t="s">
        <v>424</v>
      </c>
      <c r="C250" s="63"/>
      <c r="D250" s="63"/>
      <c r="E250" s="64"/>
      <c r="F250" s="204" t="s">
        <v>425</v>
      </c>
      <c r="G250" s="273" t="s">
        <v>426</v>
      </c>
      <c r="H250" s="204" t="s">
        <v>460</v>
      </c>
      <c r="I250" s="293" t="s">
        <v>461</v>
      </c>
      <c r="J250" s="204" t="s">
        <v>408</v>
      </c>
      <c r="K250" s="270" t="str">
        <f t="shared" si="10"/>
        <v>Produtividade (1)</v>
      </c>
      <c r="L250" s="270" t="str">
        <f t="shared" si="11"/>
        <v>Ambiente</v>
      </c>
      <c r="M250" s="269"/>
      <c r="N250" s="51"/>
      <c r="O250" s="51"/>
      <c r="P250" s="51"/>
      <c r="Q250" s="51"/>
      <c r="R250" s="51"/>
      <c r="S250" s="51"/>
      <c r="T250" s="51"/>
    </row>
    <row r="251" ht="14.25" customHeight="1">
      <c r="A251" s="51"/>
      <c r="B251" s="294" t="s">
        <v>462</v>
      </c>
      <c r="C251" s="9"/>
      <c r="D251" s="9"/>
      <c r="E251" s="9"/>
      <c r="F251" s="279" t="str">
        <f>$B$5</f>
        <v>#REF!</v>
      </c>
      <c r="G251" s="295">
        <f>$F$5</f>
        <v>1200</v>
      </c>
      <c r="H251" s="299">
        <v>1.0</v>
      </c>
      <c r="I251" s="300"/>
      <c r="J251" s="301">
        <f t="shared" ref="J251:J299" si="13">IF(I251=0,0,(G251/(I251/H251)))</f>
        <v>0</v>
      </c>
      <c r="K251" s="270">
        <f t="shared" si="10"/>
        <v>0</v>
      </c>
      <c r="L251" s="270">
        <f t="shared" si="11"/>
        <v>0</v>
      </c>
      <c r="M251" s="269"/>
      <c r="N251" s="51"/>
      <c r="O251" s="51"/>
      <c r="P251" s="51"/>
      <c r="Q251" s="51"/>
      <c r="R251" s="51"/>
      <c r="S251" s="51"/>
      <c r="T251" s="51"/>
    </row>
    <row r="252" ht="14.25" customHeight="1">
      <c r="A252" s="51"/>
      <c r="B252" s="298"/>
      <c r="F252" s="51" t="str">
        <f>$B$6</f>
        <v>#REF!</v>
      </c>
      <c r="G252" s="299">
        <f>$F$6</f>
        <v>1200</v>
      </c>
      <c r="H252" s="299">
        <v>1.0</v>
      </c>
      <c r="I252" s="300"/>
      <c r="J252" s="301">
        <f t="shared" si="13"/>
        <v>0</v>
      </c>
      <c r="K252" s="270">
        <f t="shared" si="10"/>
        <v>0</v>
      </c>
      <c r="L252" s="270">
        <f t="shared" si="11"/>
        <v>0</v>
      </c>
      <c r="M252" s="269"/>
      <c r="N252" s="51"/>
      <c r="O252" s="51"/>
      <c r="P252" s="51"/>
      <c r="Q252" s="51"/>
      <c r="R252" s="51"/>
      <c r="S252" s="51"/>
      <c r="T252" s="51"/>
    </row>
    <row r="253" ht="14.25" customHeight="1">
      <c r="A253" s="51"/>
      <c r="B253" s="298"/>
      <c r="F253" s="51" t="str">
        <f>$B$7</f>
        <v>#REF!</v>
      </c>
      <c r="G253" s="299">
        <f>$F$7</f>
        <v>450</v>
      </c>
      <c r="H253" s="299">
        <v>1.0</v>
      </c>
      <c r="I253" s="300"/>
      <c r="J253" s="301">
        <f t="shared" si="13"/>
        <v>0</v>
      </c>
      <c r="K253" s="270">
        <f t="shared" si="10"/>
        <v>0</v>
      </c>
      <c r="L253" s="270">
        <f t="shared" si="11"/>
        <v>0</v>
      </c>
      <c r="M253" s="269"/>
      <c r="N253" s="51"/>
      <c r="O253" s="51"/>
      <c r="P253" s="51"/>
      <c r="Q253" s="51"/>
      <c r="R253" s="51"/>
      <c r="S253" s="51"/>
      <c r="T253" s="51"/>
    </row>
    <row r="254" ht="14.25" customHeight="1">
      <c r="A254" s="51"/>
      <c r="B254" s="298"/>
      <c r="F254" s="51" t="str">
        <f>$B$8</f>
        <v>#REF!</v>
      </c>
      <c r="G254" s="299">
        <f>$F$8</f>
        <v>2500</v>
      </c>
      <c r="H254" s="299">
        <v>1.0</v>
      </c>
      <c r="I254" s="300"/>
      <c r="J254" s="301">
        <f t="shared" si="13"/>
        <v>0</v>
      </c>
      <c r="K254" s="270">
        <f t="shared" si="10"/>
        <v>0</v>
      </c>
      <c r="L254" s="270">
        <f t="shared" si="11"/>
        <v>0</v>
      </c>
      <c r="M254" s="269"/>
      <c r="N254" s="51"/>
      <c r="O254" s="51"/>
      <c r="P254" s="51"/>
      <c r="Q254" s="51"/>
      <c r="R254" s="51"/>
      <c r="S254" s="51"/>
      <c r="T254" s="51"/>
    </row>
    <row r="255" ht="14.25" customHeight="1">
      <c r="A255" s="51"/>
      <c r="B255" s="298"/>
      <c r="F255" s="51" t="str">
        <f>$B$9</f>
        <v>#REF!</v>
      </c>
      <c r="G255" s="299">
        <f>$F$9</f>
        <v>1800</v>
      </c>
      <c r="H255" s="299">
        <v>1.0</v>
      </c>
      <c r="I255" s="300"/>
      <c r="J255" s="301">
        <f t="shared" si="13"/>
        <v>0</v>
      </c>
      <c r="K255" s="270">
        <f t="shared" si="10"/>
        <v>0</v>
      </c>
      <c r="L255" s="270">
        <f t="shared" si="11"/>
        <v>0</v>
      </c>
      <c r="M255" s="269"/>
      <c r="N255" s="51"/>
      <c r="O255" s="51"/>
      <c r="P255" s="51"/>
      <c r="Q255" s="51"/>
      <c r="R255" s="51"/>
      <c r="S255" s="51"/>
      <c r="T255" s="51"/>
    </row>
    <row r="256" ht="14.25" customHeight="1">
      <c r="A256" s="51"/>
      <c r="B256" s="298"/>
      <c r="F256" s="51" t="str">
        <f>$B$10</f>
        <v>#REF!</v>
      </c>
      <c r="G256" s="299">
        <f>$F$10</f>
        <v>1500</v>
      </c>
      <c r="H256" s="299">
        <v>1.0</v>
      </c>
      <c r="I256" s="300"/>
      <c r="J256" s="301">
        <f t="shared" si="13"/>
        <v>0</v>
      </c>
      <c r="K256" s="270">
        <f t="shared" si="10"/>
        <v>0</v>
      </c>
      <c r="L256" s="270">
        <f t="shared" si="11"/>
        <v>0</v>
      </c>
      <c r="M256" s="269"/>
      <c r="N256" s="51"/>
      <c r="O256" s="51"/>
      <c r="P256" s="51"/>
      <c r="Q256" s="51"/>
      <c r="R256" s="51"/>
      <c r="S256" s="51"/>
      <c r="T256" s="51"/>
    </row>
    <row r="257" ht="14.25" customHeight="1">
      <c r="A257" s="51"/>
      <c r="B257" s="302"/>
      <c r="C257" s="95"/>
      <c r="D257" s="95"/>
      <c r="E257" s="95"/>
      <c r="F257" s="284" t="str">
        <f>$B$11</f>
        <v>#REF!</v>
      </c>
      <c r="G257" s="303">
        <f>$F$11</f>
        <v>300</v>
      </c>
      <c r="H257" s="303">
        <v>1.0</v>
      </c>
      <c r="I257" s="304"/>
      <c r="J257" s="305">
        <f t="shared" si="13"/>
        <v>0</v>
      </c>
      <c r="K257" s="270">
        <f t="shared" si="10"/>
        <v>0</v>
      </c>
      <c r="L257" s="270">
        <f t="shared" si="11"/>
        <v>0</v>
      </c>
      <c r="M257" s="269"/>
      <c r="N257" s="51"/>
      <c r="O257" s="51"/>
      <c r="P257" s="51"/>
      <c r="Q257" s="51"/>
      <c r="R257" s="51"/>
      <c r="S257" s="51"/>
      <c r="T257" s="51"/>
    </row>
    <row r="258" ht="14.25" customHeight="1">
      <c r="A258" s="51"/>
      <c r="B258" s="294" t="s">
        <v>463</v>
      </c>
      <c r="C258" s="9"/>
      <c r="D258" s="9"/>
      <c r="E258" s="9"/>
      <c r="F258" s="279" t="str">
        <f>$B$5</f>
        <v>#REF!</v>
      </c>
      <c r="G258" s="295">
        <f>$F$5</f>
        <v>1200</v>
      </c>
      <c r="H258" s="299">
        <v>1.0</v>
      </c>
      <c r="I258" s="300"/>
      <c r="J258" s="301">
        <f t="shared" si="13"/>
        <v>0</v>
      </c>
      <c r="K258" s="270">
        <f t="shared" si="10"/>
        <v>0</v>
      </c>
      <c r="L258" s="270">
        <f t="shared" si="11"/>
        <v>0</v>
      </c>
      <c r="M258" s="269"/>
      <c r="N258" s="51"/>
      <c r="O258" s="51"/>
      <c r="P258" s="51"/>
      <c r="Q258" s="51"/>
      <c r="R258" s="51"/>
      <c r="S258" s="51"/>
      <c r="T258" s="51"/>
    </row>
    <row r="259" ht="14.25" customHeight="1">
      <c r="A259" s="51"/>
      <c r="B259" s="298"/>
      <c r="F259" s="51" t="str">
        <f>$B$6</f>
        <v>#REF!</v>
      </c>
      <c r="G259" s="299">
        <f>$F$6</f>
        <v>1200</v>
      </c>
      <c r="H259" s="299">
        <v>1.0</v>
      </c>
      <c r="I259" s="300"/>
      <c r="J259" s="301">
        <f t="shared" si="13"/>
        <v>0</v>
      </c>
      <c r="K259" s="270">
        <f t="shared" si="10"/>
        <v>0</v>
      </c>
      <c r="L259" s="270">
        <f t="shared" si="11"/>
        <v>0</v>
      </c>
      <c r="M259" s="269"/>
      <c r="N259" s="51"/>
      <c r="O259" s="51"/>
      <c r="P259" s="51"/>
      <c r="Q259" s="51"/>
      <c r="R259" s="51"/>
      <c r="S259" s="51"/>
      <c r="T259" s="51"/>
    </row>
    <row r="260" ht="14.25" customHeight="1">
      <c r="A260" s="51"/>
      <c r="B260" s="298"/>
      <c r="F260" s="51" t="str">
        <f>$B$7</f>
        <v>#REF!</v>
      </c>
      <c r="G260" s="299">
        <f>$F$7</f>
        <v>450</v>
      </c>
      <c r="H260" s="299">
        <v>1.0</v>
      </c>
      <c r="I260" s="300"/>
      <c r="J260" s="301">
        <f t="shared" si="13"/>
        <v>0</v>
      </c>
      <c r="K260" s="270">
        <f t="shared" si="10"/>
        <v>0</v>
      </c>
      <c r="L260" s="270">
        <f t="shared" si="11"/>
        <v>0</v>
      </c>
      <c r="M260" s="269"/>
      <c r="N260" s="51"/>
      <c r="O260" s="51"/>
      <c r="P260" s="51"/>
      <c r="Q260" s="51"/>
      <c r="R260" s="51"/>
      <c r="S260" s="51"/>
      <c r="T260" s="51"/>
    </row>
    <row r="261" ht="14.25" customHeight="1">
      <c r="A261" s="51"/>
      <c r="B261" s="298"/>
      <c r="F261" s="51" t="str">
        <f>$B$8</f>
        <v>#REF!</v>
      </c>
      <c r="G261" s="299">
        <f>$F$8</f>
        <v>2500</v>
      </c>
      <c r="H261" s="299">
        <v>1.0</v>
      </c>
      <c r="I261" s="300"/>
      <c r="J261" s="301">
        <f t="shared" si="13"/>
        <v>0</v>
      </c>
      <c r="K261" s="270">
        <f t="shared" si="10"/>
        <v>0</v>
      </c>
      <c r="L261" s="270">
        <f t="shared" si="11"/>
        <v>0</v>
      </c>
      <c r="M261" s="269"/>
      <c r="N261" s="51"/>
      <c r="O261" s="51"/>
      <c r="P261" s="51"/>
      <c r="Q261" s="51"/>
      <c r="R261" s="51"/>
      <c r="S261" s="51"/>
      <c r="T261" s="51"/>
    </row>
    <row r="262" ht="14.25" customHeight="1">
      <c r="A262" s="51"/>
      <c r="B262" s="298"/>
      <c r="F262" s="51" t="str">
        <f>$B$9</f>
        <v>#REF!</v>
      </c>
      <c r="G262" s="299">
        <f>$F$9</f>
        <v>1800</v>
      </c>
      <c r="H262" s="299">
        <v>1.0</v>
      </c>
      <c r="I262" s="300"/>
      <c r="J262" s="301">
        <f t="shared" si="13"/>
        <v>0</v>
      </c>
      <c r="K262" s="270">
        <f t="shared" si="10"/>
        <v>0</v>
      </c>
      <c r="L262" s="270">
        <f t="shared" si="11"/>
        <v>0</v>
      </c>
      <c r="M262" s="269"/>
      <c r="N262" s="51"/>
      <c r="O262" s="51"/>
      <c r="P262" s="51"/>
      <c r="Q262" s="51"/>
      <c r="R262" s="51"/>
      <c r="S262" s="51"/>
      <c r="T262" s="51"/>
    </row>
    <row r="263" ht="14.25" customHeight="1">
      <c r="A263" s="51"/>
      <c r="B263" s="298"/>
      <c r="F263" s="51" t="str">
        <f>$B$10</f>
        <v>#REF!</v>
      </c>
      <c r="G263" s="299">
        <f>$F$10</f>
        <v>1500</v>
      </c>
      <c r="H263" s="299">
        <v>1.0</v>
      </c>
      <c r="I263" s="300"/>
      <c r="J263" s="301">
        <f t="shared" si="13"/>
        <v>0</v>
      </c>
      <c r="K263" s="270">
        <f t="shared" si="10"/>
        <v>0</v>
      </c>
      <c r="L263" s="270">
        <f t="shared" si="11"/>
        <v>0</v>
      </c>
      <c r="M263" s="269"/>
      <c r="N263" s="51"/>
      <c r="O263" s="51"/>
      <c r="P263" s="51"/>
      <c r="Q263" s="51"/>
      <c r="R263" s="51"/>
      <c r="S263" s="51"/>
      <c r="T263" s="51"/>
    </row>
    <row r="264" ht="14.25" customHeight="1">
      <c r="A264" s="51"/>
      <c r="B264" s="302"/>
      <c r="C264" s="95"/>
      <c r="D264" s="95"/>
      <c r="E264" s="95"/>
      <c r="F264" s="284" t="str">
        <f>$B$11</f>
        <v>#REF!</v>
      </c>
      <c r="G264" s="303">
        <f>$F$11</f>
        <v>300</v>
      </c>
      <c r="H264" s="303">
        <v>1.0</v>
      </c>
      <c r="I264" s="304"/>
      <c r="J264" s="305">
        <f t="shared" si="13"/>
        <v>0</v>
      </c>
      <c r="K264" s="270">
        <f t="shared" si="10"/>
        <v>0</v>
      </c>
      <c r="L264" s="270">
        <f t="shared" si="11"/>
        <v>0</v>
      </c>
      <c r="M264" s="269"/>
      <c r="N264" s="51"/>
      <c r="O264" s="51"/>
      <c r="P264" s="51"/>
      <c r="Q264" s="51"/>
      <c r="R264" s="51"/>
      <c r="S264" s="51"/>
      <c r="T264" s="51"/>
    </row>
    <row r="265" ht="14.25" customHeight="1">
      <c r="A265" s="51"/>
      <c r="B265" s="294" t="s">
        <v>464</v>
      </c>
      <c r="C265" s="9"/>
      <c r="D265" s="9"/>
      <c r="E265" s="9"/>
      <c r="F265" s="279" t="str">
        <f>$B$5</f>
        <v>#REF!</v>
      </c>
      <c r="G265" s="295">
        <f>$F$5</f>
        <v>1200</v>
      </c>
      <c r="H265" s="299">
        <v>1.0</v>
      </c>
      <c r="I265" s="300"/>
      <c r="J265" s="301">
        <f t="shared" si="13"/>
        <v>0</v>
      </c>
      <c r="K265" s="270">
        <f t="shared" si="10"/>
        <v>0</v>
      </c>
      <c r="L265" s="270">
        <f t="shared" si="11"/>
        <v>0</v>
      </c>
      <c r="M265" s="269"/>
      <c r="N265" s="51"/>
      <c r="O265" s="51"/>
      <c r="P265" s="51"/>
      <c r="Q265" s="51"/>
      <c r="R265" s="51"/>
      <c r="S265" s="51"/>
      <c r="T265" s="51"/>
    </row>
    <row r="266" ht="14.25" customHeight="1">
      <c r="A266" s="51"/>
      <c r="B266" s="298"/>
      <c r="F266" s="51" t="str">
        <f>$B$6</f>
        <v>#REF!</v>
      </c>
      <c r="G266" s="299">
        <f>$F$6</f>
        <v>1200</v>
      </c>
      <c r="H266" s="299">
        <v>1.0</v>
      </c>
      <c r="I266" s="300"/>
      <c r="J266" s="301">
        <f t="shared" si="13"/>
        <v>0</v>
      </c>
      <c r="K266" s="270">
        <f t="shared" si="10"/>
        <v>0</v>
      </c>
      <c r="L266" s="270">
        <f t="shared" si="11"/>
        <v>0</v>
      </c>
      <c r="M266" s="269"/>
      <c r="N266" s="51"/>
      <c r="O266" s="51"/>
      <c r="P266" s="51"/>
      <c r="Q266" s="51"/>
      <c r="R266" s="51"/>
      <c r="S266" s="51"/>
      <c r="T266" s="51"/>
    </row>
    <row r="267" ht="14.25" customHeight="1">
      <c r="A267" s="51"/>
      <c r="B267" s="298"/>
      <c r="F267" s="51" t="str">
        <f>$B$7</f>
        <v>#REF!</v>
      </c>
      <c r="G267" s="299">
        <f>$F$7</f>
        <v>450</v>
      </c>
      <c r="H267" s="299">
        <v>1.0</v>
      </c>
      <c r="I267" s="300"/>
      <c r="J267" s="301">
        <f t="shared" si="13"/>
        <v>0</v>
      </c>
      <c r="K267" s="270">
        <f t="shared" si="10"/>
        <v>0</v>
      </c>
      <c r="L267" s="270">
        <f t="shared" si="11"/>
        <v>0</v>
      </c>
      <c r="M267" s="269"/>
      <c r="N267" s="51"/>
      <c r="O267" s="51"/>
      <c r="P267" s="51"/>
      <c r="Q267" s="51"/>
      <c r="R267" s="51"/>
      <c r="S267" s="51"/>
      <c r="T267" s="51"/>
    </row>
    <row r="268" ht="14.25" customHeight="1">
      <c r="A268" s="51"/>
      <c r="B268" s="298"/>
      <c r="F268" s="51" t="str">
        <f>$B$8</f>
        <v>#REF!</v>
      </c>
      <c r="G268" s="299">
        <f>$F$8</f>
        <v>2500</v>
      </c>
      <c r="H268" s="299">
        <v>1.0</v>
      </c>
      <c r="I268" s="300"/>
      <c r="J268" s="301">
        <f t="shared" si="13"/>
        <v>0</v>
      </c>
      <c r="K268" s="270">
        <f t="shared" si="10"/>
        <v>0</v>
      </c>
      <c r="L268" s="270">
        <f t="shared" si="11"/>
        <v>0</v>
      </c>
      <c r="M268" s="269"/>
      <c r="N268" s="51"/>
      <c r="O268" s="51"/>
      <c r="P268" s="51"/>
      <c r="Q268" s="51"/>
      <c r="R268" s="51"/>
      <c r="S268" s="51"/>
      <c r="T268" s="51"/>
    </row>
    <row r="269" ht="14.25" customHeight="1">
      <c r="A269" s="51"/>
      <c r="B269" s="298"/>
      <c r="F269" s="51" t="str">
        <f>$B$9</f>
        <v>#REF!</v>
      </c>
      <c r="G269" s="299">
        <f>$F$9</f>
        <v>1800</v>
      </c>
      <c r="H269" s="299">
        <v>1.0</v>
      </c>
      <c r="I269" s="300"/>
      <c r="J269" s="301">
        <f t="shared" si="13"/>
        <v>0</v>
      </c>
      <c r="K269" s="270">
        <f t="shared" si="10"/>
        <v>0</v>
      </c>
      <c r="L269" s="270">
        <f t="shared" si="11"/>
        <v>0</v>
      </c>
      <c r="M269" s="269"/>
      <c r="N269" s="51"/>
      <c r="O269" s="51"/>
      <c r="P269" s="51"/>
      <c r="Q269" s="51"/>
      <c r="R269" s="51"/>
      <c r="S269" s="51"/>
      <c r="T269" s="51"/>
    </row>
    <row r="270" ht="14.25" customHeight="1">
      <c r="A270" s="51"/>
      <c r="B270" s="298"/>
      <c r="F270" s="51" t="str">
        <f>$B$10</f>
        <v>#REF!</v>
      </c>
      <c r="G270" s="299">
        <f>$F$10</f>
        <v>1500</v>
      </c>
      <c r="H270" s="299">
        <v>1.0</v>
      </c>
      <c r="I270" s="300"/>
      <c r="J270" s="301">
        <f t="shared" si="13"/>
        <v>0</v>
      </c>
      <c r="K270" s="270">
        <f t="shared" si="10"/>
        <v>0</v>
      </c>
      <c r="L270" s="270">
        <f t="shared" si="11"/>
        <v>0</v>
      </c>
      <c r="M270" s="269"/>
      <c r="N270" s="51"/>
      <c r="O270" s="51"/>
      <c r="P270" s="51"/>
      <c r="Q270" s="51"/>
      <c r="R270" s="51"/>
      <c r="S270" s="51"/>
      <c r="T270" s="51"/>
    </row>
    <row r="271" ht="14.25" customHeight="1">
      <c r="A271" s="51"/>
      <c r="B271" s="302"/>
      <c r="C271" s="95"/>
      <c r="D271" s="95"/>
      <c r="E271" s="95"/>
      <c r="F271" s="284" t="str">
        <f>$B$11</f>
        <v>#REF!</v>
      </c>
      <c r="G271" s="303">
        <f>$F$11</f>
        <v>300</v>
      </c>
      <c r="H271" s="303">
        <v>1.0</v>
      </c>
      <c r="I271" s="304"/>
      <c r="J271" s="305">
        <f t="shared" si="13"/>
        <v>0</v>
      </c>
      <c r="K271" s="270">
        <f t="shared" si="10"/>
        <v>0</v>
      </c>
      <c r="L271" s="270">
        <f t="shared" si="11"/>
        <v>0</v>
      </c>
      <c r="M271" s="269"/>
      <c r="N271" s="51"/>
      <c r="O271" s="51"/>
      <c r="P271" s="51"/>
      <c r="Q271" s="51"/>
      <c r="R271" s="51"/>
      <c r="S271" s="51"/>
      <c r="T271" s="51"/>
    </row>
    <row r="272" ht="14.25" customHeight="1">
      <c r="A272" s="51"/>
      <c r="B272" s="294" t="s">
        <v>465</v>
      </c>
      <c r="C272" s="9"/>
      <c r="D272" s="9"/>
      <c r="E272" s="9"/>
      <c r="F272" s="279" t="str">
        <f>$B$5</f>
        <v>#REF!</v>
      </c>
      <c r="G272" s="295">
        <f>$F$5</f>
        <v>1200</v>
      </c>
      <c r="H272" s="299">
        <v>1.0</v>
      </c>
      <c r="I272" s="300"/>
      <c r="J272" s="301">
        <f t="shared" si="13"/>
        <v>0</v>
      </c>
      <c r="K272" s="270">
        <f t="shared" si="10"/>
        <v>0</v>
      </c>
      <c r="L272" s="270">
        <f t="shared" si="11"/>
        <v>0</v>
      </c>
      <c r="M272" s="269"/>
      <c r="N272" s="51"/>
      <c r="O272" s="51"/>
      <c r="P272" s="51"/>
      <c r="Q272" s="51"/>
      <c r="R272" s="51"/>
      <c r="S272" s="51"/>
      <c r="T272" s="51"/>
    </row>
    <row r="273" ht="14.25" customHeight="1">
      <c r="A273" s="51"/>
      <c r="B273" s="298"/>
      <c r="F273" s="51" t="str">
        <f>$B$6</f>
        <v>#REF!</v>
      </c>
      <c r="G273" s="299">
        <f>$F$6</f>
        <v>1200</v>
      </c>
      <c r="H273" s="299">
        <v>1.0</v>
      </c>
      <c r="I273" s="300"/>
      <c r="J273" s="301">
        <f t="shared" si="13"/>
        <v>0</v>
      </c>
      <c r="K273" s="270">
        <f t="shared" si="10"/>
        <v>0</v>
      </c>
      <c r="L273" s="270">
        <f t="shared" si="11"/>
        <v>0</v>
      </c>
      <c r="M273" s="269"/>
      <c r="N273" s="51"/>
      <c r="O273" s="51"/>
      <c r="P273" s="51"/>
      <c r="Q273" s="51"/>
      <c r="R273" s="51"/>
      <c r="S273" s="51"/>
      <c r="T273" s="51"/>
    </row>
    <row r="274" ht="14.25" customHeight="1">
      <c r="A274" s="51"/>
      <c r="B274" s="298"/>
      <c r="F274" s="51" t="str">
        <f>$B$7</f>
        <v>#REF!</v>
      </c>
      <c r="G274" s="299">
        <f>$F$7</f>
        <v>450</v>
      </c>
      <c r="H274" s="299">
        <v>1.0</v>
      </c>
      <c r="I274" s="300"/>
      <c r="J274" s="301">
        <f t="shared" si="13"/>
        <v>0</v>
      </c>
      <c r="K274" s="270">
        <f t="shared" si="10"/>
        <v>0</v>
      </c>
      <c r="L274" s="270">
        <f t="shared" si="11"/>
        <v>0</v>
      </c>
      <c r="M274" s="269"/>
      <c r="N274" s="51"/>
      <c r="O274" s="51"/>
      <c r="P274" s="51"/>
      <c r="Q274" s="51"/>
      <c r="R274" s="51"/>
      <c r="S274" s="51"/>
      <c r="T274" s="51"/>
    </row>
    <row r="275" ht="14.25" customHeight="1">
      <c r="A275" s="51"/>
      <c r="B275" s="298"/>
      <c r="F275" s="51" t="str">
        <f>$B$8</f>
        <v>#REF!</v>
      </c>
      <c r="G275" s="299">
        <f>$F$8</f>
        <v>2500</v>
      </c>
      <c r="H275" s="299">
        <v>1.0</v>
      </c>
      <c r="I275" s="300"/>
      <c r="J275" s="301">
        <f t="shared" si="13"/>
        <v>0</v>
      </c>
      <c r="K275" s="270">
        <f t="shared" si="10"/>
        <v>0</v>
      </c>
      <c r="L275" s="270">
        <f t="shared" si="11"/>
        <v>0</v>
      </c>
      <c r="M275" s="269"/>
      <c r="N275" s="51"/>
      <c r="O275" s="51"/>
      <c r="P275" s="51"/>
      <c r="Q275" s="51"/>
      <c r="R275" s="51"/>
      <c r="S275" s="51"/>
      <c r="T275" s="51"/>
    </row>
    <row r="276" ht="14.25" customHeight="1">
      <c r="A276" s="51"/>
      <c r="B276" s="298"/>
      <c r="F276" s="51" t="str">
        <f>$B$9</f>
        <v>#REF!</v>
      </c>
      <c r="G276" s="299">
        <f>$F$9</f>
        <v>1800</v>
      </c>
      <c r="H276" s="299">
        <v>1.0</v>
      </c>
      <c r="I276" s="300"/>
      <c r="J276" s="301">
        <f t="shared" si="13"/>
        <v>0</v>
      </c>
      <c r="K276" s="270">
        <f t="shared" si="10"/>
        <v>0</v>
      </c>
      <c r="L276" s="270">
        <f t="shared" si="11"/>
        <v>0</v>
      </c>
      <c r="M276" s="269"/>
      <c r="N276" s="51"/>
      <c r="O276" s="51"/>
      <c r="P276" s="51"/>
      <c r="Q276" s="51"/>
      <c r="R276" s="51"/>
      <c r="S276" s="51"/>
      <c r="T276" s="51"/>
    </row>
    <row r="277" ht="14.25" customHeight="1">
      <c r="A277" s="51"/>
      <c r="B277" s="298"/>
      <c r="F277" s="51" t="str">
        <f>$B$10</f>
        <v>#REF!</v>
      </c>
      <c r="G277" s="299">
        <f>$F$10</f>
        <v>1500</v>
      </c>
      <c r="H277" s="299">
        <v>1.0</v>
      </c>
      <c r="I277" s="300"/>
      <c r="J277" s="301">
        <f t="shared" si="13"/>
        <v>0</v>
      </c>
      <c r="K277" s="270">
        <f t="shared" si="10"/>
        <v>0</v>
      </c>
      <c r="L277" s="270">
        <f t="shared" si="11"/>
        <v>0</v>
      </c>
      <c r="M277" s="269"/>
      <c r="N277" s="51"/>
      <c r="O277" s="51"/>
      <c r="P277" s="51"/>
      <c r="Q277" s="51"/>
      <c r="R277" s="51"/>
      <c r="S277" s="51"/>
      <c r="T277" s="51"/>
    </row>
    <row r="278" ht="14.25" customHeight="1">
      <c r="A278" s="51"/>
      <c r="B278" s="302"/>
      <c r="C278" s="95"/>
      <c r="D278" s="95"/>
      <c r="E278" s="95"/>
      <c r="F278" s="284" t="str">
        <f>$B$11</f>
        <v>#REF!</v>
      </c>
      <c r="G278" s="303">
        <f>$F$11</f>
        <v>300</v>
      </c>
      <c r="H278" s="303">
        <v>1.0</v>
      </c>
      <c r="I278" s="304"/>
      <c r="J278" s="305">
        <f t="shared" si="13"/>
        <v>0</v>
      </c>
      <c r="K278" s="270">
        <f t="shared" si="10"/>
        <v>0</v>
      </c>
      <c r="L278" s="270">
        <f t="shared" si="11"/>
        <v>0</v>
      </c>
      <c r="M278" s="269"/>
      <c r="N278" s="51"/>
      <c r="O278" s="51"/>
      <c r="P278" s="51"/>
      <c r="Q278" s="51"/>
      <c r="R278" s="51"/>
      <c r="S278" s="51"/>
      <c r="T278" s="51"/>
    </row>
    <row r="279" ht="14.25" customHeight="1">
      <c r="A279" s="51"/>
      <c r="B279" s="294" t="s">
        <v>466</v>
      </c>
      <c r="C279" s="9"/>
      <c r="D279" s="9"/>
      <c r="E279" s="9"/>
      <c r="F279" s="279" t="str">
        <f>$B$5</f>
        <v>#REF!</v>
      </c>
      <c r="G279" s="295">
        <f>$F$5</f>
        <v>1200</v>
      </c>
      <c r="H279" s="299">
        <v>1.0</v>
      </c>
      <c r="I279" s="300"/>
      <c r="J279" s="301">
        <f t="shared" si="13"/>
        <v>0</v>
      </c>
      <c r="K279" s="270">
        <f t="shared" si="10"/>
        <v>0</v>
      </c>
      <c r="L279" s="270">
        <f t="shared" si="11"/>
        <v>0</v>
      </c>
      <c r="M279" s="269"/>
      <c r="N279" s="51"/>
      <c r="O279" s="51"/>
      <c r="P279" s="51"/>
      <c r="Q279" s="51"/>
      <c r="R279" s="51"/>
      <c r="S279" s="51"/>
      <c r="T279" s="51"/>
    </row>
    <row r="280" ht="14.25" customHeight="1">
      <c r="A280" s="51"/>
      <c r="B280" s="298"/>
      <c r="F280" s="51" t="str">
        <f>$B$6</f>
        <v>#REF!</v>
      </c>
      <c r="G280" s="299">
        <f>$F$6</f>
        <v>1200</v>
      </c>
      <c r="H280" s="299">
        <v>1.0</v>
      </c>
      <c r="I280" s="300"/>
      <c r="J280" s="301">
        <f t="shared" si="13"/>
        <v>0</v>
      </c>
      <c r="K280" s="270">
        <f t="shared" si="10"/>
        <v>0</v>
      </c>
      <c r="L280" s="270">
        <f t="shared" si="11"/>
        <v>0</v>
      </c>
      <c r="M280" s="269"/>
      <c r="N280" s="51"/>
      <c r="O280" s="51"/>
      <c r="P280" s="51"/>
      <c r="Q280" s="51"/>
      <c r="R280" s="51"/>
      <c r="S280" s="51"/>
      <c r="T280" s="51"/>
    </row>
    <row r="281" ht="14.25" customHeight="1">
      <c r="A281" s="51"/>
      <c r="B281" s="298"/>
      <c r="F281" s="51" t="str">
        <f>$B$7</f>
        <v>#REF!</v>
      </c>
      <c r="G281" s="299">
        <f>$F$7</f>
        <v>450</v>
      </c>
      <c r="H281" s="299">
        <v>1.0</v>
      </c>
      <c r="I281" s="300"/>
      <c r="J281" s="301">
        <f t="shared" si="13"/>
        <v>0</v>
      </c>
      <c r="K281" s="270">
        <f t="shared" si="10"/>
        <v>0</v>
      </c>
      <c r="L281" s="270">
        <f t="shared" si="11"/>
        <v>0</v>
      </c>
      <c r="M281" s="269"/>
      <c r="N281" s="51"/>
      <c r="O281" s="51"/>
      <c r="P281" s="51"/>
      <c r="Q281" s="51"/>
      <c r="R281" s="51"/>
      <c r="S281" s="51"/>
      <c r="T281" s="51"/>
    </row>
    <row r="282" ht="14.25" customHeight="1">
      <c r="A282" s="51"/>
      <c r="B282" s="298"/>
      <c r="F282" s="51" t="str">
        <f>$B$8</f>
        <v>#REF!</v>
      </c>
      <c r="G282" s="299">
        <f>$F$8</f>
        <v>2500</v>
      </c>
      <c r="H282" s="299">
        <v>1.0</v>
      </c>
      <c r="I282" s="300"/>
      <c r="J282" s="301">
        <f t="shared" si="13"/>
        <v>0</v>
      </c>
      <c r="K282" s="270">
        <f t="shared" si="10"/>
        <v>0</v>
      </c>
      <c r="L282" s="270">
        <f t="shared" si="11"/>
        <v>0</v>
      </c>
      <c r="M282" s="269"/>
      <c r="N282" s="51"/>
      <c r="O282" s="51"/>
      <c r="P282" s="51"/>
      <c r="Q282" s="51"/>
      <c r="R282" s="51"/>
      <c r="S282" s="51"/>
      <c r="T282" s="51"/>
    </row>
    <row r="283" ht="14.25" customHeight="1">
      <c r="A283" s="51"/>
      <c r="B283" s="298"/>
      <c r="F283" s="51" t="str">
        <f>$B$9</f>
        <v>#REF!</v>
      </c>
      <c r="G283" s="299">
        <f>$F$9</f>
        <v>1800</v>
      </c>
      <c r="H283" s="299">
        <v>1.0</v>
      </c>
      <c r="I283" s="300"/>
      <c r="J283" s="301">
        <f t="shared" si="13"/>
        <v>0</v>
      </c>
      <c r="K283" s="270">
        <f t="shared" si="10"/>
        <v>0</v>
      </c>
      <c r="L283" s="270">
        <f t="shared" si="11"/>
        <v>0</v>
      </c>
      <c r="M283" s="269"/>
      <c r="N283" s="51"/>
      <c r="O283" s="51"/>
      <c r="P283" s="51"/>
      <c r="Q283" s="51"/>
      <c r="R283" s="51"/>
      <c r="S283" s="51"/>
      <c r="T283" s="51"/>
    </row>
    <row r="284" ht="14.25" customHeight="1">
      <c r="A284" s="51"/>
      <c r="B284" s="298"/>
      <c r="F284" s="51" t="str">
        <f>$B$10</f>
        <v>#REF!</v>
      </c>
      <c r="G284" s="299">
        <f>$F$10</f>
        <v>1500</v>
      </c>
      <c r="H284" s="299">
        <v>1.0</v>
      </c>
      <c r="I284" s="300"/>
      <c r="J284" s="301">
        <f t="shared" si="13"/>
        <v>0</v>
      </c>
      <c r="K284" s="270">
        <f t="shared" si="10"/>
        <v>0</v>
      </c>
      <c r="L284" s="270">
        <f t="shared" si="11"/>
        <v>0</v>
      </c>
      <c r="M284" s="269"/>
      <c r="N284" s="51"/>
      <c r="O284" s="51"/>
      <c r="P284" s="51"/>
      <c r="Q284" s="51"/>
      <c r="R284" s="51"/>
      <c r="S284" s="51"/>
      <c r="T284" s="51"/>
    </row>
    <row r="285" ht="14.25" customHeight="1">
      <c r="A285" s="51"/>
      <c r="B285" s="302"/>
      <c r="C285" s="95"/>
      <c r="D285" s="95"/>
      <c r="E285" s="95"/>
      <c r="F285" s="284" t="str">
        <f>$B$11</f>
        <v>#REF!</v>
      </c>
      <c r="G285" s="303">
        <f>$F$11</f>
        <v>300</v>
      </c>
      <c r="H285" s="303">
        <v>1.0</v>
      </c>
      <c r="I285" s="304"/>
      <c r="J285" s="305">
        <f t="shared" si="13"/>
        <v>0</v>
      </c>
      <c r="K285" s="270">
        <f t="shared" si="10"/>
        <v>0</v>
      </c>
      <c r="L285" s="270">
        <f t="shared" si="11"/>
        <v>0</v>
      </c>
      <c r="M285" s="269"/>
      <c r="N285" s="51"/>
      <c r="O285" s="51"/>
      <c r="P285" s="51"/>
      <c r="Q285" s="51"/>
      <c r="R285" s="51"/>
      <c r="S285" s="51"/>
      <c r="T285" s="51"/>
    </row>
    <row r="286" ht="14.25" customHeight="1">
      <c r="A286" s="51"/>
      <c r="B286" s="294" t="s">
        <v>467</v>
      </c>
      <c r="C286" s="9"/>
      <c r="D286" s="9"/>
      <c r="E286" s="9"/>
      <c r="F286" s="279" t="str">
        <f>$B$5</f>
        <v>#REF!</v>
      </c>
      <c r="G286" s="295">
        <f>$F$5</f>
        <v>1200</v>
      </c>
      <c r="H286" s="299">
        <v>1.0</v>
      </c>
      <c r="I286" s="300"/>
      <c r="J286" s="301">
        <f t="shared" si="13"/>
        <v>0</v>
      </c>
      <c r="K286" s="270">
        <f t="shared" si="10"/>
        <v>0</v>
      </c>
      <c r="L286" s="270">
        <f t="shared" si="11"/>
        <v>0</v>
      </c>
      <c r="M286" s="269"/>
      <c r="N286" s="51"/>
      <c r="O286" s="51"/>
      <c r="P286" s="51"/>
      <c r="Q286" s="51"/>
      <c r="R286" s="51"/>
      <c r="S286" s="51"/>
      <c r="T286" s="51"/>
    </row>
    <row r="287" ht="14.25" customHeight="1">
      <c r="A287" s="51"/>
      <c r="B287" s="298"/>
      <c r="F287" s="51" t="str">
        <f>$B$6</f>
        <v>#REF!</v>
      </c>
      <c r="G287" s="299">
        <f>$F$6</f>
        <v>1200</v>
      </c>
      <c r="H287" s="299">
        <v>1.0</v>
      </c>
      <c r="I287" s="300"/>
      <c r="J287" s="301">
        <f t="shared" si="13"/>
        <v>0</v>
      </c>
      <c r="K287" s="270">
        <f t="shared" si="10"/>
        <v>0</v>
      </c>
      <c r="L287" s="270">
        <f t="shared" si="11"/>
        <v>0</v>
      </c>
      <c r="M287" s="269"/>
      <c r="N287" s="51"/>
      <c r="O287" s="51"/>
      <c r="P287" s="51"/>
      <c r="Q287" s="51"/>
      <c r="R287" s="51"/>
      <c r="S287" s="51"/>
      <c r="T287" s="51"/>
    </row>
    <row r="288" ht="14.25" customHeight="1">
      <c r="A288" s="51"/>
      <c r="B288" s="298"/>
      <c r="F288" s="51" t="str">
        <f>$B$7</f>
        <v>#REF!</v>
      </c>
      <c r="G288" s="299">
        <f>$F$7</f>
        <v>450</v>
      </c>
      <c r="H288" s="299">
        <v>1.0</v>
      </c>
      <c r="I288" s="300"/>
      <c r="J288" s="301">
        <f t="shared" si="13"/>
        <v>0</v>
      </c>
      <c r="K288" s="270">
        <f t="shared" si="10"/>
        <v>0</v>
      </c>
      <c r="L288" s="270">
        <f t="shared" si="11"/>
        <v>0</v>
      </c>
      <c r="M288" s="269"/>
      <c r="N288" s="51"/>
      <c r="O288" s="51"/>
      <c r="P288" s="51"/>
      <c r="Q288" s="51"/>
      <c r="R288" s="51"/>
      <c r="S288" s="51"/>
      <c r="T288" s="51"/>
    </row>
    <row r="289" ht="14.25" customHeight="1">
      <c r="A289" s="51"/>
      <c r="B289" s="298"/>
      <c r="F289" s="51" t="str">
        <f>$B$8</f>
        <v>#REF!</v>
      </c>
      <c r="G289" s="299">
        <f>$F$8</f>
        <v>2500</v>
      </c>
      <c r="H289" s="299">
        <v>1.0</v>
      </c>
      <c r="I289" s="300"/>
      <c r="J289" s="301">
        <f t="shared" si="13"/>
        <v>0</v>
      </c>
      <c r="K289" s="270">
        <f t="shared" si="10"/>
        <v>0</v>
      </c>
      <c r="L289" s="270">
        <f t="shared" si="11"/>
        <v>0</v>
      </c>
      <c r="M289" s="269"/>
      <c r="N289" s="51"/>
      <c r="O289" s="51"/>
      <c r="P289" s="51"/>
      <c r="Q289" s="51"/>
      <c r="R289" s="51"/>
      <c r="S289" s="51"/>
      <c r="T289" s="51"/>
    </row>
    <row r="290" ht="14.25" customHeight="1">
      <c r="A290" s="51"/>
      <c r="B290" s="298"/>
      <c r="F290" s="51" t="str">
        <f>$B$9</f>
        <v>#REF!</v>
      </c>
      <c r="G290" s="299">
        <f>$F$9</f>
        <v>1800</v>
      </c>
      <c r="H290" s="299">
        <v>1.0</v>
      </c>
      <c r="I290" s="300"/>
      <c r="J290" s="301">
        <f t="shared" si="13"/>
        <v>0</v>
      </c>
      <c r="K290" s="270">
        <f t="shared" si="10"/>
        <v>0</v>
      </c>
      <c r="L290" s="270">
        <f t="shared" si="11"/>
        <v>0</v>
      </c>
      <c r="M290" s="269"/>
      <c r="N290" s="51"/>
      <c r="O290" s="51"/>
      <c r="P290" s="51"/>
      <c r="Q290" s="51"/>
      <c r="R290" s="51"/>
      <c r="S290" s="51"/>
      <c r="T290" s="51"/>
    </row>
    <row r="291" ht="14.25" customHeight="1">
      <c r="A291" s="51"/>
      <c r="B291" s="298"/>
      <c r="F291" s="51" t="str">
        <f>$B$10</f>
        <v>#REF!</v>
      </c>
      <c r="G291" s="299">
        <f>$F$10</f>
        <v>1500</v>
      </c>
      <c r="H291" s="299">
        <v>1.0</v>
      </c>
      <c r="I291" s="300"/>
      <c r="J291" s="301">
        <f t="shared" si="13"/>
        <v>0</v>
      </c>
      <c r="K291" s="270">
        <f t="shared" si="10"/>
        <v>0</v>
      </c>
      <c r="L291" s="270">
        <f t="shared" si="11"/>
        <v>0</v>
      </c>
      <c r="M291" s="269"/>
      <c r="N291" s="51"/>
      <c r="O291" s="51"/>
      <c r="P291" s="51"/>
      <c r="Q291" s="51"/>
      <c r="R291" s="51"/>
      <c r="S291" s="51"/>
      <c r="T291" s="51"/>
    </row>
    <row r="292" ht="14.25" customHeight="1">
      <c r="A292" s="51"/>
      <c r="B292" s="302"/>
      <c r="C292" s="95"/>
      <c r="D292" s="95"/>
      <c r="E292" s="95"/>
      <c r="F292" s="284" t="str">
        <f>$B$11</f>
        <v>#REF!</v>
      </c>
      <c r="G292" s="303">
        <f>$F$11</f>
        <v>300</v>
      </c>
      <c r="H292" s="303">
        <v>1.0</v>
      </c>
      <c r="I292" s="304"/>
      <c r="J292" s="305">
        <f t="shared" si="13"/>
        <v>0</v>
      </c>
      <c r="K292" s="270">
        <f t="shared" si="10"/>
        <v>0</v>
      </c>
      <c r="L292" s="270">
        <f t="shared" si="11"/>
        <v>0</v>
      </c>
      <c r="M292" s="269"/>
      <c r="N292" s="51"/>
      <c r="O292" s="51"/>
      <c r="P292" s="51"/>
      <c r="Q292" s="51"/>
      <c r="R292" s="51"/>
      <c r="S292" s="51"/>
      <c r="T292" s="51"/>
    </row>
    <row r="293" ht="14.25" customHeight="1">
      <c r="A293" s="51"/>
      <c r="B293" s="294" t="s">
        <v>468</v>
      </c>
      <c r="C293" s="9"/>
      <c r="D293" s="9"/>
      <c r="E293" s="9"/>
      <c r="F293" s="279" t="str">
        <f>$B$5</f>
        <v>#REF!</v>
      </c>
      <c r="G293" s="295">
        <f>$F$5</f>
        <v>1200</v>
      </c>
      <c r="H293" s="299">
        <v>1.0</v>
      </c>
      <c r="I293" s="300"/>
      <c r="J293" s="301">
        <f t="shared" si="13"/>
        <v>0</v>
      </c>
      <c r="K293" s="270">
        <f t="shared" si="10"/>
        <v>0</v>
      </c>
      <c r="L293" s="270">
        <f t="shared" si="11"/>
        <v>0</v>
      </c>
      <c r="M293" s="269"/>
      <c r="N293" s="51"/>
      <c r="O293" s="51"/>
      <c r="P293" s="51"/>
      <c r="Q293" s="51"/>
      <c r="R293" s="51"/>
      <c r="S293" s="51"/>
      <c r="T293" s="51"/>
    </row>
    <row r="294" ht="14.25" customHeight="1">
      <c r="A294" s="51"/>
      <c r="B294" s="298"/>
      <c r="F294" s="51" t="str">
        <f>$B$6</f>
        <v>#REF!</v>
      </c>
      <c r="G294" s="299">
        <f>$F$6</f>
        <v>1200</v>
      </c>
      <c r="H294" s="299">
        <v>1.0</v>
      </c>
      <c r="I294" s="300"/>
      <c r="J294" s="301">
        <f t="shared" si="13"/>
        <v>0</v>
      </c>
      <c r="K294" s="270">
        <f t="shared" si="10"/>
        <v>0</v>
      </c>
      <c r="L294" s="270">
        <f t="shared" si="11"/>
        <v>0</v>
      </c>
      <c r="M294" s="269"/>
      <c r="N294" s="51"/>
      <c r="O294" s="51"/>
      <c r="P294" s="51"/>
      <c r="Q294" s="51"/>
      <c r="R294" s="51"/>
      <c r="S294" s="51"/>
      <c r="T294" s="51"/>
    </row>
    <row r="295" ht="14.25" customHeight="1">
      <c r="A295" s="51"/>
      <c r="B295" s="298"/>
      <c r="F295" s="51" t="str">
        <f>$B$7</f>
        <v>#REF!</v>
      </c>
      <c r="G295" s="299">
        <f>$F$7</f>
        <v>450</v>
      </c>
      <c r="H295" s="299">
        <v>1.0</v>
      </c>
      <c r="I295" s="300"/>
      <c r="J295" s="301">
        <f t="shared" si="13"/>
        <v>0</v>
      </c>
      <c r="K295" s="270">
        <f t="shared" si="10"/>
        <v>0</v>
      </c>
      <c r="L295" s="270">
        <f t="shared" si="11"/>
        <v>0</v>
      </c>
      <c r="M295" s="269"/>
      <c r="N295" s="51"/>
      <c r="O295" s="51"/>
      <c r="P295" s="51"/>
      <c r="Q295" s="51"/>
      <c r="R295" s="51"/>
      <c r="S295" s="51"/>
      <c r="T295" s="51"/>
    </row>
    <row r="296" ht="14.25" customHeight="1">
      <c r="A296" s="51"/>
      <c r="B296" s="298"/>
      <c r="F296" s="51" t="str">
        <f>$B$8</f>
        <v>#REF!</v>
      </c>
      <c r="G296" s="299">
        <f>$F$8</f>
        <v>2500</v>
      </c>
      <c r="H296" s="299">
        <v>1.0</v>
      </c>
      <c r="I296" s="300"/>
      <c r="J296" s="301">
        <f t="shared" si="13"/>
        <v>0</v>
      </c>
      <c r="K296" s="270">
        <f t="shared" si="10"/>
        <v>0</v>
      </c>
      <c r="L296" s="270">
        <f t="shared" si="11"/>
        <v>0</v>
      </c>
      <c r="M296" s="269"/>
      <c r="N296" s="51"/>
      <c r="O296" s="51"/>
      <c r="P296" s="51"/>
      <c r="Q296" s="51"/>
      <c r="R296" s="51"/>
      <c r="S296" s="51"/>
      <c r="T296" s="51"/>
    </row>
    <row r="297" ht="14.25" customHeight="1">
      <c r="A297" s="51"/>
      <c r="B297" s="298"/>
      <c r="F297" s="51" t="str">
        <f>$B$9</f>
        <v>#REF!</v>
      </c>
      <c r="G297" s="299">
        <f>$F$9</f>
        <v>1800</v>
      </c>
      <c r="H297" s="299">
        <v>1.0</v>
      </c>
      <c r="I297" s="300"/>
      <c r="J297" s="301">
        <f t="shared" si="13"/>
        <v>0</v>
      </c>
      <c r="K297" s="270">
        <f t="shared" si="10"/>
        <v>0</v>
      </c>
      <c r="L297" s="270">
        <f t="shared" si="11"/>
        <v>0</v>
      </c>
      <c r="M297" s="269"/>
      <c r="N297" s="51"/>
      <c r="O297" s="51"/>
      <c r="P297" s="51"/>
      <c r="Q297" s="51"/>
      <c r="R297" s="51"/>
      <c r="S297" s="51"/>
      <c r="T297" s="51"/>
    </row>
    <row r="298" ht="14.25" customHeight="1">
      <c r="A298" s="51"/>
      <c r="B298" s="298"/>
      <c r="F298" s="51" t="str">
        <f>$B$10</f>
        <v>#REF!</v>
      </c>
      <c r="G298" s="299">
        <f>$F$10</f>
        <v>1500</v>
      </c>
      <c r="H298" s="299">
        <v>1.0</v>
      </c>
      <c r="I298" s="300"/>
      <c r="J298" s="301">
        <f t="shared" si="13"/>
        <v>0</v>
      </c>
      <c r="K298" s="270">
        <f t="shared" si="10"/>
        <v>0</v>
      </c>
      <c r="L298" s="270">
        <f t="shared" si="11"/>
        <v>0</v>
      </c>
      <c r="M298" s="269"/>
      <c r="N298" s="51"/>
      <c r="O298" s="51"/>
      <c r="P298" s="51"/>
      <c r="Q298" s="51"/>
      <c r="R298" s="51"/>
      <c r="S298" s="51"/>
      <c r="T298" s="51"/>
    </row>
    <row r="299" ht="14.25" customHeight="1">
      <c r="A299" s="51"/>
      <c r="B299" s="302"/>
      <c r="C299" s="95"/>
      <c r="D299" s="95"/>
      <c r="E299" s="95"/>
      <c r="F299" s="284" t="str">
        <f>$B$11</f>
        <v>#REF!</v>
      </c>
      <c r="G299" s="303">
        <f>$F$11</f>
        <v>300</v>
      </c>
      <c r="H299" s="303">
        <v>1.0</v>
      </c>
      <c r="I299" s="304"/>
      <c r="J299" s="305">
        <f t="shared" si="13"/>
        <v>0</v>
      </c>
      <c r="K299" s="270">
        <f t="shared" si="10"/>
        <v>0</v>
      </c>
      <c r="L299" s="270">
        <f t="shared" si="11"/>
        <v>0</v>
      </c>
      <c r="M299" s="269"/>
      <c r="N299" s="51"/>
      <c r="O299" s="51"/>
      <c r="P299" s="51"/>
      <c r="Q299" s="51"/>
      <c r="R299" s="51"/>
      <c r="S299" s="51"/>
      <c r="T299" s="51"/>
    </row>
    <row r="300" ht="14.25" customHeight="1">
      <c r="A300" s="51"/>
      <c r="B300" s="51"/>
      <c r="C300" s="51"/>
      <c r="D300" s="51"/>
      <c r="E300" s="51"/>
      <c r="F300" s="51"/>
      <c r="G300" s="51"/>
      <c r="H300" s="51"/>
      <c r="I300" s="269"/>
      <c r="J300" s="51"/>
      <c r="K300" s="270">
        <f t="shared" si="10"/>
        <v>0</v>
      </c>
      <c r="L300" s="270">
        <f t="shared" si="11"/>
        <v>0</v>
      </c>
      <c r="M300" s="269"/>
      <c r="N300" s="51"/>
      <c r="O300" s="51"/>
      <c r="P300" s="51"/>
      <c r="Q300" s="51"/>
      <c r="R300" s="51"/>
      <c r="S300" s="51"/>
      <c r="T300" s="51"/>
    </row>
    <row r="301" ht="14.25" customHeight="1">
      <c r="A301" s="51"/>
      <c r="B301" s="79" t="s">
        <v>469</v>
      </c>
      <c r="C301" s="9"/>
      <c r="D301" s="9"/>
      <c r="E301" s="9"/>
      <c r="F301" s="289"/>
      <c r="G301" s="289"/>
      <c r="H301" s="289"/>
      <c r="I301" s="290"/>
      <c r="J301" s="291"/>
      <c r="K301" s="270">
        <f t="shared" si="10"/>
        <v>0</v>
      </c>
      <c r="L301" s="270">
        <f t="shared" si="11"/>
        <v>0</v>
      </c>
      <c r="M301" s="269"/>
      <c r="N301" s="51"/>
      <c r="O301" s="51"/>
      <c r="P301" s="51"/>
      <c r="Q301" s="51"/>
      <c r="R301" s="51"/>
      <c r="S301" s="51"/>
      <c r="T301" s="51"/>
    </row>
    <row r="302" ht="14.25" customHeight="1">
      <c r="A302" s="51"/>
      <c r="B302" s="292" t="s">
        <v>424</v>
      </c>
      <c r="C302" s="63"/>
      <c r="D302" s="63"/>
      <c r="E302" s="64"/>
      <c r="F302" s="204" t="s">
        <v>425</v>
      </c>
      <c r="G302" s="273" t="s">
        <v>426</v>
      </c>
      <c r="H302" s="204" t="s">
        <v>470</v>
      </c>
      <c r="I302" s="293" t="s">
        <v>471</v>
      </c>
      <c r="J302" s="204" t="s">
        <v>408</v>
      </c>
      <c r="K302" s="270" t="str">
        <f t="shared" si="10"/>
        <v>Produtividade (1)</v>
      </c>
      <c r="L302" s="270" t="str">
        <f t="shared" si="11"/>
        <v>Ambiente</v>
      </c>
      <c r="M302" s="269"/>
      <c r="N302" s="51"/>
      <c r="O302" s="51"/>
      <c r="P302" s="51"/>
      <c r="Q302" s="51"/>
      <c r="R302" s="51"/>
      <c r="S302" s="51"/>
      <c r="T302" s="51"/>
    </row>
    <row r="303" ht="14.25" customHeight="1">
      <c r="A303" s="51"/>
      <c r="B303" s="294" t="s">
        <v>472</v>
      </c>
      <c r="C303" s="9"/>
      <c r="D303" s="9"/>
      <c r="E303" s="9"/>
      <c r="F303" s="279" t="str">
        <f>$B$5</f>
        <v>#REF!</v>
      </c>
      <c r="G303" s="295">
        <f>$F$5</f>
        <v>1200</v>
      </c>
      <c r="H303" s="299">
        <v>1.0</v>
      </c>
      <c r="I303" s="300"/>
      <c r="J303" s="301">
        <f t="shared" ref="J303:J323" si="14">IF(I303=0,0,(G303/(I303/H303)))</f>
        <v>0</v>
      </c>
      <c r="K303" s="270">
        <f t="shared" si="10"/>
        <v>0</v>
      </c>
      <c r="L303" s="270">
        <f t="shared" si="11"/>
        <v>0</v>
      </c>
      <c r="M303" s="269"/>
      <c r="N303" s="51"/>
      <c r="O303" s="51"/>
      <c r="P303" s="51"/>
      <c r="Q303" s="51"/>
      <c r="R303" s="51"/>
      <c r="S303" s="51"/>
      <c r="T303" s="51"/>
    </row>
    <row r="304" ht="14.25" customHeight="1">
      <c r="A304" s="51"/>
      <c r="B304" s="298"/>
      <c r="F304" s="51" t="str">
        <f>$B$6</f>
        <v>#REF!</v>
      </c>
      <c r="G304" s="299">
        <f>$F$6</f>
        <v>1200</v>
      </c>
      <c r="H304" s="299">
        <v>1.0</v>
      </c>
      <c r="I304" s="300"/>
      <c r="J304" s="301">
        <f t="shared" si="14"/>
        <v>0</v>
      </c>
      <c r="K304" s="270">
        <f t="shared" si="10"/>
        <v>0</v>
      </c>
      <c r="L304" s="270">
        <f t="shared" si="11"/>
        <v>0</v>
      </c>
      <c r="M304" s="269"/>
      <c r="N304" s="51"/>
      <c r="O304" s="51"/>
      <c r="P304" s="51"/>
      <c r="Q304" s="51"/>
      <c r="R304" s="51"/>
      <c r="S304" s="51"/>
      <c r="T304" s="51"/>
    </row>
    <row r="305" ht="14.25" customHeight="1">
      <c r="A305" s="51"/>
      <c r="B305" s="298"/>
      <c r="F305" s="51" t="str">
        <f>$B$7</f>
        <v>#REF!</v>
      </c>
      <c r="G305" s="299">
        <f>$F$7</f>
        <v>450</v>
      </c>
      <c r="H305" s="299">
        <v>1.0</v>
      </c>
      <c r="I305" s="300"/>
      <c r="J305" s="301">
        <f t="shared" si="14"/>
        <v>0</v>
      </c>
      <c r="K305" s="270">
        <f t="shared" si="10"/>
        <v>0</v>
      </c>
      <c r="L305" s="270">
        <f t="shared" si="11"/>
        <v>0</v>
      </c>
      <c r="M305" s="269"/>
      <c r="N305" s="51"/>
      <c r="O305" s="51"/>
      <c r="P305" s="51"/>
      <c r="Q305" s="51"/>
      <c r="R305" s="51"/>
      <c r="S305" s="51"/>
      <c r="T305" s="51"/>
    </row>
    <row r="306" ht="14.25" customHeight="1">
      <c r="A306" s="51"/>
      <c r="B306" s="298"/>
      <c r="F306" s="51" t="str">
        <f>$B$8</f>
        <v>#REF!</v>
      </c>
      <c r="G306" s="299">
        <f>$F$8</f>
        <v>2500</v>
      </c>
      <c r="H306" s="299">
        <v>1.0</v>
      </c>
      <c r="I306" s="300"/>
      <c r="J306" s="301">
        <f t="shared" si="14"/>
        <v>0</v>
      </c>
      <c r="K306" s="270">
        <f t="shared" si="10"/>
        <v>0</v>
      </c>
      <c r="L306" s="270">
        <f t="shared" si="11"/>
        <v>0</v>
      </c>
      <c r="M306" s="269"/>
      <c r="N306" s="51"/>
      <c r="O306" s="51"/>
      <c r="P306" s="51"/>
      <c r="Q306" s="51"/>
      <c r="R306" s="51"/>
      <c r="S306" s="51"/>
      <c r="T306" s="51"/>
    </row>
    <row r="307" ht="14.25" customHeight="1">
      <c r="A307" s="51"/>
      <c r="B307" s="298"/>
      <c r="F307" s="51" t="str">
        <f>$B$9</f>
        <v>#REF!</v>
      </c>
      <c r="G307" s="299">
        <f>$F$9</f>
        <v>1800</v>
      </c>
      <c r="H307" s="299">
        <v>1.0</v>
      </c>
      <c r="I307" s="300"/>
      <c r="J307" s="301">
        <f t="shared" si="14"/>
        <v>0</v>
      </c>
      <c r="K307" s="270">
        <f t="shared" si="10"/>
        <v>0</v>
      </c>
      <c r="L307" s="270">
        <f t="shared" si="11"/>
        <v>0</v>
      </c>
      <c r="M307" s="269"/>
      <c r="N307" s="51"/>
      <c r="O307" s="51"/>
      <c r="P307" s="51"/>
      <c r="Q307" s="51"/>
      <c r="R307" s="51"/>
      <c r="S307" s="51"/>
      <c r="T307" s="51"/>
    </row>
    <row r="308" ht="14.25" customHeight="1">
      <c r="A308" s="51"/>
      <c r="B308" s="298"/>
      <c r="F308" s="51" t="str">
        <f>$B$10</f>
        <v>#REF!</v>
      </c>
      <c r="G308" s="299">
        <f>$F$10</f>
        <v>1500</v>
      </c>
      <c r="H308" s="299">
        <v>1.0</v>
      </c>
      <c r="I308" s="300"/>
      <c r="J308" s="301">
        <f t="shared" si="14"/>
        <v>0</v>
      </c>
      <c r="K308" s="270">
        <f t="shared" si="10"/>
        <v>0</v>
      </c>
      <c r="L308" s="270">
        <f t="shared" si="11"/>
        <v>0</v>
      </c>
      <c r="M308" s="269"/>
      <c r="N308" s="51"/>
      <c r="O308" s="51"/>
      <c r="P308" s="51"/>
      <c r="Q308" s="51"/>
      <c r="R308" s="51"/>
      <c r="S308" s="51"/>
      <c r="T308" s="51"/>
    </row>
    <row r="309" ht="14.25" customHeight="1">
      <c r="A309" s="51"/>
      <c r="B309" s="302"/>
      <c r="C309" s="95"/>
      <c r="D309" s="95"/>
      <c r="E309" s="95"/>
      <c r="F309" s="284" t="str">
        <f>$B$11</f>
        <v>#REF!</v>
      </c>
      <c r="G309" s="303">
        <f>$F$11</f>
        <v>300</v>
      </c>
      <c r="H309" s="303">
        <v>1.0</v>
      </c>
      <c r="I309" s="304"/>
      <c r="J309" s="305">
        <f t="shared" si="14"/>
        <v>0</v>
      </c>
      <c r="K309" s="270">
        <f t="shared" si="10"/>
        <v>0</v>
      </c>
      <c r="L309" s="270">
        <f t="shared" si="11"/>
        <v>0</v>
      </c>
      <c r="M309" s="269"/>
      <c r="N309" s="51"/>
      <c r="O309" s="51"/>
      <c r="P309" s="51"/>
      <c r="Q309" s="51"/>
      <c r="R309" s="51"/>
      <c r="S309" s="51"/>
      <c r="T309" s="51"/>
    </row>
    <row r="310" ht="14.25" customHeight="1">
      <c r="A310" s="51"/>
      <c r="B310" s="294" t="s">
        <v>473</v>
      </c>
      <c r="C310" s="9"/>
      <c r="D310" s="9"/>
      <c r="E310" s="9"/>
      <c r="F310" s="279" t="str">
        <f>$B$5</f>
        <v>#REF!</v>
      </c>
      <c r="G310" s="295">
        <f>$F$5</f>
        <v>1200</v>
      </c>
      <c r="H310" s="299">
        <v>1.0</v>
      </c>
      <c r="I310" s="300"/>
      <c r="J310" s="301">
        <f t="shared" si="14"/>
        <v>0</v>
      </c>
      <c r="K310" s="270">
        <f t="shared" si="10"/>
        <v>0</v>
      </c>
      <c r="L310" s="270">
        <f t="shared" si="11"/>
        <v>0</v>
      </c>
      <c r="M310" s="269"/>
      <c r="N310" s="51"/>
      <c r="O310" s="51"/>
      <c r="P310" s="51"/>
      <c r="Q310" s="51"/>
      <c r="R310" s="51"/>
      <c r="S310" s="51"/>
      <c r="T310" s="51"/>
    </row>
    <row r="311" ht="14.25" customHeight="1">
      <c r="A311" s="51"/>
      <c r="B311" s="298"/>
      <c r="F311" s="51" t="str">
        <f>$B$6</f>
        <v>#REF!</v>
      </c>
      <c r="G311" s="299">
        <f>$F$6</f>
        <v>1200</v>
      </c>
      <c r="H311" s="299">
        <v>1.0</v>
      </c>
      <c r="I311" s="300"/>
      <c r="J311" s="301">
        <f t="shared" si="14"/>
        <v>0</v>
      </c>
      <c r="K311" s="270">
        <f t="shared" si="10"/>
        <v>0</v>
      </c>
      <c r="L311" s="270">
        <f t="shared" si="11"/>
        <v>0</v>
      </c>
      <c r="M311" s="269"/>
      <c r="N311" s="51"/>
      <c r="O311" s="51"/>
      <c r="P311" s="51"/>
      <c r="Q311" s="51"/>
      <c r="R311" s="51"/>
      <c r="S311" s="51"/>
      <c r="T311" s="51"/>
    </row>
    <row r="312" ht="14.25" customHeight="1">
      <c r="A312" s="51"/>
      <c r="B312" s="298"/>
      <c r="F312" s="51" t="str">
        <f>$B$7</f>
        <v>#REF!</v>
      </c>
      <c r="G312" s="299">
        <f>$F$7</f>
        <v>450</v>
      </c>
      <c r="H312" s="299">
        <v>1.0</v>
      </c>
      <c r="I312" s="300"/>
      <c r="J312" s="301">
        <f t="shared" si="14"/>
        <v>0</v>
      </c>
      <c r="K312" s="270">
        <f t="shared" si="10"/>
        <v>0</v>
      </c>
      <c r="L312" s="270">
        <f t="shared" si="11"/>
        <v>0</v>
      </c>
      <c r="M312" s="269"/>
      <c r="N312" s="51"/>
      <c r="O312" s="51"/>
      <c r="P312" s="51"/>
      <c r="Q312" s="51"/>
      <c r="R312" s="51"/>
      <c r="S312" s="51"/>
      <c r="T312" s="51"/>
    </row>
    <row r="313" ht="14.25" customHeight="1">
      <c r="A313" s="51"/>
      <c r="B313" s="298"/>
      <c r="F313" s="51" t="str">
        <f>$B$8</f>
        <v>#REF!</v>
      </c>
      <c r="G313" s="299">
        <f>$F$8</f>
        <v>2500</v>
      </c>
      <c r="H313" s="299">
        <v>1.0</v>
      </c>
      <c r="I313" s="300"/>
      <c r="J313" s="301">
        <f t="shared" si="14"/>
        <v>0</v>
      </c>
      <c r="K313" s="270">
        <f t="shared" si="10"/>
        <v>0</v>
      </c>
      <c r="L313" s="270">
        <f t="shared" si="11"/>
        <v>0</v>
      </c>
      <c r="M313" s="269"/>
      <c r="N313" s="51"/>
      <c r="O313" s="51"/>
      <c r="P313" s="51"/>
      <c r="Q313" s="51"/>
      <c r="R313" s="51"/>
      <c r="S313" s="51"/>
      <c r="T313" s="51"/>
    </row>
    <row r="314" ht="14.25" customHeight="1">
      <c r="A314" s="51"/>
      <c r="B314" s="298"/>
      <c r="F314" s="51" t="str">
        <f>$B$9</f>
        <v>#REF!</v>
      </c>
      <c r="G314" s="299">
        <f>$F$9</f>
        <v>1800</v>
      </c>
      <c r="H314" s="299">
        <v>1.0</v>
      </c>
      <c r="I314" s="300"/>
      <c r="J314" s="301">
        <f t="shared" si="14"/>
        <v>0</v>
      </c>
      <c r="K314" s="270">
        <f t="shared" si="10"/>
        <v>0</v>
      </c>
      <c r="L314" s="270">
        <f t="shared" si="11"/>
        <v>0</v>
      </c>
      <c r="M314" s="269"/>
      <c r="N314" s="51"/>
      <c r="O314" s="51"/>
      <c r="P314" s="51"/>
      <c r="Q314" s="51"/>
      <c r="R314" s="51"/>
      <c r="S314" s="51"/>
      <c r="T314" s="51"/>
    </row>
    <row r="315" ht="14.25" customHeight="1">
      <c r="A315" s="51"/>
      <c r="B315" s="298"/>
      <c r="F315" s="51" t="str">
        <f>$B$10</f>
        <v>#REF!</v>
      </c>
      <c r="G315" s="299">
        <f>$F$10</f>
        <v>1500</v>
      </c>
      <c r="H315" s="299">
        <v>1.0</v>
      </c>
      <c r="I315" s="300"/>
      <c r="J315" s="301">
        <f t="shared" si="14"/>
        <v>0</v>
      </c>
      <c r="K315" s="270">
        <f t="shared" si="10"/>
        <v>0</v>
      </c>
      <c r="L315" s="270">
        <f t="shared" si="11"/>
        <v>0</v>
      </c>
      <c r="M315" s="269"/>
      <c r="N315" s="51"/>
      <c r="O315" s="51"/>
      <c r="P315" s="51"/>
      <c r="Q315" s="51"/>
      <c r="R315" s="51"/>
      <c r="S315" s="51"/>
      <c r="T315" s="51"/>
    </row>
    <row r="316" ht="14.25" customHeight="1">
      <c r="A316" s="51"/>
      <c r="B316" s="302"/>
      <c r="C316" s="95"/>
      <c r="D316" s="95"/>
      <c r="E316" s="95"/>
      <c r="F316" s="284" t="str">
        <f>$B$11</f>
        <v>#REF!</v>
      </c>
      <c r="G316" s="303">
        <f>$F$11</f>
        <v>300</v>
      </c>
      <c r="H316" s="303">
        <v>1.0</v>
      </c>
      <c r="I316" s="304"/>
      <c r="J316" s="305">
        <f t="shared" si="14"/>
        <v>0</v>
      </c>
      <c r="K316" s="270">
        <f t="shared" si="10"/>
        <v>0</v>
      </c>
      <c r="L316" s="270">
        <f t="shared" si="11"/>
        <v>0</v>
      </c>
      <c r="M316" s="269"/>
      <c r="N316" s="51"/>
      <c r="O316" s="51"/>
      <c r="P316" s="51"/>
      <c r="Q316" s="51"/>
      <c r="R316" s="51"/>
      <c r="S316" s="51"/>
      <c r="T316" s="51"/>
    </row>
    <row r="317" ht="14.25" customHeight="1">
      <c r="A317" s="51"/>
      <c r="B317" s="294" t="s">
        <v>474</v>
      </c>
      <c r="C317" s="9"/>
      <c r="D317" s="9"/>
      <c r="E317" s="9"/>
      <c r="F317" s="279" t="str">
        <f>$B$5</f>
        <v>#REF!</v>
      </c>
      <c r="G317" s="295">
        <f>$F$5</f>
        <v>1200</v>
      </c>
      <c r="H317" s="299">
        <v>2.0</v>
      </c>
      <c r="I317" s="300"/>
      <c r="J317" s="301">
        <f t="shared" si="14"/>
        <v>0</v>
      </c>
      <c r="K317" s="270">
        <f t="shared" si="10"/>
        <v>0</v>
      </c>
      <c r="L317" s="270">
        <f t="shared" si="11"/>
        <v>0</v>
      </c>
      <c r="M317" s="269"/>
      <c r="N317" s="51"/>
      <c r="O317" s="51"/>
      <c r="P317" s="51"/>
      <c r="Q317" s="51"/>
      <c r="R317" s="51"/>
      <c r="S317" s="51"/>
      <c r="T317" s="51"/>
    </row>
    <row r="318" ht="14.25" customHeight="1">
      <c r="A318" s="51"/>
      <c r="B318" s="298"/>
      <c r="F318" s="51" t="str">
        <f>$B$6</f>
        <v>#REF!</v>
      </c>
      <c r="G318" s="299">
        <f>$F$6</f>
        <v>1200</v>
      </c>
      <c r="H318" s="299">
        <v>2.0</v>
      </c>
      <c r="I318" s="300"/>
      <c r="J318" s="301">
        <f t="shared" si="14"/>
        <v>0</v>
      </c>
      <c r="K318" s="270">
        <f t="shared" si="10"/>
        <v>0</v>
      </c>
      <c r="L318" s="270">
        <f t="shared" si="11"/>
        <v>0</v>
      </c>
      <c r="M318" s="269"/>
      <c r="N318" s="51"/>
      <c r="O318" s="51"/>
      <c r="P318" s="51"/>
      <c r="Q318" s="51"/>
      <c r="R318" s="51"/>
      <c r="S318" s="51"/>
      <c r="T318" s="51"/>
    </row>
    <row r="319" ht="14.25" customHeight="1">
      <c r="A319" s="51"/>
      <c r="B319" s="298"/>
      <c r="F319" s="51" t="str">
        <f>$B$7</f>
        <v>#REF!</v>
      </c>
      <c r="G319" s="299">
        <f>$F$7</f>
        <v>450</v>
      </c>
      <c r="H319" s="299">
        <v>2.0</v>
      </c>
      <c r="I319" s="300"/>
      <c r="J319" s="301">
        <f t="shared" si="14"/>
        <v>0</v>
      </c>
      <c r="K319" s="270">
        <f t="shared" si="10"/>
        <v>0</v>
      </c>
      <c r="L319" s="270">
        <f t="shared" si="11"/>
        <v>0</v>
      </c>
      <c r="M319" s="269"/>
      <c r="N319" s="51"/>
      <c r="O319" s="51"/>
      <c r="P319" s="51"/>
      <c r="Q319" s="51"/>
      <c r="R319" s="51"/>
      <c r="S319" s="51"/>
      <c r="T319" s="51"/>
    </row>
    <row r="320" ht="14.25" customHeight="1">
      <c r="A320" s="51"/>
      <c r="B320" s="298"/>
      <c r="F320" s="51" t="str">
        <f>$B$8</f>
        <v>#REF!</v>
      </c>
      <c r="G320" s="299">
        <f>$F$8</f>
        <v>2500</v>
      </c>
      <c r="H320" s="299">
        <v>2.0</v>
      </c>
      <c r="I320" s="300"/>
      <c r="J320" s="301">
        <f t="shared" si="14"/>
        <v>0</v>
      </c>
      <c r="K320" s="270">
        <f t="shared" si="10"/>
        <v>0</v>
      </c>
      <c r="L320" s="270">
        <f t="shared" si="11"/>
        <v>0</v>
      </c>
      <c r="M320" s="269"/>
      <c r="N320" s="51"/>
      <c r="O320" s="51"/>
      <c r="P320" s="51"/>
      <c r="Q320" s="51"/>
      <c r="R320" s="51"/>
      <c r="S320" s="51"/>
      <c r="T320" s="51"/>
    </row>
    <row r="321" ht="14.25" customHeight="1">
      <c r="A321" s="51"/>
      <c r="B321" s="298"/>
      <c r="F321" s="51" t="str">
        <f>$B$9</f>
        <v>#REF!</v>
      </c>
      <c r="G321" s="299">
        <f>$F$9</f>
        <v>1800</v>
      </c>
      <c r="H321" s="299">
        <v>2.0</v>
      </c>
      <c r="I321" s="300"/>
      <c r="J321" s="301">
        <f t="shared" si="14"/>
        <v>0</v>
      </c>
      <c r="K321" s="270">
        <f t="shared" si="10"/>
        <v>0</v>
      </c>
      <c r="L321" s="270">
        <f t="shared" si="11"/>
        <v>0</v>
      </c>
      <c r="M321" s="269"/>
      <c r="N321" s="51"/>
      <c r="O321" s="51"/>
      <c r="P321" s="51"/>
      <c r="Q321" s="51"/>
      <c r="R321" s="51"/>
      <c r="S321" s="51"/>
      <c r="T321" s="51"/>
    </row>
    <row r="322" ht="14.25" customHeight="1">
      <c r="A322" s="51"/>
      <c r="B322" s="298"/>
      <c r="F322" s="51" t="str">
        <f>$B$10</f>
        <v>#REF!</v>
      </c>
      <c r="G322" s="299">
        <f>$F$10</f>
        <v>1500</v>
      </c>
      <c r="H322" s="299">
        <v>2.0</v>
      </c>
      <c r="I322" s="300"/>
      <c r="J322" s="301">
        <f t="shared" si="14"/>
        <v>0</v>
      </c>
      <c r="K322" s="270">
        <f t="shared" si="10"/>
        <v>0</v>
      </c>
      <c r="L322" s="270">
        <f t="shared" si="11"/>
        <v>0</v>
      </c>
      <c r="M322" s="269"/>
      <c r="N322" s="51"/>
      <c r="O322" s="51"/>
      <c r="P322" s="51"/>
      <c r="Q322" s="51"/>
      <c r="R322" s="51"/>
      <c r="S322" s="51"/>
      <c r="T322" s="51"/>
    </row>
    <row r="323" ht="14.25" customHeight="1">
      <c r="A323" s="51"/>
      <c r="B323" s="302"/>
      <c r="C323" s="95"/>
      <c r="D323" s="95"/>
      <c r="E323" s="95"/>
      <c r="F323" s="284" t="str">
        <f>$B$11</f>
        <v>#REF!</v>
      </c>
      <c r="G323" s="303">
        <f>$F$11</f>
        <v>300</v>
      </c>
      <c r="H323" s="303">
        <v>2.0</v>
      </c>
      <c r="I323" s="304"/>
      <c r="J323" s="305">
        <f t="shared" si="14"/>
        <v>0</v>
      </c>
      <c r="K323" s="270">
        <f t="shared" si="10"/>
        <v>0</v>
      </c>
      <c r="L323" s="270">
        <f t="shared" si="11"/>
        <v>0</v>
      </c>
      <c r="M323" s="269"/>
      <c r="N323" s="51"/>
      <c r="O323" s="51"/>
      <c r="P323" s="51"/>
      <c r="Q323" s="51"/>
      <c r="R323" s="51"/>
      <c r="S323" s="51"/>
      <c r="T323" s="51"/>
    </row>
    <row r="324" ht="14.25" customHeight="1">
      <c r="A324" s="51"/>
      <c r="B324" s="51"/>
      <c r="C324" s="51"/>
      <c r="D324" s="51"/>
      <c r="E324" s="51"/>
      <c r="F324" s="51"/>
      <c r="G324" s="51"/>
      <c r="H324" s="51"/>
      <c r="I324" s="269"/>
      <c r="J324" s="51"/>
      <c r="K324" s="270">
        <f t="shared" si="10"/>
        <v>0</v>
      </c>
      <c r="L324" s="270">
        <f t="shared" si="11"/>
        <v>0</v>
      </c>
      <c r="M324" s="269"/>
      <c r="N324" s="51"/>
      <c r="O324" s="51"/>
      <c r="P324" s="51"/>
      <c r="Q324" s="51"/>
      <c r="R324" s="51"/>
      <c r="S324" s="51"/>
      <c r="T324" s="51"/>
    </row>
    <row r="325" ht="14.25" customHeight="1">
      <c r="A325" s="51"/>
      <c r="B325" s="51"/>
      <c r="C325" s="51"/>
      <c r="D325" s="51"/>
      <c r="E325" s="51"/>
      <c r="F325" s="51"/>
      <c r="G325" s="51"/>
      <c r="H325" s="51"/>
      <c r="I325" s="269"/>
      <c r="J325" s="51"/>
      <c r="K325" s="270">
        <f t="shared" si="10"/>
        <v>0</v>
      </c>
      <c r="L325" s="270">
        <f t="shared" si="11"/>
        <v>0</v>
      </c>
      <c r="M325" s="269"/>
      <c r="N325" s="51"/>
      <c r="O325" s="51"/>
      <c r="P325" s="51"/>
      <c r="Q325" s="51"/>
      <c r="R325" s="51"/>
      <c r="S325" s="51"/>
      <c r="T325" s="51"/>
    </row>
    <row r="326" ht="14.25" customHeight="1">
      <c r="A326" s="51"/>
      <c r="B326" s="272" t="s">
        <v>412</v>
      </c>
      <c r="C326" s="63"/>
      <c r="D326" s="63"/>
      <c r="E326" s="63"/>
      <c r="F326" s="286"/>
      <c r="G326" s="286"/>
      <c r="H326" s="286"/>
      <c r="I326" s="287"/>
      <c r="J326" s="288"/>
      <c r="K326" s="270">
        <f t="shared" si="10"/>
        <v>0</v>
      </c>
      <c r="L326" s="270">
        <f t="shared" si="11"/>
        <v>0</v>
      </c>
      <c r="M326" s="269"/>
      <c r="N326" s="51"/>
      <c r="O326" s="51"/>
      <c r="P326" s="51"/>
      <c r="Q326" s="51"/>
      <c r="R326" s="51"/>
      <c r="S326" s="51"/>
      <c r="T326" s="51"/>
    </row>
    <row r="327" ht="14.25" customHeight="1">
      <c r="A327" s="51"/>
      <c r="B327" s="51"/>
      <c r="C327" s="51"/>
      <c r="D327" s="51"/>
      <c r="E327" s="51"/>
      <c r="F327" s="51"/>
      <c r="G327" s="51"/>
      <c r="H327" s="51"/>
      <c r="I327" s="269"/>
      <c r="J327" s="51"/>
      <c r="K327" s="270">
        <f t="shared" si="10"/>
        <v>0</v>
      </c>
      <c r="L327" s="270">
        <f t="shared" si="11"/>
        <v>0</v>
      </c>
      <c r="M327" s="51"/>
      <c r="N327" s="51"/>
      <c r="O327" s="51"/>
      <c r="P327" s="51"/>
      <c r="Q327" s="51"/>
      <c r="R327" s="51"/>
      <c r="S327" s="51"/>
      <c r="T327" s="51"/>
    </row>
    <row r="328" ht="14.25" customHeight="1">
      <c r="A328" s="51"/>
      <c r="B328" s="79" t="s">
        <v>423</v>
      </c>
      <c r="C328" s="9"/>
      <c r="D328" s="9"/>
      <c r="E328" s="9"/>
      <c r="F328" s="289"/>
      <c r="G328" s="289"/>
      <c r="H328" s="289"/>
      <c r="I328" s="290"/>
      <c r="J328" s="291"/>
      <c r="K328" s="270">
        <f t="shared" si="10"/>
        <v>0</v>
      </c>
      <c r="L328" s="270">
        <f t="shared" si="11"/>
        <v>0</v>
      </c>
      <c r="M328" s="269"/>
      <c r="N328" s="51"/>
      <c r="O328" s="51"/>
      <c r="P328" s="51"/>
      <c r="Q328" s="51"/>
      <c r="R328" s="51"/>
      <c r="S328" s="51"/>
      <c r="T328" s="51"/>
    </row>
    <row r="329" ht="14.25" customHeight="1">
      <c r="A329" s="51"/>
      <c r="B329" s="292" t="s">
        <v>424</v>
      </c>
      <c r="C329" s="63"/>
      <c r="D329" s="63"/>
      <c r="E329" s="64"/>
      <c r="F329" s="306" t="s">
        <v>425</v>
      </c>
      <c r="G329" s="307" t="s">
        <v>426</v>
      </c>
      <c r="H329" s="204" t="s">
        <v>427</v>
      </c>
      <c r="I329" s="308" t="s">
        <v>428</v>
      </c>
      <c r="J329" s="306" t="s">
        <v>408</v>
      </c>
      <c r="K329" s="270" t="str">
        <f t="shared" si="10"/>
        <v>Produtividade (1)</v>
      </c>
      <c r="L329" s="270" t="str">
        <f t="shared" si="11"/>
        <v>Ambiente</v>
      </c>
      <c r="M329" s="269"/>
      <c r="N329" s="51"/>
      <c r="O329" s="51"/>
      <c r="P329" s="51"/>
      <c r="Q329" s="51"/>
      <c r="R329" s="51"/>
      <c r="S329" s="51"/>
      <c r="T329" s="51"/>
    </row>
    <row r="330" ht="14.25" customHeight="1">
      <c r="A330" s="51"/>
      <c r="B330" s="294" t="s">
        <v>475</v>
      </c>
      <c r="C330" s="9"/>
      <c r="D330" s="9"/>
      <c r="E330" s="9"/>
      <c r="F330" s="279" t="str">
        <f>$B$14</f>
        <v>#REF!</v>
      </c>
      <c r="G330" s="309">
        <f>$F$14</f>
        <v>2700</v>
      </c>
      <c r="H330" s="295">
        <v>5.0</v>
      </c>
      <c r="I330" s="296"/>
      <c r="J330" s="310">
        <f t="shared" ref="J330:J365" si="15">IF(I330=0,0,(G330/(I330/H330)))</f>
        <v>0</v>
      </c>
      <c r="K330" s="270">
        <f t="shared" si="10"/>
        <v>0</v>
      </c>
      <c r="L330" s="270">
        <f t="shared" si="11"/>
        <v>0</v>
      </c>
      <c r="M330" s="269"/>
      <c r="N330" s="51"/>
      <c r="O330" s="51"/>
      <c r="P330" s="51"/>
      <c r="Q330" s="51"/>
      <c r="R330" s="51"/>
      <c r="S330" s="51"/>
      <c r="T330" s="51"/>
    </row>
    <row r="331" ht="14.25" customHeight="1">
      <c r="A331" s="51"/>
      <c r="B331" s="298"/>
      <c r="F331" s="51" t="str">
        <f>$B$15</f>
        <v>#REF!</v>
      </c>
      <c r="G331" s="311">
        <f>$F$15</f>
        <v>9000</v>
      </c>
      <c r="H331" s="299">
        <v>5.0</v>
      </c>
      <c r="I331" s="300"/>
      <c r="J331" s="312">
        <f t="shared" si="15"/>
        <v>0</v>
      </c>
      <c r="K331" s="270">
        <f t="shared" si="10"/>
        <v>0</v>
      </c>
      <c r="L331" s="270">
        <f t="shared" si="11"/>
        <v>0</v>
      </c>
      <c r="M331" s="269"/>
      <c r="N331" s="51"/>
      <c r="O331" s="51"/>
      <c r="P331" s="51"/>
      <c r="Q331" s="51"/>
      <c r="R331" s="51"/>
      <c r="S331" s="51"/>
      <c r="T331" s="51"/>
    </row>
    <row r="332" ht="14.25" customHeight="1">
      <c r="A332" s="51"/>
      <c r="B332" s="298"/>
      <c r="F332" s="51" t="str">
        <f>$B$16</f>
        <v>#REF!</v>
      </c>
      <c r="G332" s="311">
        <f>$F$16</f>
        <v>2700</v>
      </c>
      <c r="H332" s="299">
        <v>5.0</v>
      </c>
      <c r="I332" s="300"/>
      <c r="J332" s="312">
        <f t="shared" si="15"/>
        <v>0</v>
      </c>
      <c r="K332" s="270">
        <f t="shared" si="10"/>
        <v>0</v>
      </c>
      <c r="L332" s="270">
        <f t="shared" si="11"/>
        <v>0</v>
      </c>
      <c r="M332" s="269"/>
      <c r="N332" s="51"/>
      <c r="O332" s="51"/>
      <c r="P332" s="51"/>
      <c r="Q332" s="51"/>
      <c r="R332" s="51"/>
      <c r="S332" s="51"/>
      <c r="T332" s="51"/>
    </row>
    <row r="333" ht="14.25" customHeight="1">
      <c r="A333" s="51"/>
      <c r="B333" s="298"/>
      <c r="F333" s="51" t="str">
        <f>$B$17</f>
        <v>#REF!</v>
      </c>
      <c r="G333" s="311">
        <f>$F$17</f>
        <v>2700</v>
      </c>
      <c r="H333" s="299">
        <v>5.0</v>
      </c>
      <c r="I333" s="300"/>
      <c r="J333" s="312">
        <f t="shared" si="15"/>
        <v>0</v>
      </c>
      <c r="K333" s="270">
        <f t="shared" si="10"/>
        <v>0</v>
      </c>
      <c r="L333" s="270">
        <f t="shared" si="11"/>
        <v>0</v>
      </c>
      <c r="M333" s="269"/>
      <c r="N333" s="51"/>
      <c r="O333" s="51"/>
      <c r="P333" s="51"/>
      <c r="Q333" s="51"/>
      <c r="R333" s="51"/>
      <c r="S333" s="51"/>
      <c r="T333" s="51"/>
    </row>
    <row r="334" ht="14.25" customHeight="1">
      <c r="B334" s="298"/>
      <c r="F334" s="51" t="str">
        <f>$B$18</f>
        <v>#REF!</v>
      </c>
      <c r="G334" s="311">
        <f>$F$18</f>
        <v>2700</v>
      </c>
      <c r="H334" s="299">
        <v>5.0</v>
      </c>
      <c r="I334" s="300"/>
      <c r="J334" s="312">
        <f t="shared" si="15"/>
        <v>0</v>
      </c>
      <c r="K334" s="270">
        <f t="shared" si="10"/>
        <v>0</v>
      </c>
      <c r="L334" s="270">
        <f t="shared" si="11"/>
        <v>0</v>
      </c>
      <c r="M334" s="269"/>
    </row>
    <row r="335" ht="14.25" customHeight="1">
      <c r="B335" s="302"/>
      <c r="C335" s="95"/>
      <c r="D335" s="95"/>
      <c r="E335" s="95"/>
      <c r="F335" s="284" t="str">
        <f>$B$19</f>
        <v>#REF!</v>
      </c>
      <c r="G335" s="313">
        <f>$F$19</f>
        <v>100000</v>
      </c>
      <c r="H335" s="303">
        <v>5.0</v>
      </c>
      <c r="I335" s="304"/>
      <c r="J335" s="314">
        <f t="shared" si="15"/>
        <v>0</v>
      </c>
      <c r="K335" s="270">
        <f t="shared" si="10"/>
        <v>0</v>
      </c>
      <c r="L335" s="270">
        <f t="shared" si="11"/>
        <v>0</v>
      </c>
      <c r="M335" s="269"/>
    </row>
    <row r="336" ht="14.25" customHeight="1">
      <c r="B336" s="294" t="s">
        <v>476</v>
      </c>
      <c r="C336" s="9"/>
      <c r="D336" s="9"/>
      <c r="E336" s="9"/>
      <c r="F336" s="279" t="str">
        <f>$B$14</f>
        <v>#REF!</v>
      </c>
      <c r="G336" s="309">
        <f>$F$14</f>
        <v>2700</v>
      </c>
      <c r="H336" s="299">
        <v>5.0</v>
      </c>
      <c r="I336" s="300"/>
      <c r="J336" s="310">
        <f t="shared" si="15"/>
        <v>0</v>
      </c>
      <c r="K336" s="270">
        <f t="shared" si="10"/>
        <v>0</v>
      </c>
      <c r="L336" s="270">
        <f t="shared" si="11"/>
        <v>0</v>
      </c>
      <c r="M336" s="269"/>
    </row>
    <row r="337" ht="14.25" customHeight="1">
      <c r="B337" s="298"/>
      <c r="F337" s="51" t="str">
        <f>$B$15</f>
        <v>#REF!</v>
      </c>
      <c r="G337" s="311">
        <f>$F$15</f>
        <v>9000</v>
      </c>
      <c r="H337" s="299">
        <v>5.0</v>
      </c>
      <c r="I337" s="300"/>
      <c r="J337" s="312">
        <f t="shared" si="15"/>
        <v>0</v>
      </c>
      <c r="K337" s="270">
        <f t="shared" si="10"/>
        <v>0</v>
      </c>
      <c r="L337" s="270">
        <f t="shared" si="11"/>
        <v>0</v>
      </c>
      <c r="M337" s="269"/>
    </row>
    <row r="338" ht="14.25" customHeight="1">
      <c r="B338" s="298"/>
      <c r="F338" s="51" t="str">
        <f>$B$16</f>
        <v>#REF!</v>
      </c>
      <c r="G338" s="311">
        <f>$F$16</f>
        <v>2700</v>
      </c>
      <c r="H338" s="299">
        <v>5.0</v>
      </c>
      <c r="I338" s="300"/>
      <c r="J338" s="312">
        <f t="shared" si="15"/>
        <v>0</v>
      </c>
      <c r="K338" s="270">
        <f t="shared" si="10"/>
        <v>0</v>
      </c>
      <c r="L338" s="270">
        <f t="shared" si="11"/>
        <v>0</v>
      </c>
      <c r="M338" s="269"/>
    </row>
    <row r="339" ht="14.25" customHeight="1">
      <c r="B339" s="298"/>
      <c r="F339" s="51" t="str">
        <f>$B$17</f>
        <v>#REF!</v>
      </c>
      <c r="G339" s="311">
        <f>$F$17</f>
        <v>2700</v>
      </c>
      <c r="H339" s="299">
        <v>5.0</v>
      </c>
      <c r="I339" s="300"/>
      <c r="J339" s="312">
        <f t="shared" si="15"/>
        <v>0</v>
      </c>
      <c r="K339" s="270">
        <f t="shared" si="10"/>
        <v>0</v>
      </c>
      <c r="L339" s="270">
        <f t="shared" si="11"/>
        <v>0</v>
      </c>
      <c r="M339" s="269"/>
    </row>
    <row r="340" ht="14.25" customHeight="1">
      <c r="B340" s="298"/>
      <c r="F340" s="51" t="str">
        <f>$B$18</f>
        <v>#REF!</v>
      </c>
      <c r="G340" s="311">
        <f>$F$18</f>
        <v>2700</v>
      </c>
      <c r="H340" s="299">
        <v>5.0</v>
      </c>
      <c r="I340" s="300"/>
      <c r="J340" s="312">
        <f t="shared" si="15"/>
        <v>0</v>
      </c>
      <c r="K340" s="270">
        <f t="shared" si="10"/>
        <v>0</v>
      </c>
      <c r="L340" s="270">
        <f t="shared" si="11"/>
        <v>0</v>
      </c>
      <c r="M340" s="269"/>
    </row>
    <row r="341" ht="14.25" customHeight="1">
      <c r="B341" s="302"/>
      <c r="C341" s="95"/>
      <c r="D341" s="95"/>
      <c r="E341" s="95"/>
      <c r="F341" s="284" t="str">
        <f>$B$19</f>
        <v>#REF!</v>
      </c>
      <c r="G341" s="313">
        <f>$F$19</f>
        <v>100000</v>
      </c>
      <c r="H341" s="299">
        <v>5.0</v>
      </c>
      <c r="I341" s="300"/>
      <c r="J341" s="314">
        <f t="shared" si="15"/>
        <v>0</v>
      </c>
      <c r="K341" s="270">
        <f t="shared" si="10"/>
        <v>0</v>
      </c>
      <c r="L341" s="270">
        <f t="shared" si="11"/>
        <v>0</v>
      </c>
      <c r="M341" s="269"/>
    </row>
    <row r="342" ht="14.25" customHeight="1">
      <c r="B342" s="294" t="s">
        <v>477</v>
      </c>
      <c r="C342" s="9"/>
      <c r="D342" s="9"/>
      <c r="E342" s="9"/>
      <c r="F342" s="279" t="str">
        <f>$B$14</f>
        <v>#REF!</v>
      </c>
      <c r="G342" s="309">
        <f>$F$14</f>
        <v>2700</v>
      </c>
      <c r="H342" s="295">
        <v>5.0</v>
      </c>
      <c r="I342" s="296"/>
      <c r="J342" s="310">
        <f t="shared" si="15"/>
        <v>0</v>
      </c>
      <c r="K342" s="270">
        <f t="shared" si="10"/>
        <v>0</v>
      </c>
      <c r="L342" s="270">
        <f t="shared" si="11"/>
        <v>0</v>
      </c>
      <c r="M342" s="269"/>
    </row>
    <row r="343" ht="14.25" customHeight="1">
      <c r="B343" s="298"/>
      <c r="F343" s="51" t="str">
        <f>$B$15</f>
        <v>#REF!</v>
      </c>
      <c r="G343" s="311">
        <f>$F$15</f>
        <v>9000</v>
      </c>
      <c r="H343" s="299">
        <v>5.0</v>
      </c>
      <c r="I343" s="300"/>
      <c r="J343" s="312">
        <f t="shared" si="15"/>
        <v>0</v>
      </c>
      <c r="K343" s="270">
        <f t="shared" si="10"/>
        <v>0</v>
      </c>
      <c r="L343" s="270">
        <f t="shared" si="11"/>
        <v>0</v>
      </c>
      <c r="M343" s="269"/>
    </row>
    <row r="344" ht="14.25" customHeight="1">
      <c r="B344" s="298"/>
      <c r="F344" s="51" t="str">
        <f>$B$16</f>
        <v>#REF!</v>
      </c>
      <c r="G344" s="311">
        <f>$F$16</f>
        <v>2700</v>
      </c>
      <c r="H344" s="299">
        <v>5.0</v>
      </c>
      <c r="I344" s="300"/>
      <c r="J344" s="312">
        <f t="shared" si="15"/>
        <v>0</v>
      </c>
      <c r="K344" s="270">
        <f t="shared" si="10"/>
        <v>0</v>
      </c>
      <c r="L344" s="270">
        <f t="shared" si="11"/>
        <v>0</v>
      </c>
      <c r="M344" s="269"/>
    </row>
    <row r="345" ht="14.25" customHeight="1">
      <c r="B345" s="298"/>
      <c r="F345" s="51" t="str">
        <f>$B$17</f>
        <v>#REF!</v>
      </c>
      <c r="G345" s="311">
        <f>$F$17</f>
        <v>2700</v>
      </c>
      <c r="H345" s="299">
        <v>5.0</v>
      </c>
      <c r="I345" s="300"/>
      <c r="J345" s="312">
        <f t="shared" si="15"/>
        <v>0</v>
      </c>
      <c r="K345" s="270">
        <f t="shared" si="10"/>
        <v>0</v>
      </c>
      <c r="L345" s="270">
        <f t="shared" si="11"/>
        <v>0</v>
      </c>
      <c r="M345" s="269"/>
    </row>
    <row r="346" ht="14.25" customHeight="1">
      <c r="B346" s="298"/>
      <c r="F346" s="51" t="str">
        <f>$B$18</f>
        <v>#REF!</v>
      </c>
      <c r="G346" s="311">
        <f>$F$18</f>
        <v>2700</v>
      </c>
      <c r="H346" s="299">
        <v>5.0</v>
      </c>
      <c r="I346" s="300"/>
      <c r="J346" s="312">
        <f t="shared" si="15"/>
        <v>0</v>
      </c>
      <c r="K346" s="270">
        <f t="shared" si="10"/>
        <v>0</v>
      </c>
      <c r="L346" s="270">
        <f t="shared" si="11"/>
        <v>0</v>
      </c>
      <c r="M346" s="269"/>
    </row>
    <row r="347" ht="14.25" customHeight="1">
      <c r="B347" s="302"/>
      <c r="C347" s="95"/>
      <c r="D347" s="95"/>
      <c r="E347" s="95"/>
      <c r="F347" s="284" t="str">
        <f>$B$19</f>
        <v>#REF!</v>
      </c>
      <c r="G347" s="313">
        <f>$F$19</f>
        <v>100000</v>
      </c>
      <c r="H347" s="303">
        <v>5.0</v>
      </c>
      <c r="I347" s="304"/>
      <c r="J347" s="314">
        <f t="shared" si="15"/>
        <v>0</v>
      </c>
      <c r="K347" s="270">
        <f t="shared" si="10"/>
        <v>0</v>
      </c>
      <c r="L347" s="270">
        <f t="shared" si="11"/>
        <v>0</v>
      </c>
      <c r="M347" s="269"/>
    </row>
    <row r="348" ht="14.25" customHeight="1">
      <c r="B348" s="294" t="s">
        <v>478</v>
      </c>
      <c r="C348" s="9"/>
      <c r="D348" s="9"/>
      <c r="E348" s="9"/>
      <c r="F348" s="279" t="str">
        <f>$B$14</f>
        <v>#REF!</v>
      </c>
      <c r="G348" s="309">
        <f>$F$14</f>
        <v>2700</v>
      </c>
      <c r="H348" s="295">
        <v>10.0</v>
      </c>
      <c r="I348" s="296"/>
      <c r="J348" s="310">
        <f t="shared" si="15"/>
        <v>0</v>
      </c>
      <c r="K348" s="270">
        <f t="shared" si="10"/>
        <v>0</v>
      </c>
      <c r="L348" s="270">
        <f t="shared" si="11"/>
        <v>0</v>
      </c>
      <c r="M348" s="269"/>
    </row>
    <row r="349" ht="14.25" customHeight="1">
      <c r="B349" s="298"/>
      <c r="F349" s="51" t="str">
        <f>$B$15</f>
        <v>#REF!</v>
      </c>
      <c r="G349" s="311">
        <f>$F$15</f>
        <v>9000</v>
      </c>
      <c r="H349" s="299">
        <v>10.0</v>
      </c>
      <c r="I349" s="300"/>
      <c r="J349" s="312">
        <f t="shared" si="15"/>
        <v>0</v>
      </c>
      <c r="K349" s="270">
        <f t="shared" si="10"/>
        <v>0</v>
      </c>
      <c r="L349" s="270">
        <f t="shared" si="11"/>
        <v>0</v>
      </c>
      <c r="M349" s="269"/>
    </row>
    <row r="350" ht="14.25" customHeight="1">
      <c r="B350" s="298"/>
      <c r="F350" s="51" t="str">
        <f>$B$16</f>
        <v>#REF!</v>
      </c>
      <c r="G350" s="311">
        <f>$F$16</f>
        <v>2700</v>
      </c>
      <c r="H350" s="299">
        <v>10.0</v>
      </c>
      <c r="I350" s="300"/>
      <c r="J350" s="312">
        <f t="shared" si="15"/>
        <v>0</v>
      </c>
      <c r="K350" s="270">
        <f t="shared" si="10"/>
        <v>0</v>
      </c>
      <c r="L350" s="270">
        <f t="shared" si="11"/>
        <v>0</v>
      </c>
      <c r="M350" s="269"/>
    </row>
    <row r="351" ht="14.25" customHeight="1">
      <c r="B351" s="298"/>
      <c r="F351" s="51" t="str">
        <f>$B$17</f>
        <v>#REF!</v>
      </c>
      <c r="G351" s="311">
        <f>$F$17</f>
        <v>2700</v>
      </c>
      <c r="H351" s="299">
        <v>10.0</v>
      </c>
      <c r="I351" s="300"/>
      <c r="J351" s="312">
        <f t="shared" si="15"/>
        <v>0</v>
      </c>
      <c r="K351" s="270">
        <f t="shared" si="10"/>
        <v>0</v>
      </c>
      <c r="L351" s="270">
        <f t="shared" si="11"/>
        <v>0</v>
      </c>
      <c r="M351" s="269"/>
    </row>
    <row r="352" ht="14.25" customHeight="1">
      <c r="B352" s="298"/>
      <c r="F352" s="51" t="str">
        <f>$B$18</f>
        <v>#REF!</v>
      </c>
      <c r="G352" s="311">
        <f>$F$18</f>
        <v>2700</v>
      </c>
      <c r="H352" s="299">
        <v>10.0</v>
      </c>
      <c r="I352" s="300"/>
      <c r="J352" s="312">
        <f t="shared" si="15"/>
        <v>0</v>
      </c>
      <c r="K352" s="270">
        <f t="shared" si="10"/>
        <v>0</v>
      </c>
      <c r="L352" s="270">
        <f t="shared" si="11"/>
        <v>0</v>
      </c>
      <c r="M352" s="269"/>
    </row>
    <row r="353" ht="14.25" customHeight="1">
      <c r="B353" s="302"/>
      <c r="C353" s="95"/>
      <c r="D353" s="95"/>
      <c r="E353" s="95"/>
      <c r="F353" s="284" t="str">
        <f>$B$19</f>
        <v>#REF!</v>
      </c>
      <c r="G353" s="313">
        <f>$F$19</f>
        <v>100000</v>
      </c>
      <c r="H353" s="303">
        <v>10.0</v>
      </c>
      <c r="I353" s="304"/>
      <c r="J353" s="314">
        <f t="shared" si="15"/>
        <v>0</v>
      </c>
      <c r="K353" s="270">
        <f t="shared" si="10"/>
        <v>0</v>
      </c>
      <c r="L353" s="270">
        <f t="shared" si="11"/>
        <v>0</v>
      </c>
      <c r="M353" s="269"/>
    </row>
    <row r="354" ht="14.25" customHeight="1">
      <c r="B354" s="294" t="s">
        <v>479</v>
      </c>
      <c r="C354" s="9"/>
      <c r="D354" s="9"/>
      <c r="E354" s="9"/>
      <c r="F354" s="279" t="str">
        <f>$B$14</f>
        <v>#REF!</v>
      </c>
      <c r="G354" s="309">
        <f>$F$14</f>
        <v>2700</v>
      </c>
      <c r="H354" s="299">
        <v>5.0</v>
      </c>
      <c r="I354" s="300"/>
      <c r="J354" s="310">
        <f t="shared" si="15"/>
        <v>0</v>
      </c>
      <c r="K354" s="270">
        <f t="shared" si="10"/>
        <v>0</v>
      </c>
      <c r="L354" s="270">
        <f t="shared" si="11"/>
        <v>0</v>
      </c>
      <c r="M354" s="269"/>
    </row>
    <row r="355" ht="14.25" customHeight="1">
      <c r="B355" s="298"/>
      <c r="F355" s="51" t="str">
        <f>$B$15</f>
        <v>#REF!</v>
      </c>
      <c r="G355" s="311">
        <f>$F$15</f>
        <v>9000</v>
      </c>
      <c r="H355" s="299">
        <v>5.0</v>
      </c>
      <c r="I355" s="300"/>
      <c r="J355" s="312">
        <f t="shared" si="15"/>
        <v>0</v>
      </c>
      <c r="K355" s="270">
        <f t="shared" si="10"/>
        <v>0</v>
      </c>
      <c r="L355" s="270">
        <f t="shared" si="11"/>
        <v>0</v>
      </c>
      <c r="M355" s="269"/>
    </row>
    <row r="356" ht="14.25" customHeight="1">
      <c r="B356" s="298"/>
      <c r="F356" s="51" t="str">
        <f>$B$16</f>
        <v>#REF!</v>
      </c>
      <c r="G356" s="311">
        <f>$F$16</f>
        <v>2700</v>
      </c>
      <c r="H356" s="299">
        <v>5.0</v>
      </c>
      <c r="I356" s="300"/>
      <c r="J356" s="312">
        <f t="shared" si="15"/>
        <v>0</v>
      </c>
      <c r="K356" s="270">
        <f t="shared" si="10"/>
        <v>0</v>
      </c>
      <c r="L356" s="270">
        <f t="shared" si="11"/>
        <v>0</v>
      </c>
      <c r="M356" s="269"/>
    </row>
    <row r="357" ht="14.25" customHeight="1">
      <c r="B357" s="298"/>
      <c r="F357" s="51" t="str">
        <f>$B$17</f>
        <v>#REF!</v>
      </c>
      <c r="G357" s="311">
        <f>$F$17</f>
        <v>2700</v>
      </c>
      <c r="H357" s="299">
        <v>5.0</v>
      </c>
      <c r="I357" s="300"/>
      <c r="J357" s="312">
        <f t="shared" si="15"/>
        <v>0</v>
      </c>
      <c r="K357" s="270">
        <f t="shared" si="10"/>
        <v>0</v>
      </c>
      <c r="L357" s="270">
        <f t="shared" si="11"/>
        <v>0</v>
      </c>
      <c r="M357" s="269"/>
    </row>
    <row r="358" ht="14.25" customHeight="1">
      <c r="B358" s="298"/>
      <c r="F358" s="51" t="str">
        <f>$B$18</f>
        <v>#REF!</v>
      </c>
      <c r="G358" s="311">
        <f>$F$18</f>
        <v>2700</v>
      </c>
      <c r="H358" s="299">
        <v>5.0</v>
      </c>
      <c r="I358" s="300"/>
      <c r="J358" s="312">
        <f t="shared" si="15"/>
        <v>0</v>
      </c>
      <c r="K358" s="270">
        <f t="shared" si="10"/>
        <v>0</v>
      </c>
      <c r="L358" s="270">
        <f t="shared" si="11"/>
        <v>0</v>
      </c>
      <c r="M358" s="269"/>
    </row>
    <row r="359" ht="14.25" customHeight="1">
      <c r="B359" s="302"/>
      <c r="C359" s="95"/>
      <c r="D359" s="95"/>
      <c r="E359" s="95"/>
      <c r="F359" s="284" t="str">
        <f>$B$19</f>
        <v>#REF!</v>
      </c>
      <c r="G359" s="313">
        <f>$F$19</f>
        <v>100000</v>
      </c>
      <c r="H359" s="299">
        <v>5.0</v>
      </c>
      <c r="I359" s="300"/>
      <c r="J359" s="314">
        <f t="shared" si="15"/>
        <v>0</v>
      </c>
      <c r="K359" s="270">
        <f t="shared" si="10"/>
        <v>0</v>
      </c>
      <c r="L359" s="270">
        <f t="shared" si="11"/>
        <v>0</v>
      </c>
      <c r="M359" s="269"/>
    </row>
    <row r="360" ht="14.25" customHeight="1">
      <c r="B360" s="294" t="s">
        <v>480</v>
      </c>
      <c r="C360" s="9"/>
      <c r="D360" s="9"/>
      <c r="E360" s="9"/>
      <c r="F360" s="279" t="str">
        <f>$B$14</f>
        <v>#REF!</v>
      </c>
      <c r="G360" s="309">
        <f>$F$14</f>
        <v>2700</v>
      </c>
      <c r="H360" s="295">
        <v>5.0</v>
      </c>
      <c r="I360" s="296"/>
      <c r="J360" s="310">
        <f t="shared" si="15"/>
        <v>0</v>
      </c>
      <c r="K360" s="270">
        <f t="shared" si="10"/>
        <v>0</v>
      </c>
      <c r="L360" s="270">
        <f t="shared" si="11"/>
        <v>0</v>
      </c>
      <c r="M360" s="269"/>
    </row>
    <row r="361" ht="14.25" customHeight="1">
      <c r="B361" s="298"/>
      <c r="F361" s="51" t="str">
        <f>$B$15</f>
        <v>#REF!</v>
      </c>
      <c r="G361" s="311">
        <f>$F$15</f>
        <v>9000</v>
      </c>
      <c r="H361" s="299">
        <v>5.0</v>
      </c>
      <c r="I361" s="300"/>
      <c r="J361" s="312">
        <f t="shared" si="15"/>
        <v>0</v>
      </c>
      <c r="K361" s="270">
        <f t="shared" si="10"/>
        <v>0</v>
      </c>
      <c r="L361" s="270">
        <f t="shared" si="11"/>
        <v>0</v>
      </c>
      <c r="M361" s="269"/>
    </row>
    <row r="362" ht="14.25" customHeight="1">
      <c r="B362" s="298"/>
      <c r="F362" s="51" t="str">
        <f>$B$16</f>
        <v>#REF!</v>
      </c>
      <c r="G362" s="311">
        <f>$F$16</f>
        <v>2700</v>
      </c>
      <c r="H362" s="299">
        <v>5.0</v>
      </c>
      <c r="I362" s="300"/>
      <c r="J362" s="312">
        <f t="shared" si="15"/>
        <v>0</v>
      </c>
      <c r="K362" s="270">
        <f t="shared" si="10"/>
        <v>0</v>
      </c>
      <c r="L362" s="270">
        <f t="shared" si="11"/>
        <v>0</v>
      </c>
      <c r="M362" s="269"/>
    </row>
    <row r="363" ht="14.25" customHeight="1">
      <c r="B363" s="298"/>
      <c r="F363" s="51" t="str">
        <f>$B$17</f>
        <v>#REF!</v>
      </c>
      <c r="G363" s="311">
        <f>$F$17</f>
        <v>2700</v>
      </c>
      <c r="H363" s="299">
        <v>5.0</v>
      </c>
      <c r="I363" s="300"/>
      <c r="J363" s="312">
        <f t="shared" si="15"/>
        <v>0</v>
      </c>
      <c r="K363" s="270">
        <f t="shared" si="10"/>
        <v>0</v>
      </c>
      <c r="L363" s="270">
        <f t="shared" si="11"/>
        <v>0</v>
      </c>
      <c r="M363" s="269"/>
    </row>
    <row r="364" ht="14.25" customHeight="1">
      <c r="B364" s="298"/>
      <c r="F364" s="51" t="str">
        <f>$B$18</f>
        <v>#REF!</v>
      </c>
      <c r="G364" s="311">
        <f>$F$18</f>
        <v>2700</v>
      </c>
      <c r="H364" s="299">
        <v>5.0</v>
      </c>
      <c r="I364" s="300"/>
      <c r="J364" s="312">
        <f t="shared" si="15"/>
        <v>0</v>
      </c>
      <c r="K364" s="270">
        <f t="shared" si="10"/>
        <v>0</v>
      </c>
      <c r="L364" s="270">
        <f t="shared" si="11"/>
        <v>0</v>
      </c>
      <c r="M364" s="269"/>
    </row>
    <row r="365" ht="14.25" customHeight="1">
      <c r="B365" s="302"/>
      <c r="C365" s="95"/>
      <c r="D365" s="95"/>
      <c r="E365" s="95"/>
      <c r="F365" s="284" t="str">
        <f>$B$19</f>
        <v>#REF!</v>
      </c>
      <c r="G365" s="313">
        <f>$F$19</f>
        <v>100000</v>
      </c>
      <c r="H365" s="303">
        <v>5.0</v>
      </c>
      <c r="I365" s="304"/>
      <c r="J365" s="314">
        <f t="shared" si="15"/>
        <v>0</v>
      </c>
      <c r="K365" s="270">
        <f t="shared" si="10"/>
        <v>0</v>
      </c>
      <c r="L365" s="270">
        <f t="shared" si="11"/>
        <v>0</v>
      </c>
      <c r="M365" s="269"/>
    </row>
    <row r="366" ht="14.25" customHeight="1">
      <c r="I366" s="269"/>
      <c r="K366" s="270">
        <f t="shared" si="10"/>
        <v>0</v>
      </c>
      <c r="L366" s="270">
        <f t="shared" si="11"/>
        <v>0</v>
      </c>
      <c r="M366" s="269"/>
    </row>
    <row r="367" ht="14.25" customHeight="1">
      <c r="B367" s="79" t="s">
        <v>481</v>
      </c>
      <c r="C367" s="9"/>
      <c r="D367" s="9"/>
      <c r="E367" s="9"/>
      <c r="F367" s="289"/>
      <c r="G367" s="289"/>
      <c r="H367" s="289"/>
      <c r="I367" s="290"/>
      <c r="J367" s="291"/>
      <c r="K367" s="270">
        <f t="shared" si="10"/>
        <v>0</v>
      </c>
      <c r="L367" s="270">
        <f t="shared" si="11"/>
        <v>0</v>
      </c>
      <c r="M367" s="269"/>
    </row>
    <row r="368" ht="14.25" customHeight="1">
      <c r="B368" s="292" t="s">
        <v>424</v>
      </c>
      <c r="C368" s="63"/>
      <c r="D368" s="63"/>
      <c r="E368" s="64"/>
      <c r="F368" s="306" t="s">
        <v>425</v>
      </c>
      <c r="G368" s="307" t="s">
        <v>426</v>
      </c>
      <c r="H368" s="306" t="s">
        <v>427</v>
      </c>
      <c r="I368" s="308" t="s">
        <v>428</v>
      </c>
      <c r="J368" s="306" t="s">
        <v>408</v>
      </c>
      <c r="K368" s="270" t="str">
        <f t="shared" si="10"/>
        <v>Produtividade (1)</v>
      </c>
      <c r="L368" s="270" t="str">
        <f t="shared" si="11"/>
        <v>Ambiente</v>
      </c>
      <c r="M368" s="269"/>
    </row>
    <row r="369" ht="14.25" customHeight="1">
      <c r="B369" s="294" t="s">
        <v>482</v>
      </c>
      <c r="C369" s="9"/>
      <c r="D369" s="9"/>
      <c r="E369" s="9"/>
      <c r="F369" s="279" t="str">
        <f>$B$14</f>
        <v>#REF!</v>
      </c>
      <c r="G369" s="309">
        <f>$F$14</f>
        <v>2700</v>
      </c>
      <c r="H369" s="309">
        <v>1.0</v>
      </c>
      <c r="I369" s="315"/>
      <c r="J369" s="310">
        <f t="shared" ref="J369:J392" si="16">IF(I369=0,0,(G369/(I369/H369)))</f>
        <v>0</v>
      </c>
      <c r="K369" s="270">
        <f t="shared" si="10"/>
        <v>0</v>
      </c>
      <c r="L369" s="270">
        <f t="shared" si="11"/>
        <v>0</v>
      </c>
      <c r="M369" s="269"/>
    </row>
    <row r="370" ht="14.25" customHeight="1">
      <c r="B370" s="298"/>
      <c r="F370" s="51" t="str">
        <f>$B$15</f>
        <v>#REF!</v>
      </c>
      <c r="G370" s="311">
        <f>$F$15</f>
        <v>9000</v>
      </c>
      <c r="H370" s="311">
        <v>1.0</v>
      </c>
      <c r="I370" s="316"/>
      <c r="J370" s="312">
        <f t="shared" si="16"/>
        <v>0</v>
      </c>
      <c r="K370" s="270">
        <f t="shared" si="10"/>
        <v>0</v>
      </c>
      <c r="L370" s="270">
        <f t="shared" si="11"/>
        <v>0</v>
      </c>
      <c r="M370" s="269"/>
    </row>
    <row r="371" ht="14.25" customHeight="1">
      <c r="B371" s="298"/>
      <c r="F371" s="51" t="str">
        <f>$B$16</f>
        <v>#REF!</v>
      </c>
      <c r="G371" s="311">
        <f>$F$16</f>
        <v>2700</v>
      </c>
      <c r="H371" s="311">
        <v>1.0</v>
      </c>
      <c r="I371" s="316"/>
      <c r="J371" s="312">
        <f t="shared" si="16"/>
        <v>0</v>
      </c>
      <c r="K371" s="270">
        <f t="shared" si="10"/>
        <v>0</v>
      </c>
      <c r="L371" s="270">
        <f t="shared" si="11"/>
        <v>0</v>
      </c>
      <c r="M371" s="269"/>
    </row>
    <row r="372" ht="14.25" customHeight="1">
      <c r="B372" s="298"/>
      <c r="F372" s="51" t="str">
        <f>$B$17</f>
        <v>#REF!</v>
      </c>
      <c r="G372" s="311">
        <f>$F$17</f>
        <v>2700</v>
      </c>
      <c r="H372" s="311">
        <v>1.0</v>
      </c>
      <c r="I372" s="316"/>
      <c r="J372" s="312">
        <f t="shared" si="16"/>
        <v>0</v>
      </c>
      <c r="K372" s="270">
        <f t="shared" si="10"/>
        <v>0</v>
      </c>
      <c r="L372" s="270">
        <f t="shared" si="11"/>
        <v>0</v>
      </c>
      <c r="M372" s="269"/>
    </row>
    <row r="373" ht="14.25" customHeight="1">
      <c r="B373" s="298"/>
      <c r="F373" s="51" t="str">
        <f>$B$18</f>
        <v>#REF!</v>
      </c>
      <c r="G373" s="311">
        <f>$F$18</f>
        <v>2700</v>
      </c>
      <c r="H373" s="311">
        <v>1.0</v>
      </c>
      <c r="I373" s="316"/>
      <c r="J373" s="312">
        <f t="shared" si="16"/>
        <v>0</v>
      </c>
      <c r="K373" s="270">
        <f t="shared" si="10"/>
        <v>0</v>
      </c>
      <c r="L373" s="270">
        <f t="shared" si="11"/>
        <v>0</v>
      </c>
      <c r="M373" s="269"/>
    </row>
    <row r="374" ht="14.25" customHeight="1">
      <c r="B374" s="302"/>
      <c r="C374" s="95"/>
      <c r="D374" s="95"/>
      <c r="E374" s="95"/>
      <c r="F374" s="284" t="str">
        <f>$B$19</f>
        <v>#REF!</v>
      </c>
      <c r="G374" s="313">
        <f>$F$19</f>
        <v>100000</v>
      </c>
      <c r="H374" s="313">
        <v>1.0</v>
      </c>
      <c r="I374" s="317"/>
      <c r="J374" s="314">
        <f t="shared" si="16"/>
        <v>0</v>
      </c>
      <c r="K374" s="270">
        <f t="shared" si="10"/>
        <v>0</v>
      </c>
      <c r="L374" s="270">
        <f t="shared" si="11"/>
        <v>0</v>
      </c>
      <c r="M374" s="269"/>
    </row>
    <row r="375" ht="14.25" customHeight="1">
      <c r="B375" s="294" t="s">
        <v>483</v>
      </c>
      <c r="C375" s="9"/>
      <c r="D375" s="9"/>
      <c r="E375" s="9"/>
      <c r="F375" s="279" t="str">
        <f>$B$14</f>
        <v>#REF!</v>
      </c>
      <c r="G375" s="309">
        <f>$F$14</f>
        <v>2700</v>
      </c>
      <c r="H375" s="309">
        <v>1.0</v>
      </c>
      <c r="I375" s="315"/>
      <c r="J375" s="310">
        <f t="shared" si="16"/>
        <v>0</v>
      </c>
      <c r="K375" s="270">
        <f t="shared" si="10"/>
        <v>0</v>
      </c>
      <c r="L375" s="270">
        <f t="shared" si="11"/>
        <v>0</v>
      </c>
      <c r="M375" s="269"/>
    </row>
    <row r="376" ht="14.25" customHeight="1">
      <c r="B376" s="298"/>
      <c r="F376" s="51" t="str">
        <f>$B$15</f>
        <v>#REF!</v>
      </c>
      <c r="G376" s="311">
        <f>$F$15</f>
        <v>9000</v>
      </c>
      <c r="H376" s="311">
        <v>1.0</v>
      </c>
      <c r="I376" s="316"/>
      <c r="J376" s="312">
        <f t="shared" si="16"/>
        <v>0</v>
      </c>
      <c r="K376" s="270">
        <f t="shared" si="10"/>
        <v>0</v>
      </c>
      <c r="L376" s="270">
        <f t="shared" si="11"/>
        <v>0</v>
      </c>
      <c r="M376" s="269"/>
    </row>
    <row r="377" ht="14.25" customHeight="1">
      <c r="B377" s="298"/>
      <c r="F377" s="51" t="str">
        <f>$B$16</f>
        <v>#REF!</v>
      </c>
      <c r="G377" s="311">
        <f>$F$16</f>
        <v>2700</v>
      </c>
      <c r="H377" s="311">
        <v>1.0</v>
      </c>
      <c r="I377" s="316"/>
      <c r="J377" s="312">
        <f t="shared" si="16"/>
        <v>0</v>
      </c>
      <c r="K377" s="270">
        <f t="shared" si="10"/>
        <v>0</v>
      </c>
      <c r="L377" s="270">
        <f t="shared" si="11"/>
        <v>0</v>
      </c>
      <c r="M377" s="269"/>
    </row>
    <row r="378" ht="14.25" customHeight="1">
      <c r="B378" s="298"/>
      <c r="F378" s="51" t="str">
        <f>$B$17</f>
        <v>#REF!</v>
      </c>
      <c r="G378" s="311">
        <f>$F$17</f>
        <v>2700</v>
      </c>
      <c r="H378" s="311">
        <v>1.0</v>
      </c>
      <c r="I378" s="316"/>
      <c r="J378" s="312">
        <f t="shared" si="16"/>
        <v>0</v>
      </c>
      <c r="K378" s="270">
        <f t="shared" si="10"/>
        <v>0</v>
      </c>
      <c r="L378" s="270">
        <f t="shared" si="11"/>
        <v>0</v>
      </c>
      <c r="M378" s="269"/>
    </row>
    <row r="379" ht="14.25" customHeight="1">
      <c r="B379" s="298"/>
      <c r="F379" s="51" t="str">
        <f>$B$18</f>
        <v>#REF!</v>
      </c>
      <c r="G379" s="311">
        <f>$F$18</f>
        <v>2700</v>
      </c>
      <c r="H379" s="311">
        <v>1.0</v>
      </c>
      <c r="I379" s="316"/>
      <c r="J379" s="312">
        <f t="shared" si="16"/>
        <v>0</v>
      </c>
      <c r="K379" s="270">
        <f t="shared" si="10"/>
        <v>0</v>
      </c>
      <c r="L379" s="270">
        <f t="shared" si="11"/>
        <v>0</v>
      </c>
      <c r="M379" s="269"/>
    </row>
    <row r="380" ht="14.25" customHeight="1">
      <c r="B380" s="302"/>
      <c r="C380" s="95"/>
      <c r="D380" s="95"/>
      <c r="E380" s="95"/>
      <c r="F380" s="284" t="str">
        <f>$B$19</f>
        <v>#REF!</v>
      </c>
      <c r="G380" s="313">
        <f>$F$19</f>
        <v>100000</v>
      </c>
      <c r="H380" s="313">
        <v>1.0</v>
      </c>
      <c r="I380" s="317"/>
      <c r="J380" s="314">
        <f t="shared" si="16"/>
        <v>0</v>
      </c>
      <c r="K380" s="270">
        <f t="shared" si="10"/>
        <v>0</v>
      </c>
      <c r="L380" s="270">
        <f t="shared" si="11"/>
        <v>0</v>
      </c>
      <c r="M380" s="269"/>
    </row>
    <row r="381" ht="14.25" customHeight="1">
      <c r="B381" s="294" t="s">
        <v>484</v>
      </c>
      <c r="C381" s="9"/>
      <c r="D381" s="9"/>
      <c r="E381" s="9"/>
      <c r="F381" s="279" t="str">
        <f>$B$14</f>
        <v>#REF!</v>
      </c>
      <c r="G381" s="309">
        <f>$F$14</f>
        <v>2700</v>
      </c>
      <c r="H381" s="309">
        <v>1.0</v>
      </c>
      <c r="I381" s="315"/>
      <c r="J381" s="310">
        <f t="shared" si="16"/>
        <v>0</v>
      </c>
      <c r="K381" s="270">
        <f t="shared" si="10"/>
        <v>0</v>
      </c>
      <c r="L381" s="270">
        <f t="shared" si="11"/>
        <v>0</v>
      </c>
      <c r="M381" s="269"/>
    </row>
    <row r="382" ht="14.25" customHeight="1">
      <c r="B382" s="298"/>
      <c r="F382" s="51" t="str">
        <f>$B$15</f>
        <v>#REF!</v>
      </c>
      <c r="G382" s="311">
        <f>$F$15</f>
        <v>9000</v>
      </c>
      <c r="H382" s="311">
        <v>1.0</v>
      </c>
      <c r="I382" s="316"/>
      <c r="J382" s="312">
        <f t="shared" si="16"/>
        <v>0</v>
      </c>
      <c r="K382" s="270">
        <f t="shared" si="10"/>
        <v>0</v>
      </c>
      <c r="L382" s="270">
        <f t="shared" si="11"/>
        <v>0</v>
      </c>
      <c r="M382" s="269"/>
    </row>
    <row r="383" ht="14.25" customHeight="1">
      <c r="B383" s="298"/>
      <c r="F383" s="51" t="str">
        <f>$B$16</f>
        <v>#REF!</v>
      </c>
      <c r="G383" s="311">
        <f>$F$16</f>
        <v>2700</v>
      </c>
      <c r="H383" s="311">
        <v>1.0</v>
      </c>
      <c r="I383" s="316"/>
      <c r="J383" s="312">
        <f t="shared" si="16"/>
        <v>0</v>
      </c>
      <c r="K383" s="270">
        <f t="shared" si="10"/>
        <v>0</v>
      </c>
      <c r="L383" s="270">
        <f t="shared" si="11"/>
        <v>0</v>
      </c>
      <c r="M383" s="269"/>
    </row>
    <row r="384" ht="14.25" customHeight="1">
      <c r="B384" s="298"/>
      <c r="F384" s="51" t="str">
        <f>$B$17</f>
        <v>#REF!</v>
      </c>
      <c r="G384" s="311">
        <f>$F$17</f>
        <v>2700</v>
      </c>
      <c r="H384" s="311">
        <v>1.0</v>
      </c>
      <c r="I384" s="316"/>
      <c r="J384" s="312">
        <f t="shared" si="16"/>
        <v>0</v>
      </c>
      <c r="K384" s="270">
        <f t="shared" si="10"/>
        <v>0</v>
      </c>
      <c r="L384" s="270">
        <f t="shared" si="11"/>
        <v>0</v>
      </c>
      <c r="M384" s="269"/>
    </row>
    <row r="385" ht="14.25" customHeight="1">
      <c r="B385" s="298"/>
      <c r="F385" s="51" t="str">
        <f>$B$18</f>
        <v>#REF!</v>
      </c>
      <c r="G385" s="311">
        <f>$F$18</f>
        <v>2700</v>
      </c>
      <c r="H385" s="311">
        <v>1.0</v>
      </c>
      <c r="I385" s="316"/>
      <c r="J385" s="312">
        <f t="shared" si="16"/>
        <v>0</v>
      </c>
      <c r="K385" s="270">
        <f t="shared" si="10"/>
        <v>0</v>
      </c>
      <c r="L385" s="270">
        <f t="shared" si="11"/>
        <v>0</v>
      </c>
      <c r="M385" s="269"/>
    </row>
    <row r="386" ht="14.25" customHeight="1">
      <c r="B386" s="302"/>
      <c r="C386" s="95"/>
      <c r="D386" s="95"/>
      <c r="E386" s="95"/>
      <c r="F386" s="284" t="str">
        <f>$B$19</f>
        <v>#REF!</v>
      </c>
      <c r="G386" s="313">
        <f>$F$19</f>
        <v>100000</v>
      </c>
      <c r="H386" s="313">
        <v>1.0</v>
      </c>
      <c r="I386" s="317"/>
      <c r="J386" s="314">
        <f t="shared" si="16"/>
        <v>0</v>
      </c>
      <c r="K386" s="270">
        <f t="shared" si="10"/>
        <v>0</v>
      </c>
      <c r="L386" s="270">
        <f t="shared" si="11"/>
        <v>0</v>
      </c>
      <c r="M386" s="269"/>
    </row>
    <row r="387" ht="14.25" customHeight="1">
      <c r="B387" s="294" t="s">
        <v>485</v>
      </c>
      <c r="C387" s="9"/>
      <c r="D387" s="9"/>
      <c r="E387" s="9"/>
      <c r="F387" s="279" t="str">
        <f>$B$14</f>
        <v>#REF!</v>
      </c>
      <c r="G387" s="309">
        <f>$F$14</f>
        <v>2700</v>
      </c>
      <c r="H387" s="309">
        <v>1.0</v>
      </c>
      <c r="I387" s="315"/>
      <c r="J387" s="310">
        <f t="shared" si="16"/>
        <v>0</v>
      </c>
      <c r="K387" s="270">
        <f t="shared" si="10"/>
        <v>0</v>
      </c>
      <c r="L387" s="270">
        <f t="shared" si="11"/>
        <v>0</v>
      </c>
      <c r="M387" s="269"/>
    </row>
    <row r="388" ht="14.25" customHeight="1">
      <c r="B388" s="298"/>
      <c r="F388" s="51" t="str">
        <f>$B$15</f>
        <v>#REF!</v>
      </c>
      <c r="G388" s="311">
        <f>$F$15</f>
        <v>9000</v>
      </c>
      <c r="H388" s="311">
        <v>1.0</v>
      </c>
      <c r="I388" s="316"/>
      <c r="J388" s="312">
        <f t="shared" si="16"/>
        <v>0</v>
      </c>
      <c r="K388" s="270">
        <f t="shared" si="10"/>
        <v>0</v>
      </c>
      <c r="L388" s="270">
        <f t="shared" si="11"/>
        <v>0</v>
      </c>
      <c r="M388" s="269"/>
    </row>
    <row r="389" ht="14.25" customHeight="1">
      <c r="B389" s="298"/>
      <c r="F389" s="51" t="str">
        <f>$B$16</f>
        <v>#REF!</v>
      </c>
      <c r="G389" s="311">
        <f>$F$16</f>
        <v>2700</v>
      </c>
      <c r="H389" s="311">
        <v>1.0</v>
      </c>
      <c r="I389" s="316"/>
      <c r="J389" s="312">
        <f t="shared" si="16"/>
        <v>0</v>
      </c>
      <c r="K389" s="270">
        <f t="shared" si="10"/>
        <v>0</v>
      </c>
      <c r="L389" s="270">
        <f t="shared" si="11"/>
        <v>0</v>
      </c>
      <c r="M389" s="269"/>
    </row>
    <row r="390" ht="14.25" customHeight="1">
      <c r="B390" s="298"/>
      <c r="F390" s="51" t="str">
        <f>$B$17</f>
        <v>#REF!</v>
      </c>
      <c r="G390" s="311">
        <f>$F$17</f>
        <v>2700</v>
      </c>
      <c r="H390" s="311">
        <v>1.0</v>
      </c>
      <c r="I390" s="316"/>
      <c r="J390" s="312">
        <f t="shared" si="16"/>
        <v>0</v>
      </c>
      <c r="K390" s="270">
        <f t="shared" si="10"/>
        <v>0</v>
      </c>
      <c r="L390" s="270">
        <f t="shared" si="11"/>
        <v>0</v>
      </c>
      <c r="M390" s="269"/>
    </row>
    <row r="391" ht="14.25" customHeight="1">
      <c r="B391" s="298"/>
      <c r="F391" s="51" t="str">
        <f>$B$18</f>
        <v>#REF!</v>
      </c>
      <c r="G391" s="311">
        <f>$F$18</f>
        <v>2700</v>
      </c>
      <c r="H391" s="311">
        <v>1.0</v>
      </c>
      <c r="I391" s="316"/>
      <c r="J391" s="312">
        <f t="shared" si="16"/>
        <v>0</v>
      </c>
      <c r="K391" s="270">
        <f t="shared" si="10"/>
        <v>0</v>
      </c>
      <c r="L391" s="270">
        <f t="shared" si="11"/>
        <v>0</v>
      </c>
      <c r="M391" s="269"/>
    </row>
    <row r="392" ht="14.25" customHeight="1">
      <c r="B392" s="302"/>
      <c r="C392" s="95"/>
      <c r="D392" s="95"/>
      <c r="E392" s="95"/>
      <c r="F392" s="284" t="str">
        <f>$B$19</f>
        <v>#REF!</v>
      </c>
      <c r="G392" s="313">
        <f>$F$19</f>
        <v>100000</v>
      </c>
      <c r="H392" s="313">
        <v>1.0</v>
      </c>
      <c r="I392" s="317"/>
      <c r="J392" s="314">
        <f t="shared" si="16"/>
        <v>0</v>
      </c>
      <c r="K392" s="270">
        <f t="shared" si="10"/>
        <v>0</v>
      </c>
      <c r="L392" s="270">
        <f t="shared" si="11"/>
        <v>0</v>
      </c>
      <c r="M392" s="269"/>
    </row>
    <row r="393" ht="14.25" customHeight="1">
      <c r="I393" s="269"/>
      <c r="K393" s="270">
        <f t="shared" si="10"/>
        <v>0</v>
      </c>
      <c r="L393" s="270">
        <f t="shared" si="11"/>
        <v>0</v>
      </c>
      <c r="M393" s="269"/>
    </row>
    <row r="394" ht="14.25" customHeight="1">
      <c r="B394" s="79" t="s">
        <v>459</v>
      </c>
      <c r="C394" s="9"/>
      <c r="D394" s="9"/>
      <c r="E394" s="9"/>
      <c r="F394" s="289"/>
      <c r="G394" s="289"/>
      <c r="H394" s="289"/>
      <c r="I394" s="290"/>
      <c r="J394" s="291"/>
      <c r="K394" s="270">
        <f t="shared" si="10"/>
        <v>0</v>
      </c>
      <c r="L394" s="270">
        <f t="shared" si="11"/>
        <v>0</v>
      </c>
      <c r="M394" s="269"/>
    </row>
    <row r="395" ht="14.25" customHeight="1">
      <c r="B395" s="292" t="s">
        <v>424</v>
      </c>
      <c r="C395" s="63"/>
      <c r="D395" s="63"/>
      <c r="E395" s="64"/>
      <c r="F395" s="306" t="s">
        <v>425</v>
      </c>
      <c r="G395" s="307" t="s">
        <v>426</v>
      </c>
      <c r="H395" s="306" t="s">
        <v>460</v>
      </c>
      <c r="I395" s="308" t="s">
        <v>461</v>
      </c>
      <c r="J395" s="306" t="s">
        <v>408</v>
      </c>
      <c r="K395" s="270" t="str">
        <f t="shared" si="10"/>
        <v>Produtividade (1)</v>
      </c>
      <c r="L395" s="270" t="str">
        <f t="shared" si="11"/>
        <v>Ambiente</v>
      </c>
      <c r="M395" s="269"/>
    </row>
    <row r="396" ht="14.25" customHeight="1">
      <c r="B396" s="294" t="s">
        <v>486</v>
      </c>
      <c r="C396" s="9"/>
      <c r="D396" s="9"/>
      <c r="E396" s="9"/>
      <c r="F396" s="279" t="str">
        <f>$B$14</f>
        <v>#REF!</v>
      </c>
      <c r="G396" s="309">
        <f>$F$14</f>
        <v>2700</v>
      </c>
      <c r="H396" s="309">
        <v>1.0</v>
      </c>
      <c r="I396" s="315"/>
      <c r="J396" s="310">
        <f t="shared" ref="J396:J407" si="17">IF(I396=0,0,(G396/(I396/H396)))</f>
        <v>0</v>
      </c>
      <c r="K396" s="270">
        <f t="shared" si="10"/>
        <v>0</v>
      </c>
      <c r="L396" s="270">
        <f t="shared" si="11"/>
        <v>0</v>
      </c>
      <c r="M396" s="269"/>
    </row>
    <row r="397" ht="14.25" customHeight="1">
      <c r="B397" s="298"/>
      <c r="F397" s="51" t="str">
        <f>$B$15</f>
        <v>#REF!</v>
      </c>
      <c r="G397" s="311">
        <f>$F$15</f>
        <v>9000</v>
      </c>
      <c r="H397" s="311">
        <v>1.0</v>
      </c>
      <c r="I397" s="316"/>
      <c r="J397" s="312">
        <f t="shared" si="17"/>
        <v>0</v>
      </c>
      <c r="K397" s="270">
        <f t="shared" si="10"/>
        <v>0</v>
      </c>
      <c r="L397" s="270">
        <f t="shared" si="11"/>
        <v>0</v>
      </c>
      <c r="M397" s="269"/>
    </row>
    <row r="398" ht="14.25" customHeight="1">
      <c r="B398" s="298"/>
      <c r="F398" s="51" t="str">
        <f>$B$16</f>
        <v>#REF!</v>
      </c>
      <c r="G398" s="311">
        <f>$F$16</f>
        <v>2700</v>
      </c>
      <c r="H398" s="311">
        <v>1.0</v>
      </c>
      <c r="I398" s="316"/>
      <c r="J398" s="312">
        <f t="shared" si="17"/>
        <v>0</v>
      </c>
      <c r="K398" s="270">
        <f t="shared" si="10"/>
        <v>0</v>
      </c>
      <c r="L398" s="270">
        <f t="shared" si="11"/>
        <v>0</v>
      </c>
      <c r="M398" s="269"/>
    </row>
    <row r="399" ht="14.25" customHeight="1">
      <c r="B399" s="298"/>
      <c r="F399" s="51" t="str">
        <f>$B$17</f>
        <v>#REF!</v>
      </c>
      <c r="G399" s="311">
        <f>$F$17</f>
        <v>2700</v>
      </c>
      <c r="H399" s="311">
        <v>1.0</v>
      </c>
      <c r="I399" s="316"/>
      <c r="J399" s="312">
        <f t="shared" si="17"/>
        <v>0</v>
      </c>
      <c r="K399" s="270">
        <f t="shared" si="10"/>
        <v>0</v>
      </c>
      <c r="L399" s="270">
        <f t="shared" si="11"/>
        <v>0</v>
      </c>
      <c r="M399" s="269"/>
    </row>
    <row r="400" ht="14.25" customHeight="1">
      <c r="B400" s="298"/>
      <c r="F400" s="51" t="str">
        <f>$B$18</f>
        <v>#REF!</v>
      </c>
      <c r="G400" s="311">
        <f>$F$18</f>
        <v>2700</v>
      </c>
      <c r="H400" s="311">
        <v>1.0</v>
      </c>
      <c r="I400" s="316"/>
      <c r="J400" s="312">
        <f t="shared" si="17"/>
        <v>0</v>
      </c>
      <c r="K400" s="270">
        <f t="shared" si="10"/>
        <v>0</v>
      </c>
      <c r="L400" s="270">
        <f t="shared" si="11"/>
        <v>0</v>
      </c>
      <c r="M400" s="269"/>
    </row>
    <row r="401" ht="14.25" customHeight="1">
      <c r="B401" s="302"/>
      <c r="C401" s="95"/>
      <c r="D401" s="95"/>
      <c r="E401" s="95"/>
      <c r="F401" s="284" t="str">
        <f>$B$19</f>
        <v>#REF!</v>
      </c>
      <c r="G401" s="313">
        <f>$F$19</f>
        <v>100000</v>
      </c>
      <c r="H401" s="313">
        <v>1.0</v>
      </c>
      <c r="I401" s="317"/>
      <c r="J401" s="314">
        <f t="shared" si="17"/>
        <v>0</v>
      </c>
      <c r="K401" s="270">
        <f t="shared" si="10"/>
        <v>0</v>
      </c>
      <c r="L401" s="270">
        <f t="shared" si="11"/>
        <v>0</v>
      </c>
      <c r="M401" s="269"/>
    </row>
    <row r="402" ht="14.25" customHeight="1">
      <c r="B402" s="294" t="s">
        <v>487</v>
      </c>
      <c r="C402" s="9"/>
      <c r="D402" s="9"/>
      <c r="E402" s="9"/>
      <c r="F402" s="279" t="str">
        <f>$B$14</f>
        <v>#REF!</v>
      </c>
      <c r="G402" s="309">
        <f>$F$14</f>
        <v>2700</v>
      </c>
      <c r="H402" s="309">
        <v>1.0</v>
      </c>
      <c r="I402" s="315"/>
      <c r="J402" s="310">
        <f t="shared" si="17"/>
        <v>0</v>
      </c>
      <c r="K402" s="270">
        <f t="shared" si="10"/>
        <v>0</v>
      </c>
      <c r="L402" s="270">
        <f t="shared" si="11"/>
        <v>0</v>
      </c>
      <c r="M402" s="269"/>
    </row>
    <row r="403" ht="14.25" customHeight="1">
      <c r="B403" s="298"/>
      <c r="F403" s="51" t="str">
        <f>$B$15</f>
        <v>#REF!</v>
      </c>
      <c r="G403" s="311">
        <f>$F$15</f>
        <v>9000</v>
      </c>
      <c r="H403" s="311">
        <v>1.0</v>
      </c>
      <c r="I403" s="316"/>
      <c r="J403" s="312">
        <f t="shared" si="17"/>
        <v>0</v>
      </c>
      <c r="K403" s="270">
        <f t="shared" si="10"/>
        <v>0</v>
      </c>
      <c r="L403" s="270">
        <f t="shared" si="11"/>
        <v>0</v>
      </c>
      <c r="M403" s="269"/>
    </row>
    <row r="404" ht="14.25" customHeight="1">
      <c r="B404" s="298"/>
      <c r="F404" s="51" t="str">
        <f>$B$16</f>
        <v>#REF!</v>
      </c>
      <c r="G404" s="311">
        <f>$F$16</f>
        <v>2700</v>
      </c>
      <c r="H404" s="311">
        <v>1.0</v>
      </c>
      <c r="I404" s="316"/>
      <c r="J404" s="312">
        <f t="shared" si="17"/>
        <v>0</v>
      </c>
      <c r="K404" s="270">
        <f t="shared" si="10"/>
        <v>0</v>
      </c>
      <c r="L404" s="270">
        <f t="shared" si="11"/>
        <v>0</v>
      </c>
      <c r="M404" s="269"/>
    </row>
    <row r="405" ht="14.25" customHeight="1">
      <c r="B405" s="298"/>
      <c r="F405" s="51" t="str">
        <f>$B$17</f>
        <v>#REF!</v>
      </c>
      <c r="G405" s="311">
        <f>$F$17</f>
        <v>2700</v>
      </c>
      <c r="H405" s="311">
        <v>1.0</v>
      </c>
      <c r="I405" s="316"/>
      <c r="J405" s="312">
        <f t="shared" si="17"/>
        <v>0</v>
      </c>
      <c r="K405" s="270">
        <f t="shared" si="10"/>
        <v>0</v>
      </c>
      <c r="L405" s="270">
        <f t="shared" si="11"/>
        <v>0</v>
      </c>
      <c r="M405" s="269"/>
    </row>
    <row r="406" ht="14.25" customHeight="1">
      <c r="B406" s="298"/>
      <c r="F406" s="51" t="str">
        <f>$B$18</f>
        <v>#REF!</v>
      </c>
      <c r="G406" s="311">
        <f>$F$18</f>
        <v>2700</v>
      </c>
      <c r="H406" s="311">
        <v>1.0</v>
      </c>
      <c r="I406" s="316"/>
      <c r="J406" s="312">
        <f t="shared" si="17"/>
        <v>0</v>
      </c>
      <c r="K406" s="270">
        <f t="shared" si="10"/>
        <v>0</v>
      </c>
      <c r="L406" s="270">
        <f t="shared" si="11"/>
        <v>0</v>
      </c>
      <c r="M406" s="269"/>
    </row>
    <row r="407" ht="14.25" customHeight="1">
      <c r="B407" s="302"/>
      <c r="C407" s="95"/>
      <c r="D407" s="95"/>
      <c r="E407" s="95"/>
      <c r="F407" s="284" t="str">
        <f>$B$19</f>
        <v>#REF!</v>
      </c>
      <c r="G407" s="313">
        <f>$F$19</f>
        <v>100000</v>
      </c>
      <c r="H407" s="313">
        <v>1.0</v>
      </c>
      <c r="I407" s="317"/>
      <c r="J407" s="314">
        <f t="shared" si="17"/>
        <v>0</v>
      </c>
      <c r="K407" s="270">
        <f t="shared" si="10"/>
        <v>0</v>
      </c>
      <c r="L407" s="270">
        <f t="shared" si="11"/>
        <v>0</v>
      </c>
      <c r="M407" s="269"/>
    </row>
    <row r="408" ht="14.25" customHeight="1">
      <c r="I408" s="269"/>
      <c r="K408" s="270">
        <f t="shared" si="10"/>
        <v>0</v>
      </c>
      <c r="L408" s="270">
        <f t="shared" si="11"/>
        <v>0</v>
      </c>
      <c r="M408" s="269"/>
    </row>
    <row r="409" ht="14.25" customHeight="1">
      <c r="I409" s="269"/>
      <c r="K409" s="270">
        <f t="shared" si="10"/>
        <v>0</v>
      </c>
      <c r="L409" s="270">
        <f t="shared" si="11"/>
        <v>0</v>
      </c>
      <c r="M409" s="269"/>
    </row>
    <row r="410" ht="14.25" customHeight="1">
      <c r="B410" s="272" t="s">
        <v>414</v>
      </c>
      <c r="C410" s="63"/>
      <c r="D410" s="63"/>
      <c r="E410" s="63"/>
      <c r="F410" s="286"/>
      <c r="G410" s="286"/>
      <c r="H410" s="286"/>
      <c r="I410" s="287"/>
      <c r="J410" s="288"/>
      <c r="K410" s="270">
        <f t="shared" si="10"/>
        <v>0</v>
      </c>
      <c r="L410" s="270">
        <f t="shared" si="11"/>
        <v>0</v>
      </c>
      <c r="M410" s="269"/>
    </row>
    <row r="411" ht="14.25" customHeight="1">
      <c r="I411" s="269"/>
      <c r="K411" s="270">
        <f t="shared" si="10"/>
        <v>0</v>
      </c>
      <c r="L411" s="270">
        <f t="shared" si="11"/>
        <v>0</v>
      </c>
      <c r="M411" s="269"/>
    </row>
    <row r="412" ht="14.25" customHeight="1">
      <c r="B412" s="79" t="s">
        <v>488</v>
      </c>
      <c r="C412" s="9"/>
      <c r="D412" s="9"/>
      <c r="E412" s="9"/>
      <c r="F412" s="289"/>
      <c r="G412" s="289"/>
      <c r="H412" s="289"/>
      <c r="I412" s="290"/>
      <c r="J412" s="291"/>
      <c r="K412" s="270">
        <f t="shared" si="10"/>
        <v>0</v>
      </c>
      <c r="L412" s="270">
        <f t="shared" si="11"/>
        <v>0</v>
      </c>
      <c r="M412" s="269"/>
    </row>
    <row r="413" ht="14.25" customHeight="1">
      <c r="B413" s="292" t="s">
        <v>424</v>
      </c>
      <c r="C413" s="63"/>
      <c r="D413" s="63"/>
      <c r="E413" s="64"/>
      <c r="F413" s="306" t="s">
        <v>425</v>
      </c>
      <c r="G413" s="307" t="s">
        <v>426</v>
      </c>
      <c r="H413" s="306" t="s">
        <v>460</v>
      </c>
      <c r="I413" s="308" t="s">
        <v>461</v>
      </c>
      <c r="J413" s="306" t="s">
        <v>408</v>
      </c>
      <c r="K413" s="270" t="str">
        <f t="shared" si="10"/>
        <v>Produtividade (1)</v>
      </c>
      <c r="L413" s="270" t="str">
        <f t="shared" si="11"/>
        <v>Ambiente</v>
      </c>
      <c r="M413" s="269"/>
    </row>
    <row r="414" ht="14.25" customHeight="1">
      <c r="B414" s="318" t="s">
        <v>489</v>
      </c>
      <c r="C414" s="9"/>
      <c r="D414" s="9"/>
      <c r="E414" s="9"/>
      <c r="F414" s="279" t="str">
        <f>$B$22</f>
        <v>#REF!</v>
      </c>
      <c r="G414" s="309">
        <f>$F$22</f>
        <v>160</v>
      </c>
      <c r="H414" s="309">
        <v>2.0</v>
      </c>
      <c r="I414" s="315"/>
      <c r="J414" s="310">
        <f t="shared" ref="J414:J416" si="18">IF(I414=0,0,(G414/(I414/H414)))</f>
        <v>0</v>
      </c>
      <c r="K414" s="270">
        <f t="shared" si="10"/>
        <v>0</v>
      </c>
      <c r="L414" s="270">
        <f t="shared" si="11"/>
        <v>0</v>
      </c>
      <c r="M414" s="269"/>
    </row>
    <row r="415" ht="14.25" customHeight="1">
      <c r="B415" s="298"/>
      <c r="F415" s="51" t="str">
        <f>$B$23</f>
        <v>#REF!</v>
      </c>
      <c r="G415" s="311">
        <f>$F$23</f>
        <v>380</v>
      </c>
      <c r="H415" s="311">
        <v>2.0</v>
      </c>
      <c r="I415" s="316"/>
      <c r="J415" s="312">
        <f t="shared" si="18"/>
        <v>0</v>
      </c>
      <c r="K415" s="270">
        <f t="shared" si="10"/>
        <v>0</v>
      </c>
      <c r="L415" s="270">
        <f t="shared" si="11"/>
        <v>0</v>
      </c>
      <c r="M415" s="269"/>
    </row>
    <row r="416" ht="14.25" customHeight="1">
      <c r="B416" s="302"/>
      <c r="C416" s="95"/>
      <c r="D416" s="95"/>
      <c r="E416" s="95"/>
      <c r="F416" s="284" t="str">
        <f>$B$24</f>
        <v>#REF!</v>
      </c>
      <c r="G416" s="313">
        <f>$F$24</f>
        <v>380</v>
      </c>
      <c r="H416" s="313">
        <v>2.0</v>
      </c>
      <c r="I416" s="317"/>
      <c r="J416" s="314">
        <f t="shared" si="18"/>
        <v>0</v>
      </c>
      <c r="K416" s="270">
        <f t="shared" si="10"/>
        <v>0</v>
      </c>
      <c r="L416" s="270">
        <f t="shared" si="11"/>
        <v>0</v>
      </c>
      <c r="M416" s="269"/>
    </row>
    <row r="417" ht="14.25" customHeight="1">
      <c r="I417" s="269"/>
      <c r="K417" s="270">
        <f t="shared" si="10"/>
        <v>0</v>
      </c>
      <c r="L417" s="270">
        <f t="shared" si="11"/>
        <v>0</v>
      </c>
      <c r="M417" s="269"/>
    </row>
    <row r="418" ht="14.25" customHeight="1">
      <c r="I418" s="269"/>
      <c r="K418" s="270">
        <f t="shared" si="10"/>
        <v>0</v>
      </c>
      <c r="L418" s="270">
        <f t="shared" si="11"/>
        <v>0</v>
      </c>
      <c r="M418" s="269"/>
    </row>
    <row r="419" ht="14.25" customHeight="1">
      <c r="B419" s="272" t="s">
        <v>490</v>
      </c>
      <c r="C419" s="63"/>
      <c r="D419" s="63"/>
      <c r="E419" s="63"/>
      <c r="F419" s="286"/>
      <c r="G419" s="286"/>
      <c r="H419" s="286"/>
      <c r="I419" s="287"/>
      <c r="J419" s="288"/>
      <c r="K419" s="270">
        <f t="shared" si="10"/>
        <v>0</v>
      </c>
      <c r="L419" s="270">
        <f t="shared" si="11"/>
        <v>0</v>
      </c>
      <c r="M419" s="269"/>
    </row>
    <row r="420" ht="14.25" customHeight="1">
      <c r="I420" s="269"/>
      <c r="K420" s="270">
        <f t="shared" si="10"/>
        <v>0</v>
      </c>
      <c r="L420" s="270">
        <f t="shared" si="11"/>
        <v>0</v>
      </c>
      <c r="M420" s="269"/>
    </row>
    <row r="421" ht="14.25" customHeight="1">
      <c r="B421" s="79" t="s">
        <v>491</v>
      </c>
      <c r="C421" s="9"/>
      <c r="D421" s="9"/>
      <c r="E421" s="9"/>
      <c r="F421" s="289"/>
      <c r="G421" s="289"/>
      <c r="H421" s="289"/>
      <c r="I421" s="290"/>
      <c r="J421" s="291"/>
      <c r="K421" s="270">
        <f t="shared" si="10"/>
        <v>0</v>
      </c>
      <c r="L421" s="270">
        <f t="shared" si="11"/>
        <v>0</v>
      </c>
      <c r="M421" s="269"/>
    </row>
    <row r="422" ht="14.25" customHeight="1">
      <c r="B422" s="319" t="s">
        <v>424</v>
      </c>
      <c r="C422" s="71"/>
      <c r="D422" s="71"/>
      <c r="E422" s="72"/>
      <c r="F422" s="306" t="s">
        <v>425</v>
      </c>
      <c r="G422" s="307" t="s">
        <v>426</v>
      </c>
      <c r="H422" s="306" t="s">
        <v>470</v>
      </c>
      <c r="I422" s="308" t="s">
        <v>471</v>
      </c>
      <c r="J422" s="306" t="s">
        <v>408</v>
      </c>
      <c r="K422" s="270" t="str">
        <f t="shared" si="10"/>
        <v>Produtividade (1)</v>
      </c>
      <c r="L422" s="270" t="str">
        <f t="shared" si="11"/>
        <v>Ambiente</v>
      </c>
      <c r="M422" s="269"/>
    </row>
    <row r="423" ht="14.25" customHeight="1">
      <c r="B423" s="320" t="s">
        <v>492</v>
      </c>
      <c r="C423" s="63"/>
      <c r="D423" s="63"/>
      <c r="E423" s="63"/>
      <c r="F423" s="321" t="str">
        <f>$B$27</f>
        <v>#REF!</v>
      </c>
      <c r="G423" s="322">
        <f>$F$27</f>
        <v>160</v>
      </c>
      <c r="H423" s="322">
        <v>2.0</v>
      </c>
      <c r="I423" s="323"/>
      <c r="J423" s="324">
        <f>IF(I423=0,0,(G423/(I423/H423)))</f>
        <v>0</v>
      </c>
      <c r="K423" s="270">
        <f t="shared" si="10"/>
        <v>0</v>
      </c>
      <c r="L423" s="270">
        <f t="shared" si="11"/>
        <v>0</v>
      </c>
      <c r="M423" s="269"/>
    </row>
    <row r="424" ht="14.25" customHeight="1">
      <c r="I424" s="269"/>
      <c r="K424" s="270">
        <f t="shared" si="10"/>
        <v>0</v>
      </c>
      <c r="L424" s="270">
        <f t="shared" si="11"/>
        <v>0</v>
      </c>
      <c r="M424" s="269"/>
    </row>
    <row r="425" ht="14.25" customHeight="1">
      <c r="I425" s="269"/>
      <c r="K425" s="270">
        <f t="shared" si="10"/>
        <v>0</v>
      </c>
      <c r="L425" s="270">
        <f t="shared" si="11"/>
        <v>0</v>
      </c>
      <c r="M425" s="269"/>
    </row>
    <row r="426" ht="14.25" customHeight="1">
      <c r="B426" s="272" t="s">
        <v>493</v>
      </c>
      <c r="C426" s="63"/>
      <c r="D426" s="63"/>
      <c r="E426" s="63"/>
      <c r="F426" s="286"/>
      <c r="G426" s="286"/>
      <c r="H426" s="286"/>
      <c r="I426" s="287"/>
      <c r="J426" s="288"/>
      <c r="K426" s="270">
        <f t="shared" si="10"/>
        <v>0</v>
      </c>
      <c r="L426" s="270">
        <f t="shared" si="11"/>
        <v>0</v>
      </c>
      <c r="M426" s="269"/>
    </row>
    <row r="427" ht="14.25" customHeight="1">
      <c r="I427" s="269"/>
      <c r="K427" s="270">
        <f t="shared" si="10"/>
        <v>0</v>
      </c>
      <c r="L427" s="270">
        <f t="shared" si="11"/>
        <v>0</v>
      </c>
      <c r="M427" s="269"/>
    </row>
    <row r="428" ht="14.25" customHeight="1">
      <c r="B428" s="79" t="s">
        <v>491</v>
      </c>
      <c r="C428" s="9"/>
      <c r="D428" s="9"/>
      <c r="E428" s="9"/>
      <c r="F428" s="289"/>
      <c r="G428" s="289"/>
      <c r="H428" s="289"/>
      <c r="I428" s="290"/>
      <c r="J428" s="291"/>
      <c r="K428" s="270">
        <f t="shared" si="10"/>
        <v>0</v>
      </c>
      <c r="L428" s="270">
        <f t="shared" si="11"/>
        <v>0</v>
      </c>
      <c r="M428" s="269"/>
    </row>
    <row r="429" ht="14.25" customHeight="1">
      <c r="B429" s="319" t="s">
        <v>424</v>
      </c>
      <c r="C429" s="71"/>
      <c r="D429" s="71"/>
      <c r="E429" s="72"/>
      <c r="F429" s="306" t="s">
        <v>425</v>
      </c>
      <c r="G429" s="307" t="s">
        <v>426</v>
      </c>
      <c r="H429" s="306" t="s">
        <v>427</v>
      </c>
      <c r="I429" s="308" t="s">
        <v>428</v>
      </c>
      <c r="J429" s="306" t="s">
        <v>408</v>
      </c>
      <c r="K429" s="270" t="str">
        <f t="shared" si="10"/>
        <v>Produtividade (1)</v>
      </c>
      <c r="L429" s="270" t="str">
        <f t="shared" si="11"/>
        <v>Ambiente</v>
      </c>
      <c r="M429" s="269"/>
    </row>
    <row r="430" ht="14.25" customHeight="1">
      <c r="B430" s="320" t="s">
        <v>494</v>
      </c>
      <c r="C430" s="63"/>
      <c r="D430" s="63"/>
      <c r="E430" s="63"/>
      <c r="F430" s="321" t="str">
        <f>$B$30</f>
        <v>#REF!</v>
      </c>
      <c r="G430" s="322">
        <f>$F$30</f>
        <v>450</v>
      </c>
      <c r="H430" s="322">
        <v>5.0</v>
      </c>
      <c r="I430" s="323"/>
      <c r="J430" s="324">
        <f>IF(I430=0,0,(G430/(I430/H430)))</f>
        <v>0</v>
      </c>
      <c r="K430" s="270">
        <f t="shared" si="10"/>
        <v>0</v>
      </c>
      <c r="L430" s="270">
        <f t="shared" si="11"/>
        <v>0</v>
      </c>
      <c r="M430" s="269"/>
    </row>
    <row r="431" ht="14.25" customHeight="1">
      <c r="I431" s="269"/>
      <c r="K431" s="270">
        <f t="shared" si="10"/>
        <v>0</v>
      </c>
      <c r="L431" s="270">
        <f t="shared" si="11"/>
        <v>0</v>
      </c>
      <c r="M431" s="269"/>
    </row>
    <row r="432" ht="14.25" customHeight="1">
      <c r="I432" s="269"/>
      <c r="K432" s="270">
        <f t="shared" si="10"/>
        <v>0</v>
      </c>
      <c r="L432" s="270">
        <f t="shared" si="11"/>
        <v>0</v>
      </c>
      <c r="M432" s="269"/>
    </row>
    <row r="433" ht="14.25" customHeight="1">
      <c r="I433" s="269"/>
      <c r="K433" s="270">
        <f t="shared" si="10"/>
        <v>0</v>
      </c>
      <c r="L433" s="270">
        <f t="shared" si="11"/>
        <v>0</v>
      </c>
      <c r="M433" s="269"/>
    </row>
    <row r="434" ht="14.25" customHeight="1">
      <c r="I434" s="269"/>
      <c r="K434" s="270">
        <f t="shared" si="10"/>
        <v>0</v>
      </c>
      <c r="L434" s="270">
        <f t="shared" si="11"/>
        <v>0</v>
      </c>
      <c r="M434" s="269"/>
    </row>
    <row r="435" ht="14.25" customHeight="1">
      <c r="I435" s="269"/>
      <c r="K435" s="270">
        <f t="shared" si="10"/>
        <v>0</v>
      </c>
      <c r="L435" s="270">
        <f t="shared" si="11"/>
        <v>0</v>
      </c>
      <c r="M435" s="269"/>
    </row>
    <row r="436" ht="14.25" customHeight="1">
      <c r="I436" s="269"/>
      <c r="K436" s="270">
        <f t="shared" si="10"/>
        <v>0</v>
      </c>
      <c r="L436" s="270">
        <f t="shared" si="11"/>
        <v>0</v>
      </c>
      <c r="M436" s="269"/>
    </row>
    <row r="437" ht="14.25" customHeight="1">
      <c r="I437" s="269"/>
      <c r="K437" s="270">
        <f t="shared" si="10"/>
        <v>0</v>
      </c>
      <c r="L437" s="270">
        <f t="shared" si="11"/>
        <v>0</v>
      </c>
      <c r="M437" s="269"/>
    </row>
    <row r="438" ht="14.25" customHeight="1">
      <c r="I438" s="269"/>
      <c r="K438" s="270">
        <f t="shared" si="10"/>
        <v>0</v>
      </c>
      <c r="L438" s="270">
        <f t="shared" si="11"/>
        <v>0</v>
      </c>
      <c r="M438" s="269"/>
    </row>
    <row r="439" ht="14.25" customHeight="1">
      <c r="I439" s="269"/>
      <c r="K439" s="270">
        <f t="shared" si="10"/>
        <v>0</v>
      </c>
      <c r="L439" s="270">
        <f t="shared" si="11"/>
        <v>0</v>
      </c>
      <c r="M439" s="269"/>
    </row>
    <row r="440" ht="14.25" customHeight="1">
      <c r="I440" s="269"/>
      <c r="K440" s="270">
        <f t="shared" si="10"/>
        <v>0</v>
      </c>
      <c r="L440" s="270">
        <f t="shared" si="11"/>
        <v>0</v>
      </c>
      <c r="M440" s="269"/>
    </row>
    <row r="441" ht="14.25" customHeight="1">
      <c r="I441" s="269"/>
      <c r="K441" s="270">
        <f t="shared" si="10"/>
        <v>0</v>
      </c>
      <c r="L441" s="270">
        <f t="shared" si="11"/>
        <v>0</v>
      </c>
      <c r="M441" s="269"/>
    </row>
    <row r="442" ht="14.25" customHeight="1">
      <c r="I442" s="269"/>
      <c r="K442" s="270">
        <f t="shared" si="10"/>
        <v>0</v>
      </c>
      <c r="L442" s="270">
        <f t="shared" si="11"/>
        <v>0</v>
      </c>
      <c r="M442" s="269"/>
    </row>
    <row r="443" ht="14.25" customHeight="1">
      <c r="I443" s="269"/>
      <c r="K443" s="270">
        <f t="shared" si="10"/>
        <v>0</v>
      </c>
      <c r="L443" s="270">
        <f t="shared" si="11"/>
        <v>0</v>
      </c>
      <c r="M443" s="269"/>
    </row>
    <row r="444" ht="14.25" customHeight="1">
      <c r="I444" s="269"/>
      <c r="K444" s="270">
        <f t="shared" si="10"/>
        <v>0</v>
      </c>
      <c r="L444" s="270">
        <f t="shared" si="11"/>
        <v>0</v>
      </c>
      <c r="M444" s="269"/>
    </row>
    <row r="445" ht="14.25" customHeight="1">
      <c r="I445" s="269"/>
      <c r="K445" s="270">
        <f t="shared" si="10"/>
        <v>0</v>
      </c>
      <c r="L445" s="270">
        <f t="shared" si="11"/>
        <v>0</v>
      </c>
      <c r="M445" s="269"/>
    </row>
    <row r="446" ht="14.25" customHeight="1">
      <c r="I446" s="269"/>
      <c r="K446" s="270">
        <f t="shared" si="10"/>
        <v>0</v>
      </c>
      <c r="L446" s="270">
        <f t="shared" si="11"/>
        <v>0</v>
      </c>
      <c r="M446" s="269"/>
    </row>
    <row r="447" ht="14.25" customHeight="1">
      <c r="I447" s="269"/>
      <c r="K447" s="270">
        <f t="shared" si="10"/>
        <v>0</v>
      </c>
      <c r="L447" s="270">
        <f t="shared" si="11"/>
        <v>0</v>
      </c>
      <c r="M447" s="269"/>
    </row>
    <row r="448" ht="14.25" customHeight="1">
      <c r="I448" s="269"/>
      <c r="K448" s="270">
        <f t="shared" si="10"/>
        <v>0</v>
      </c>
      <c r="L448" s="270">
        <f t="shared" si="11"/>
        <v>0</v>
      </c>
      <c r="M448" s="269"/>
    </row>
    <row r="449" ht="14.25" customHeight="1">
      <c r="I449" s="269"/>
      <c r="K449" s="270">
        <f t="shared" si="10"/>
        <v>0</v>
      </c>
      <c r="L449" s="270">
        <f t="shared" si="11"/>
        <v>0</v>
      </c>
      <c r="M449" s="269"/>
    </row>
    <row r="450" ht="14.25" customHeight="1">
      <c r="I450" s="269"/>
      <c r="K450" s="270">
        <f t="shared" si="10"/>
        <v>0</v>
      </c>
      <c r="L450" s="270">
        <f t="shared" si="11"/>
        <v>0</v>
      </c>
      <c r="M450" s="269"/>
    </row>
    <row r="451" ht="14.25" customHeight="1">
      <c r="I451" s="269"/>
      <c r="K451" s="270">
        <f t="shared" si="10"/>
        <v>0</v>
      </c>
      <c r="L451" s="270">
        <f t="shared" si="11"/>
        <v>0</v>
      </c>
      <c r="M451" s="269"/>
    </row>
    <row r="452" ht="14.25" customHeight="1">
      <c r="I452" s="269"/>
      <c r="K452" s="270">
        <f t="shared" si="10"/>
        <v>0</v>
      </c>
      <c r="L452" s="270">
        <f t="shared" si="11"/>
        <v>0</v>
      </c>
      <c r="M452" s="269"/>
    </row>
    <row r="453" ht="14.25" customHeight="1">
      <c r="I453" s="269"/>
      <c r="K453" s="270">
        <f t="shared" si="10"/>
        <v>0</v>
      </c>
      <c r="L453" s="270">
        <f t="shared" si="11"/>
        <v>0</v>
      </c>
      <c r="M453" s="269"/>
    </row>
    <row r="454" ht="14.25" customHeight="1">
      <c r="I454" s="269"/>
      <c r="K454" s="270">
        <f t="shared" si="10"/>
        <v>0</v>
      </c>
      <c r="L454" s="270">
        <f t="shared" si="11"/>
        <v>0</v>
      </c>
      <c r="M454" s="269"/>
    </row>
    <row r="455" ht="14.25" customHeight="1">
      <c r="I455" s="269"/>
      <c r="K455" s="270">
        <f t="shared" si="10"/>
        <v>0</v>
      </c>
      <c r="L455" s="270">
        <f t="shared" si="11"/>
        <v>0</v>
      </c>
      <c r="M455" s="269"/>
    </row>
    <row r="456" ht="14.25" customHeight="1">
      <c r="I456" s="269"/>
      <c r="K456" s="270">
        <f t="shared" si="10"/>
        <v>0</v>
      </c>
      <c r="L456" s="270">
        <f t="shared" si="11"/>
        <v>0</v>
      </c>
      <c r="M456" s="269"/>
    </row>
    <row r="457" ht="14.25" customHeight="1">
      <c r="I457" s="269"/>
      <c r="K457" s="270">
        <f t="shared" si="10"/>
        <v>0</v>
      </c>
      <c r="L457" s="270">
        <f t="shared" si="11"/>
        <v>0</v>
      </c>
      <c r="M457" s="269"/>
    </row>
    <row r="458" ht="14.25" customHeight="1">
      <c r="I458" s="269"/>
      <c r="K458" s="270">
        <f t="shared" si="10"/>
        <v>0</v>
      </c>
      <c r="L458" s="270">
        <f t="shared" si="11"/>
        <v>0</v>
      </c>
      <c r="M458" s="269"/>
    </row>
    <row r="459" ht="14.25" customHeight="1">
      <c r="I459" s="269"/>
      <c r="K459" s="270">
        <f t="shared" si="10"/>
        <v>0</v>
      </c>
      <c r="L459" s="270">
        <f t="shared" si="11"/>
        <v>0</v>
      </c>
      <c r="M459" s="269"/>
    </row>
    <row r="460" ht="14.25" customHeight="1">
      <c r="I460" s="269"/>
      <c r="K460" s="270">
        <f t="shared" si="10"/>
        <v>0</v>
      </c>
      <c r="L460" s="270">
        <f t="shared" si="11"/>
        <v>0</v>
      </c>
      <c r="M460" s="269"/>
    </row>
    <row r="461" ht="14.25" customHeight="1">
      <c r="I461" s="269"/>
      <c r="K461" s="270">
        <f t="shared" si="10"/>
        <v>0</v>
      </c>
      <c r="L461" s="270">
        <f t="shared" si="11"/>
        <v>0</v>
      </c>
      <c r="M461" s="269"/>
    </row>
    <row r="462" ht="14.25" customHeight="1">
      <c r="I462" s="269"/>
      <c r="K462" s="270">
        <f t="shared" si="10"/>
        <v>0</v>
      </c>
      <c r="L462" s="270">
        <f t="shared" si="11"/>
        <v>0</v>
      </c>
      <c r="M462" s="269"/>
    </row>
    <row r="463" ht="14.25" customHeight="1">
      <c r="I463" s="269"/>
      <c r="K463" s="270">
        <f t="shared" si="10"/>
        <v>0</v>
      </c>
      <c r="L463" s="270">
        <f t="shared" si="11"/>
        <v>0</v>
      </c>
      <c r="M463" s="269"/>
    </row>
    <row r="464" ht="14.25" customHeight="1">
      <c r="I464" s="269"/>
      <c r="K464" s="270">
        <f t="shared" si="10"/>
        <v>0</v>
      </c>
      <c r="L464" s="270">
        <f t="shared" si="11"/>
        <v>0</v>
      </c>
      <c r="M464" s="269"/>
    </row>
    <row r="465" ht="14.25" customHeight="1">
      <c r="I465" s="269"/>
      <c r="K465" s="270">
        <f t="shared" si="10"/>
        <v>0</v>
      </c>
      <c r="L465" s="270">
        <f t="shared" si="11"/>
        <v>0</v>
      </c>
      <c r="M465" s="269"/>
    </row>
    <row r="466" ht="14.25" customHeight="1">
      <c r="I466" s="269"/>
      <c r="K466" s="270">
        <f t="shared" si="10"/>
        <v>0</v>
      </c>
      <c r="L466" s="270">
        <f t="shared" si="11"/>
        <v>0</v>
      </c>
      <c r="M466" s="269"/>
    </row>
    <row r="467" ht="14.25" customHeight="1">
      <c r="I467" s="269"/>
      <c r="K467" s="270">
        <f t="shared" si="10"/>
        <v>0</v>
      </c>
      <c r="L467" s="270">
        <f t="shared" si="11"/>
        <v>0</v>
      </c>
      <c r="M467" s="269"/>
    </row>
    <row r="468" ht="14.25" customHeight="1">
      <c r="I468" s="269"/>
      <c r="K468" s="270">
        <f t="shared" si="10"/>
        <v>0</v>
      </c>
      <c r="L468" s="270">
        <f t="shared" si="11"/>
        <v>0</v>
      </c>
      <c r="M468" s="269"/>
    </row>
    <row r="469" ht="14.25" customHeight="1">
      <c r="I469" s="269"/>
      <c r="K469" s="270">
        <f t="shared" si="10"/>
        <v>0</v>
      </c>
      <c r="L469" s="270">
        <f t="shared" si="11"/>
        <v>0</v>
      </c>
      <c r="M469" s="269"/>
    </row>
    <row r="470" ht="14.25" customHeight="1">
      <c r="I470" s="269"/>
      <c r="K470" s="270">
        <f t="shared" si="10"/>
        <v>0</v>
      </c>
      <c r="L470" s="270">
        <f t="shared" si="11"/>
        <v>0</v>
      </c>
      <c r="M470" s="269"/>
    </row>
    <row r="471" ht="14.25" customHeight="1">
      <c r="I471" s="269"/>
      <c r="K471" s="270">
        <f t="shared" si="10"/>
        <v>0</v>
      </c>
      <c r="L471" s="270">
        <f t="shared" si="11"/>
        <v>0</v>
      </c>
      <c r="M471" s="269"/>
    </row>
    <row r="472" ht="14.25" customHeight="1">
      <c r="I472" s="269"/>
      <c r="K472" s="270">
        <f t="shared" si="10"/>
        <v>0</v>
      </c>
      <c r="L472" s="270">
        <f t="shared" si="11"/>
        <v>0</v>
      </c>
      <c r="M472" s="269"/>
    </row>
    <row r="473" ht="14.25" customHeight="1">
      <c r="I473" s="269"/>
      <c r="K473" s="270">
        <f t="shared" si="10"/>
        <v>0</v>
      </c>
      <c r="L473" s="270">
        <f t="shared" si="11"/>
        <v>0</v>
      </c>
      <c r="M473" s="269"/>
    </row>
    <row r="474" ht="14.25" customHeight="1">
      <c r="I474" s="269"/>
      <c r="K474" s="270">
        <f t="shared" si="10"/>
        <v>0</v>
      </c>
      <c r="L474" s="270">
        <f t="shared" si="11"/>
        <v>0</v>
      </c>
      <c r="M474" s="269"/>
    </row>
    <row r="475" ht="14.25" customHeight="1">
      <c r="I475" s="269"/>
      <c r="K475" s="270">
        <f t="shared" si="10"/>
        <v>0</v>
      </c>
      <c r="L475" s="270">
        <f t="shared" si="11"/>
        <v>0</v>
      </c>
      <c r="M475" s="269"/>
    </row>
    <row r="476" ht="14.25" customHeight="1">
      <c r="I476" s="269"/>
      <c r="K476" s="270">
        <f t="shared" si="10"/>
        <v>0</v>
      </c>
      <c r="L476" s="270">
        <f t="shared" si="11"/>
        <v>0</v>
      </c>
      <c r="M476" s="269"/>
    </row>
    <row r="477" ht="14.25" customHeight="1">
      <c r="I477" s="269"/>
      <c r="K477" s="270">
        <f t="shared" si="10"/>
        <v>0</v>
      </c>
      <c r="L477" s="270">
        <f t="shared" si="11"/>
        <v>0</v>
      </c>
      <c r="M477" s="269"/>
    </row>
    <row r="478" ht="14.25" customHeight="1">
      <c r="I478" s="269"/>
      <c r="K478" s="270">
        <f t="shared" si="10"/>
        <v>0</v>
      </c>
      <c r="L478" s="270">
        <f t="shared" si="11"/>
        <v>0</v>
      </c>
      <c r="M478" s="269"/>
    </row>
    <row r="479" ht="14.25" customHeight="1">
      <c r="I479" s="269"/>
      <c r="K479" s="270">
        <f t="shared" si="10"/>
        <v>0</v>
      </c>
      <c r="L479" s="270">
        <f t="shared" si="11"/>
        <v>0</v>
      </c>
      <c r="M479" s="269"/>
    </row>
    <row r="480" ht="14.25" customHeight="1">
      <c r="I480" s="269"/>
      <c r="K480" s="270">
        <f t="shared" si="10"/>
        <v>0</v>
      </c>
      <c r="L480" s="270">
        <f t="shared" si="11"/>
        <v>0</v>
      </c>
      <c r="M480" s="269"/>
    </row>
    <row r="481" ht="14.25" customHeight="1">
      <c r="I481" s="269"/>
      <c r="K481" s="270">
        <f t="shared" si="10"/>
        <v>0</v>
      </c>
      <c r="L481" s="270">
        <f t="shared" si="11"/>
        <v>0</v>
      </c>
      <c r="M481" s="269"/>
    </row>
    <row r="482" ht="14.25" customHeight="1">
      <c r="I482" s="269"/>
      <c r="K482" s="270">
        <f t="shared" si="10"/>
        <v>0</v>
      </c>
      <c r="L482" s="270">
        <f t="shared" si="11"/>
        <v>0</v>
      </c>
      <c r="M482" s="269"/>
    </row>
    <row r="483" ht="14.25" customHeight="1">
      <c r="I483" s="269"/>
      <c r="K483" s="270">
        <f t="shared" si="10"/>
        <v>0</v>
      </c>
      <c r="L483" s="270">
        <f t="shared" si="11"/>
        <v>0</v>
      </c>
      <c r="M483" s="269"/>
    </row>
    <row r="484" ht="14.25" customHeight="1">
      <c r="I484" s="269"/>
      <c r="K484" s="270">
        <f t="shared" si="10"/>
        <v>0</v>
      </c>
      <c r="L484" s="270">
        <f t="shared" si="11"/>
        <v>0</v>
      </c>
      <c r="M484" s="269"/>
    </row>
    <row r="485" ht="14.25" customHeight="1">
      <c r="I485" s="269"/>
      <c r="K485" s="270">
        <f t="shared" si="10"/>
        <v>0</v>
      </c>
      <c r="L485" s="270">
        <f t="shared" si="11"/>
        <v>0</v>
      </c>
      <c r="M485" s="269"/>
    </row>
    <row r="486" ht="14.25" customHeight="1">
      <c r="I486" s="269"/>
      <c r="K486" s="270">
        <f t="shared" si="10"/>
        <v>0</v>
      </c>
      <c r="L486" s="270">
        <f t="shared" si="11"/>
        <v>0</v>
      </c>
      <c r="M486" s="269"/>
    </row>
    <row r="487" ht="14.25" customHeight="1">
      <c r="I487" s="269"/>
      <c r="K487" s="270">
        <f t="shared" si="10"/>
        <v>0</v>
      </c>
      <c r="L487" s="270">
        <f t="shared" si="11"/>
        <v>0</v>
      </c>
      <c r="M487" s="269"/>
    </row>
    <row r="488" ht="14.25" customHeight="1">
      <c r="I488" s="269"/>
      <c r="K488" s="270">
        <f t="shared" si="10"/>
        <v>0</v>
      </c>
      <c r="L488" s="270">
        <f t="shared" si="11"/>
        <v>0</v>
      </c>
      <c r="M488" s="269"/>
    </row>
    <row r="489" ht="14.25" customHeight="1">
      <c r="I489" s="269"/>
      <c r="K489" s="270">
        <f t="shared" si="10"/>
        <v>0</v>
      </c>
      <c r="L489" s="270">
        <f t="shared" si="11"/>
        <v>0</v>
      </c>
      <c r="M489" s="269"/>
    </row>
    <row r="490" ht="14.25" customHeight="1">
      <c r="I490" s="269"/>
      <c r="K490" s="270">
        <f t="shared" si="10"/>
        <v>0</v>
      </c>
      <c r="L490" s="270">
        <f t="shared" si="11"/>
        <v>0</v>
      </c>
      <c r="M490" s="269"/>
    </row>
    <row r="491" ht="14.25" customHeight="1">
      <c r="I491" s="269"/>
      <c r="K491" s="270">
        <f t="shared" si="10"/>
        <v>0</v>
      </c>
      <c r="L491" s="270">
        <f t="shared" si="11"/>
        <v>0</v>
      </c>
      <c r="M491" s="269"/>
    </row>
    <row r="492" ht="14.25" customHeight="1">
      <c r="I492" s="269"/>
      <c r="K492" s="270">
        <f t="shared" si="10"/>
        <v>0</v>
      </c>
      <c r="L492" s="270">
        <f t="shared" si="11"/>
        <v>0</v>
      </c>
      <c r="M492" s="269"/>
    </row>
    <row r="493" ht="14.25" customHeight="1">
      <c r="I493" s="269"/>
      <c r="K493" s="270">
        <f t="shared" si="10"/>
        <v>0</v>
      </c>
      <c r="L493" s="270">
        <f t="shared" si="11"/>
        <v>0</v>
      </c>
      <c r="M493" s="269"/>
    </row>
    <row r="494" ht="14.25" customHeight="1">
      <c r="I494" s="269"/>
      <c r="K494" s="270">
        <f t="shared" si="10"/>
        <v>0</v>
      </c>
      <c r="L494" s="270">
        <f t="shared" si="11"/>
        <v>0</v>
      </c>
      <c r="M494" s="269"/>
    </row>
    <row r="495" ht="14.25" customHeight="1">
      <c r="I495" s="269"/>
      <c r="K495" s="270">
        <f t="shared" si="10"/>
        <v>0</v>
      </c>
      <c r="L495" s="270">
        <f t="shared" si="11"/>
        <v>0</v>
      </c>
      <c r="M495" s="269"/>
    </row>
    <row r="496" ht="14.25" customHeight="1">
      <c r="I496" s="269"/>
      <c r="K496" s="270">
        <f t="shared" si="10"/>
        <v>0</v>
      </c>
      <c r="L496" s="270">
        <f t="shared" si="11"/>
        <v>0</v>
      </c>
      <c r="M496" s="269"/>
    </row>
    <row r="497" ht="14.25" customHeight="1">
      <c r="I497" s="269"/>
      <c r="K497" s="270">
        <f t="shared" si="10"/>
        <v>0</v>
      </c>
      <c r="L497" s="270">
        <f t="shared" si="11"/>
        <v>0</v>
      </c>
      <c r="M497" s="269"/>
    </row>
    <row r="498" ht="14.25" customHeight="1">
      <c r="I498" s="269"/>
      <c r="K498" s="270">
        <f t="shared" si="10"/>
        <v>0</v>
      </c>
      <c r="L498" s="270">
        <f t="shared" si="11"/>
        <v>0</v>
      </c>
      <c r="M498" s="269"/>
    </row>
    <row r="499" ht="14.25" customHeight="1">
      <c r="I499" s="269"/>
      <c r="K499" s="270">
        <f t="shared" si="10"/>
        <v>0</v>
      </c>
      <c r="L499" s="270">
        <f t="shared" si="11"/>
        <v>0</v>
      </c>
      <c r="M499" s="269"/>
    </row>
    <row r="500" ht="14.25" customHeight="1">
      <c r="I500" s="269"/>
      <c r="K500" s="270">
        <f t="shared" si="10"/>
        <v>0</v>
      </c>
      <c r="L500" s="270">
        <f t="shared" si="11"/>
        <v>0</v>
      </c>
      <c r="M500" s="269"/>
    </row>
    <row r="501" ht="14.25" customHeight="1">
      <c r="I501" s="269"/>
      <c r="K501" s="270">
        <f t="shared" si="10"/>
        <v>0</v>
      </c>
      <c r="L501" s="270">
        <f t="shared" si="11"/>
        <v>0</v>
      </c>
      <c r="M501" s="269"/>
    </row>
    <row r="502" ht="14.25" customHeight="1">
      <c r="I502" s="269"/>
      <c r="K502" s="270">
        <f t="shared" si="10"/>
        <v>0</v>
      </c>
      <c r="L502" s="270">
        <f t="shared" si="11"/>
        <v>0</v>
      </c>
      <c r="M502" s="269"/>
    </row>
    <row r="503" ht="14.25" customHeight="1">
      <c r="I503" s="269"/>
      <c r="K503" s="270">
        <f t="shared" si="10"/>
        <v>0</v>
      </c>
      <c r="L503" s="270">
        <f t="shared" si="11"/>
        <v>0</v>
      </c>
      <c r="M503" s="269"/>
    </row>
    <row r="504" ht="14.25" customHeight="1">
      <c r="I504" s="269"/>
      <c r="K504" s="270">
        <f t="shared" si="10"/>
        <v>0</v>
      </c>
      <c r="L504" s="270">
        <f t="shared" si="11"/>
        <v>0</v>
      </c>
      <c r="M504" s="269"/>
    </row>
    <row r="505" ht="14.25" customHeight="1">
      <c r="I505" s="269"/>
      <c r="K505" s="270">
        <f t="shared" si="10"/>
        <v>0</v>
      </c>
      <c r="L505" s="270">
        <f t="shared" si="11"/>
        <v>0</v>
      </c>
      <c r="M505" s="269"/>
    </row>
    <row r="506" ht="14.25" customHeight="1">
      <c r="I506" s="269"/>
      <c r="K506" s="270">
        <f t="shared" si="10"/>
        <v>0</v>
      </c>
      <c r="L506" s="270">
        <f t="shared" si="11"/>
        <v>0</v>
      </c>
      <c r="M506" s="269"/>
    </row>
    <row r="507" ht="14.25" customHeight="1">
      <c r="I507" s="269"/>
      <c r="K507" s="270">
        <f t="shared" si="10"/>
        <v>0</v>
      </c>
      <c r="L507" s="270">
        <f t="shared" si="11"/>
        <v>0</v>
      </c>
      <c r="M507" s="269"/>
    </row>
    <row r="508" ht="14.25" customHeight="1">
      <c r="I508" s="269"/>
      <c r="K508" s="270">
        <f t="shared" si="10"/>
        <v>0</v>
      </c>
      <c r="L508" s="270">
        <f t="shared" si="11"/>
        <v>0</v>
      </c>
      <c r="M508" s="269"/>
    </row>
    <row r="509" ht="14.25" customHeight="1">
      <c r="I509" s="269"/>
      <c r="K509" s="270">
        <f t="shared" si="10"/>
        <v>0</v>
      </c>
      <c r="L509" s="270">
        <f t="shared" si="11"/>
        <v>0</v>
      </c>
      <c r="M509" s="269"/>
    </row>
    <row r="510" ht="14.25" customHeight="1">
      <c r="I510" s="269"/>
      <c r="K510" s="270">
        <f t="shared" si="10"/>
        <v>0</v>
      </c>
      <c r="L510" s="270">
        <f t="shared" si="11"/>
        <v>0</v>
      </c>
      <c r="M510" s="269"/>
    </row>
    <row r="511" ht="14.25" customHeight="1">
      <c r="I511" s="269"/>
      <c r="K511" s="270">
        <f t="shared" si="10"/>
        <v>0</v>
      </c>
      <c r="L511" s="270">
        <f t="shared" si="11"/>
        <v>0</v>
      </c>
      <c r="M511" s="269"/>
    </row>
    <row r="512" ht="14.25" customHeight="1">
      <c r="I512" s="269"/>
      <c r="K512" s="270">
        <f t="shared" si="10"/>
        <v>0</v>
      </c>
      <c r="L512" s="270">
        <f t="shared" si="11"/>
        <v>0</v>
      </c>
      <c r="M512" s="269"/>
    </row>
    <row r="513" ht="14.25" customHeight="1">
      <c r="I513" s="269"/>
      <c r="K513" s="270">
        <f t="shared" si="10"/>
        <v>0</v>
      </c>
      <c r="L513" s="270">
        <f t="shared" si="11"/>
        <v>0</v>
      </c>
      <c r="M513" s="269"/>
    </row>
    <row r="514" ht="14.25" customHeight="1">
      <c r="I514" s="269"/>
      <c r="K514" s="270">
        <f t="shared" si="10"/>
        <v>0</v>
      </c>
      <c r="L514" s="270">
        <f t="shared" si="11"/>
        <v>0</v>
      </c>
      <c r="M514" s="269"/>
    </row>
    <row r="515" ht="14.25" customHeight="1">
      <c r="I515" s="269"/>
      <c r="K515" s="270">
        <f t="shared" si="10"/>
        <v>0</v>
      </c>
      <c r="L515" s="270">
        <f t="shared" si="11"/>
        <v>0</v>
      </c>
      <c r="M515" s="269"/>
    </row>
    <row r="516" ht="14.25" customHeight="1">
      <c r="I516" s="269"/>
      <c r="K516" s="270">
        <f t="shared" si="10"/>
        <v>0</v>
      </c>
      <c r="L516" s="270">
        <f t="shared" si="11"/>
        <v>0</v>
      </c>
      <c r="M516" s="269"/>
    </row>
    <row r="517" ht="14.25" customHeight="1">
      <c r="I517" s="269"/>
      <c r="K517" s="270">
        <f t="shared" si="10"/>
        <v>0</v>
      </c>
      <c r="L517" s="270">
        <f t="shared" si="11"/>
        <v>0</v>
      </c>
      <c r="M517" s="269"/>
    </row>
    <row r="518" ht="14.25" customHeight="1">
      <c r="I518" s="269"/>
      <c r="K518" s="270">
        <f t="shared" si="10"/>
        <v>0</v>
      </c>
      <c r="L518" s="270">
        <f t="shared" si="11"/>
        <v>0</v>
      </c>
      <c r="M518" s="269"/>
    </row>
    <row r="519" ht="14.25" customHeight="1">
      <c r="I519" s="269"/>
      <c r="K519" s="270">
        <f t="shared" si="10"/>
        <v>0</v>
      </c>
      <c r="L519" s="270">
        <f t="shared" si="11"/>
        <v>0</v>
      </c>
      <c r="M519" s="269"/>
    </row>
    <row r="520" ht="14.25" customHeight="1">
      <c r="I520" s="269"/>
      <c r="K520" s="270">
        <f t="shared" si="10"/>
        <v>0</v>
      </c>
      <c r="L520" s="270">
        <f t="shared" si="11"/>
        <v>0</v>
      </c>
      <c r="M520" s="269"/>
    </row>
    <row r="521" ht="14.25" customHeight="1">
      <c r="I521" s="269"/>
      <c r="K521" s="270">
        <f t="shared" si="10"/>
        <v>0</v>
      </c>
      <c r="L521" s="270">
        <f t="shared" si="11"/>
        <v>0</v>
      </c>
      <c r="M521" s="269"/>
    </row>
    <row r="522" ht="14.25" customHeight="1">
      <c r="I522" s="269"/>
      <c r="K522" s="270">
        <f t="shared" si="10"/>
        <v>0</v>
      </c>
      <c r="L522" s="270">
        <f t="shared" si="11"/>
        <v>0</v>
      </c>
      <c r="M522" s="269"/>
    </row>
    <row r="523" ht="14.25" customHeight="1">
      <c r="I523" s="269"/>
      <c r="K523" s="270">
        <f t="shared" si="10"/>
        <v>0</v>
      </c>
      <c r="L523" s="270">
        <f t="shared" si="11"/>
        <v>0</v>
      </c>
      <c r="M523" s="269"/>
    </row>
    <row r="524" ht="14.25" customHeight="1">
      <c r="I524" s="269"/>
      <c r="K524" s="270">
        <f t="shared" si="10"/>
        <v>0</v>
      </c>
      <c r="L524" s="270">
        <f t="shared" si="11"/>
        <v>0</v>
      </c>
      <c r="M524" s="269"/>
    </row>
    <row r="525" ht="14.25" customHeight="1">
      <c r="I525" s="269"/>
      <c r="K525" s="270">
        <f t="shared" si="10"/>
        <v>0</v>
      </c>
      <c r="L525" s="270">
        <f t="shared" si="11"/>
        <v>0</v>
      </c>
      <c r="M525" s="269"/>
    </row>
    <row r="526" ht="14.25" customHeight="1">
      <c r="I526" s="269"/>
      <c r="K526" s="270">
        <f t="shared" si="10"/>
        <v>0</v>
      </c>
      <c r="L526" s="270">
        <f t="shared" si="11"/>
        <v>0</v>
      </c>
      <c r="M526" s="269"/>
    </row>
    <row r="527" ht="14.25" customHeight="1">
      <c r="I527" s="269"/>
      <c r="K527" s="270">
        <f t="shared" si="10"/>
        <v>0</v>
      </c>
      <c r="L527" s="270">
        <f t="shared" si="11"/>
        <v>0</v>
      </c>
      <c r="M527" s="269"/>
    </row>
    <row r="528" ht="14.25" customHeight="1">
      <c r="I528" s="269"/>
      <c r="K528" s="270">
        <f t="shared" si="10"/>
        <v>0</v>
      </c>
      <c r="L528" s="270">
        <f t="shared" si="11"/>
        <v>0</v>
      </c>
      <c r="M528" s="269"/>
    </row>
    <row r="529" ht="14.25" customHeight="1">
      <c r="I529" s="269"/>
      <c r="K529" s="270">
        <f t="shared" si="10"/>
        <v>0</v>
      </c>
      <c r="L529" s="270">
        <f t="shared" si="11"/>
        <v>0</v>
      </c>
      <c r="M529" s="269"/>
    </row>
    <row r="530" ht="14.25" customHeight="1">
      <c r="I530" s="269"/>
      <c r="K530" s="270">
        <f t="shared" si="10"/>
        <v>0</v>
      </c>
      <c r="L530" s="270">
        <f t="shared" si="11"/>
        <v>0</v>
      </c>
      <c r="M530" s="269"/>
    </row>
    <row r="531" ht="14.25" customHeight="1">
      <c r="I531" s="269"/>
      <c r="K531" s="270">
        <f t="shared" si="10"/>
        <v>0</v>
      </c>
      <c r="L531" s="270">
        <f t="shared" si="11"/>
        <v>0</v>
      </c>
      <c r="M531" s="269"/>
    </row>
    <row r="532" ht="14.25" customHeight="1">
      <c r="I532" s="269"/>
      <c r="K532" s="270">
        <f t="shared" si="10"/>
        <v>0</v>
      </c>
      <c r="L532" s="270">
        <f t="shared" si="11"/>
        <v>0</v>
      </c>
      <c r="M532" s="269"/>
    </row>
    <row r="533" ht="14.25" customHeight="1">
      <c r="I533" s="269"/>
      <c r="K533" s="270">
        <f t="shared" si="10"/>
        <v>0</v>
      </c>
      <c r="L533" s="270">
        <f t="shared" si="11"/>
        <v>0</v>
      </c>
      <c r="M533" s="269"/>
    </row>
    <row r="534" ht="14.25" customHeight="1">
      <c r="I534" s="269"/>
      <c r="K534" s="270">
        <f t="shared" si="10"/>
        <v>0</v>
      </c>
      <c r="L534" s="270">
        <f t="shared" si="11"/>
        <v>0</v>
      </c>
      <c r="M534" s="269"/>
    </row>
    <row r="535" ht="14.25" customHeight="1">
      <c r="I535" s="269"/>
      <c r="K535" s="270">
        <f t="shared" si="10"/>
        <v>0</v>
      </c>
      <c r="L535" s="270">
        <f t="shared" si="11"/>
        <v>0</v>
      </c>
      <c r="M535" s="269"/>
    </row>
    <row r="536" ht="14.25" customHeight="1">
      <c r="I536" s="269"/>
      <c r="K536" s="270">
        <f t="shared" si="10"/>
        <v>0</v>
      </c>
      <c r="L536" s="270">
        <f t="shared" si="11"/>
        <v>0</v>
      </c>
      <c r="M536" s="269"/>
    </row>
    <row r="537" ht="14.25" customHeight="1">
      <c r="I537" s="269"/>
      <c r="K537" s="270">
        <f t="shared" si="10"/>
        <v>0</v>
      </c>
      <c r="L537" s="270">
        <f t="shared" si="11"/>
        <v>0</v>
      </c>
      <c r="M537" s="269"/>
    </row>
    <row r="538" ht="14.25" customHeight="1">
      <c r="I538" s="269"/>
      <c r="K538" s="270">
        <f t="shared" si="10"/>
        <v>0</v>
      </c>
      <c r="L538" s="270">
        <f t="shared" si="11"/>
        <v>0</v>
      </c>
      <c r="M538" s="269"/>
    </row>
    <row r="539" ht="14.25" customHeight="1">
      <c r="I539" s="269"/>
      <c r="K539" s="270">
        <f t="shared" si="10"/>
        <v>0</v>
      </c>
      <c r="L539" s="270">
        <f t="shared" si="11"/>
        <v>0</v>
      </c>
      <c r="M539" s="269"/>
    </row>
    <row r="540" ht="14.25" customHeight="1">
      <c r="I540" s="269"/>
      <c r="K540" s="270">
        <f t="shared" si="10"/>
        <v>0</v>
      </c>
      <c r="L540" s="270">
        <f t="shared" si="11"/>
        <v>0</v>
      </c>
      <c r="M540" s="269"/>
    </row>
    <row r="541" ht="14.25" customHeight="1">
      <c r="I541" s="269"/>
      <c r="K541" s="270">
        <f t="shared" si="10"/>
        <v>0</v>
      </c>
      <c r="L541" s="270">
        <f t="shared" si="11"/>
        <v>0</v>
      </c>
      <c r="M541" s="269"/>
    </row>
    <row r="542" ht="14.25" customHeight="1">
      <c r="I542" s="269"/>
      <c r="K542" s="270">
        <f t="shared" si="10"/>
        <v>0</v>
      </c>
      <c r="L542" s="270">
        <f t="shared" si="11"/>
        <v>0</v>
      </c>
      <c r="M542" s="269"/>
    </row>
    <row r="543" ht="14.25" customHeight="1">
      <c r="I543" s="269"/>
      <c r="K543" s="270">
        <f t="shared" si="10"/>
        <v>0</v>
      </c>
      <c r="L543" s="270">
        <f t="shared" si="11"/>
        <v>0</v>
      </c>
      <c r="M543" s="269"/>
    </row>
    <row r="544" ht="14.25" customHeight="1">
      <c r="I544" s="269"/>
      <c r="K544" s="270">
        <f t="shared" si="10"/>
        <v>0</v>
      </c>
      <c r="L544" s="270">
        <f t="shared" si="11"/>
        <v>0</v>
      </c>
      <c r="M544" s="269"/>
    </row>
    <row r="545" ht="14.25" customHeight="1">
      <c r="I545" s="269"/>
      <c r="K545" s="270">
        <f t="shared" si="10"/>
        <v>0</v>
      </c>
      <c r="L545" s="270">
        <f t="shared" si="11"/>
        <v>0</v>
      </c>
      <c r="M545" s="269"/>
    </row>
    <row r="546" ht="14.25" customHeight="1">
      <c r="I546" s="269"/>
      <c r="K546" s="270">
        <f t="shared" si="10"/>
        <v>0</v>
      </c>
      <c r="L546" s="270">
        <f t="shared" si="11"/>
        <v>0</v>
      </c>
      <c r="M546" s="269"/>
    </row>
    <row r="547" ht="14.25" customHeight="1">
      <c r="I547" s="269"/>
      <c r="K547" s="270">
        <f t="shared" si="10"/>
        <v>0</v>
      </c>
      <c r="L547" s="270">
        <f t="shared" si="11"/>
        <v>0</v>
      </c>
      <c r="M547" s="269"/>
    </row>
    <row r="548" ht="14.25" customHeight="1">
      <c r="I548" s="269"/>
      <c r="K548" s="270">
        <f t="shared" si="10"/>
        <v>0</v>
      </c>
      <c r="L548" s="270">
        <f t="shared" si="11"/>
        <v>0</v>
      </c>
      <c r="M548" s="269"/>
    </row>
    <row r="549" ht="14.25" customHeight="1">
      <c r="I549" s="269"/>
      <c r="K549" s="270">
        <f t="shared" si="10"/>
        <v>0</v>
      </c>
      <c r="L549" s="270">
        <f t="shared" si="11"/>
        <v>0</v>
      </c>
      <c r="M549" s="269"/>
    </row>
    <row r="550" ht="14.25" customHeight="1">
      <c r="I550" s="269"/>
      <c r="K550" s="270">
        <f t="shared" si="10"/>
        <v>0</v>
      </c>
      <c r="L550" s="270">
        <f t="shared" si="11"/>
        <v>0</v>
      </c>
      <c r="M550" s="269"/>
    </row>
    <row r="551" ht="14.25" customHeight="1">
      <c r="I551" s="269"/>
      <c r="K551" s="270">
        <f t="shared" si="10"/>
        <v>0</v>
      </c>
      <c r="L551" s="270">
        <f t="shared" si="11"/>
        <v>0</v>
      </c>
      <c r="M551" s="269"/>
    </row>
    <row r="552" ht="14.25" customHeight="1">
      <c r="I552" s="269"/>
      <c r="K552" s="270">
        <f t="shared" si="10"/>
        <v>0</v>
      </c>
      <c r="L552" s="270">
        <f t="shared" si="11"/>
        <v>0</v>
      </c>
      <c r="M552" s="269"/>
    </row>
    <row r="553" ht="14.25" customHeight="1">
      <c r="I553" s="269"/>
      <c r="K553" s="270">
        <f t="shared" si="10"/>
        <v>0</v>
      </c>
      <c r="L553" s="270">
        <f t="shared" si="11"/>
        <v>0</v>
      </c>
      <c r="M553" s="269"/>
    </row>
    <row r="554" ht="14.25" customHeight="1">
      <c r="I554" s="269"/>
      <c r="K554" s="270">
        <f t="shared" si="10"/>
        <v>0</v>
      </c>
      <c r="L554" s="270">
        <f t="shared" si="11"/>
        <v>0</v>
      </c>
      <c r="M554" s="269"/>
    </row>
    <row r="555" ht="14.25" customHeight="1">
      <c r="I555" s="269"/>
      <c r="K555" s="270">
        <f t="shared" si="10"/>
        <v>0</v>
      </c>
      <c r="L555" s="270">
        <f t="shared" si="11"/>
        <v>0</v>
      </c>
      <c r="M555" s="269"/>
    </row>
    <row r="556" ht="14.25" customHeight="1">
      <c r="I556" s="269"/>
      <c r="K556" s="270">
        <f t="shared" si="10"/>
        <v>0</v>
      </c>
      <c r="L556" s="270">
        <f t="shared" si="11"/>
        <v>0</v>
      </c>
      <c r="M556" s="269"/>
    </row>
    <row r="557" ht="14.25" customHeight="1">
      <c r="I557" s="269"/>
      <c r="K557" s="270">
        <f t="shared" si="10"/>
        <v>0</v>
      </c>
      <c r="L557" s="270">
        <f t="shared" si="11"/>
        <v>0</v>
      </c>
      <c r="M557" s="269"/>
    </row>
    <row r="558" ht="14.25" customHeight="1">
      <c r="I558" s="269"/>
      <c r="K558" s="270">
        <f t="shared" si="10"/>
        <v>0</v>
      </c>
      <c r="L558" s="270">
        <f t="shared" si="11"/>
        <v>0</v>
      </c>
      <c r="M558" s="269"/>
    </row>
    <row r="559" ht="14.25" customHeight="1">
      <c r="I559" s="269"/>
      <c r="K559" s="270">
        <f t="shared" si="10"/>
        <v>0</v>
      </c>
      <c r="L559" s="270">
        <f t="shared" si="11"/>
        <v>0</v>
      </c>
      <c r="M559" s="269"/>
    </row>
    <row r="560" ht="14.25" customHeight="1">
      <c r="I560" s="269"/>
      <c r="K560" s="270">
        <f t="shared" si="10"/>
        <v>0</v>
      </c>
      <c r="L560" s="270">
        <f t="shared" si="11"/>
        <v>0</v>
      </c>
      <c r="M560" s="269"/>
    </row>
    <row r="561" ht="14.25" customHeight="1">
      <c r="I561" s="269"/>
      <c r="K561" s="270">
        <f t="shared" si="10"/>
        <v>0</v>
      </c>
      <c r="L561" s="270">
        <f t="shared" si="11"/>
        <v>0</v>
      </c>
      <c r="M561" s="269"/>
    </row>
    <row r="562" ht="14.25" customHeight="1">
      <c r="I562" s="269"/>
      <c r="K562" s="270">
        <f t="shared" si="10"/>
        <v>0</v>
      </c>
      <c r="L562" s="270">
        <f t="shared" si="11"/>
        <v>0</v>
      </c>
      <c r="M562" s="269"/>
    </row>
    <row r="563" ht="14.25" customHeight="1">
      <c r="I563" s="269"/>
      <c r="K563" s="270">
        <f t="shared" si="10"/>
        <v>0</v>
      </c>
      <c r="L563" s="270">
        <f t="shared" si="11"/>
        <v>0</v>
      </c>
      <c r="M563" s="269"/>
    </row>
    <row r="564" ht="14.25" customHeight="1">
      <c r="I564" s="269"/>
      <c r="K564" s="270">
        <f t="shared" si="10"/>
        <v>0</v>
      </c>
      <c r="L564" s="270">
        <f t="shared" si="11"/>
        <v>0</v>
      </c>
      <c r="M564" s="269"/>
    </row>
    <row r="565" ht="14.25" customHeight="1">
      <c r="I565" s="269"/>
      <c r="K565" s="270">
        <f t="shared" si="10"/>
        <v>0</v>
      </c>
      <c r="L565" s="270">
        <f t="shared" si="11"/>
        <v>0</v>
      </c>
      <c r="M565" s="269"/>
    </row>
    <row r="566" ht="14.25" customHeight="1">
      <c r="I566" s="269"/>
      <c r="K566" s="270">
        <f t="shared" si="10"/>
        <v>0</v>
      </c>
      <c r="L566" s="270">
        <f t="shared" si="11"/>
        <v>0</v>
      </c>
      <c r="M566" s="269"/>
    </row>
    <row r="567" ht="14.25" customHeight="1">
      <c r="I567" s="269"/>
      <c r="K567" s="270">
        <f t="shared" si="10"/>
        <v>0</v>
      </c>
      <c r="L567" s="270">
        <f t="shared" si="11"/>
        <v>0</v>
      </c>
      <c r="M567" s="269"/>
    </row>
    <row r="568" ht="14.25" customHeight="1">
      <c r="I568" s="269"/>
      <c r="K568" s="270">
        <f t="shared" si="10"/>
        <v>0</v>
      </c>
      <c r="L568" s="270">
        <f t="shared" si="11"/>
        <v>0</v>
      </c>
      <c r="M568" s="269"/>
    </row>
    <row r="569" ht="14.25" customHeight="1">
      <c r="I569" s="269"/>
      <c r="K569" s="270">
        <f t="shared" si="10"/>
        <v>0</v>
      </c>
      <c r="L569" s="270">
        <f t="shared" si="11"/>
        <v>0</v>
      </c>
      <c r="M569" s="269"/>
    </row>
    <row r="570" ht="14.25" customHeight="1">
      <c r="I570" s="269"/>
      <c r="K570" s="270">
        <f t="shared" si="10"/>
        <v>0</v>
      </c>
      <c r="L570" s="270">
        <f t="shared" si="11"/>
        <v>0</v>
      </c>
      <c r="M570" s="269"/>
    </row>
    <row r="571" ht="14.25" customHeight="1">
      <c r="I571" s="269"/>
      <c r="K571" s="270">
        <f t="shared" si="10"/>
        <v>0</v>
      </c>
      <c r="L571" s="270">
        <f t="shared" si="11"/>
        <v>0</v>
      </c>
      <c r="M571" s="269"/>
    </row>
    <row r="572" ht="14.25" customHeight="1">
      <c r="I572" s="269"/>
      <c r="K572" s="270">
        <f t="shared" si="10"/>
        <v>0</v>
      </c>
      <c r="L572" s="270">
        <f t="shared" si="11"/>
        <v>0</v>
      </c>
      <c r="M572" s="269"/>
    </row>
    <row r="573" ht="14.25" customHeight="1">
      <c r="I573" s="269"/>
      <c r="K573" s="270">
        <f t="shared" si="10"/>
        <v>0</v>
      </c>
      <c r="L573" s="270">
        <f t="shared" si="11"/>
        <v>0</v>
      </c>
      <c r="M573" s="269"/>
    </row>
    <row r="574" ht="14.25" customHeight="1">
      <c r="I574" s="269"/>
      <c r="K574" s="270">
        <f t="shared" si="10"/>
        <v>0</v>
      </c>
      <c r="L574" s="270">
        <f t="shared" si="11"/>
        <v>0</v>
      </c>
      <c r="M574" s="269"/>
    </row>
    <row r="575" ht="14.25" customHeight="1">
      <c r="I575" s="269"/>
      <c r="K575" s="270">
        <f t="shared" si="10"/>
        <v>0</v>
      </c>
      <c r="L575" s="270">
        <f t="shared" si="11"/>
        <v>0</v>
      </c>
      <c r="M575" s="269"/>
    </row>
    <row r="576" ht="14.25" customHeight="1">
      <c r="I576" s="269"/>
      <c r="K576" s="270">
        <f t="shared" si="10"/>
        <v>0</v>
      </c>
      <c r="L576" s="270">
        <f t="shared" si="11"/>
        <v>0</v>
      </c>
      <c r="M576" s="269"/>
    </row>
    <row r="577" ht="14.25" customHeight="1">
      <c r="I577" s="269"/>
      <c r="K577" s="270">
        <f t="shared" si="10"/>
        <v>0</v>
      </c>
      <c r="L577" s="270">
        <f t="shared" si="11"/>
        <v>0</v>
      </c>
      <c r="M577" s="269"/>
    </row>
    <row r="578" ht="14.25" customHeight="1">
      <c r="I578" s="269"/>
      <c r="K578" s="270">
        <f t="shared" si="10"/>
        <v>0</v>
      </c>
      <c r="L578" s="270">
        <f t="shared" si="11"/>
        <v>0</v>
      </c>
      <c r="M578" s="269"/>
    </row>
    <row r="579" ht="14.25" customHeight="1">
      <c r="I579" s="269"/>
      <c r="K579" s="270">
        <f t="shared" si="10"/>
        <v>0</v>
      </c>
      <c r="L579" s="270">
        <f t="shared" si="11"/>
        <v>0</v>
      </c>
      <c r="M579" s="269"/>
    </row>
    <row r="580" ht="14.25" customHeight="1">
      <c r="I580" s="269"/>
      <c r="K580" s="270">
        <f t="shared" si="10"/>
        <v>0</v>
      </c>
      <c r="L580" s="270">
        <f t="shared" si="11"/>
        <v>0</v>
      </c>
      <c r="M580" s="269"/>
    </row>
    <row r="581" ht="14.25" customHeight="1">
      <c r="I581" s="269"/>
      <c r="K581" s="270">
        <f t="shared" si="10"/>
        <v>0</v>
      </c>
      <c r="L581" s="270">
        <f t="shared" si="11"/>
        <v>0</v>
      </c>
      <c r="M581" s="269"/>
    </row>
    <row r="582" ht="14.25" customHeight="1">
      <c r="I582" s="269"/>
      <c r="K582" s="270">
        <f t="shared" si="10"/>
        <v>0</v>
      </c>
      <c r="L582" s="270">
        <f t="shared" si="11"/>
        <v>0</v>
      </c>
      <c r="M582" s="269"/>
    </row>
    <row r="583" ht="14.25" customHeight="1">
      <c r="I583" s="269"/>
      <c r="K583" s="270">
        <f t="shared" si="10"/>
        <v>0</v>
      </c>
      <c r="L583" s="270">
        <f t="shared" si="11"/>
        <v>0</v>
      </c>
      <c r="M583" s="269"/>
    </row>
    <row r="584" ht="14.25" customHeight="1">
      <c r="I584" s="269"/>
      <c r="K584" s="270">
        <f t="shared" si="10"/>
        <v>0</v>
      </c>
      <c r="L584" s="270">
        <f t="shared" si="11"/>
        <v>0</v>
      </c>
      <c r="M584" s="269"/>
    </row>
    <row r="585" ht="14.25" customHeight="1">
      <c r="I585" s="269"/>
      <c r="K585" s="270">
        <f t="shared" si="10"/>
        <v>0</v>
      </c>
      <c r="L585" s="270">
        <f t="shared" si="11"/>
        <v>0</v>
      </c>
      <c r="M585" s="269"/>
    </row>
    <row r="586" ht="14.25" customHeight="1">
      <c r="I586" s="269"/>
      <c r="K586" s="270">
        <f t="shared" si="10"/>
        <v>0</v>
      </c>
      <c r="L586" s="270">
        <f t="shared" si="11"/>
        <v>0</v>
      </c>
      <c r="M586" s="269"/>
    </row>
    <row r="587" ht="14.25" customHeight="1">
      <c r="I587" s="269"/>
      <c r="K587" s="270">
        <f t="shared" si="10"/>
        <v>0</v>
      </c>
      <c r="L587" s="270">
        <f t="shared" si="11"/>
        <v>0</v>
      </c>
      <c r="M587" s="269"/>
    </row>
    <row r="588" ht="14.25" customHeight="1">
      <c r="I588" s="269"/>
      <c r="K588" s="270">
        <f t="shared" si="10"/>
        <v>0</v>
      </c>
      <c r="L588" s="270">
        <f t="shared" si="11"/>
        <v>0</v>
      </c>
      <c r="M588" s="269"/>
    </row>
    <row r="589" ht="14.25" customHeight="1">
      <c r="I589" s="269"/>
      <c r="K589" s="270">
        <f t="shared" si="10"/>
        <v>0</v>
      </c>
      <c r="L589" s="270">
        <f t="shared" si="11"/>
        <v>0</v>
      </c>
      <c r="M589" s="269"/>
    </row>
    <row r="590" ht="14.25" customHeight="1">
      <c r="I590" s="269"/>
      <c r="K590" s="270">
        <f t="shared" si="10"/>
        <v>0</v>
      </c>
      <c r="L590" s="270">
        <f t="shared" si="11"/>
        <v>0</v>
      </c>
      <c r="M590" s="269"/>
    </row>
    <row r="591" ht="14.25" customHeight="1">
      <c r="I591" s="269"/>
      <c r="K591" s="270">
        <f t="shared" si="10"/>
        <v>0</v>
      </c>
      <c r="L591" s="270">
        <f t="shared" si="11"/>
        <v>0</v>
      </c>
      <c r="M591" s="269"/>
    </row>
    <row r="592" ht="14.25" customHeight="1">
      <c r="I592" s="269"/>
      <c r="K592" s="270">
        <f t="shared" si="10"/>
        <v>0</v>
      </c>
      <c r="L592" s="270">
        <f t="shared" si="11"/>
        <v>0</v>
      </c>
      <c r="M592" s="269"/>
    </row>
    <row r="593" ht="14.25" customHeight="1">
      <c r="I593" s="269"/>
      <c r="K593" s="270">
        <f t="shared" si="10"/>
        <v>0</v>
      </c>
      <c r="L593" s="270">
        <f t="shared" si="11"/>
        <v>0</v>
      </c>
      <c r="M593" s="269"/>
    </row>
    <row r="594" ht="14.25" customHeight="1">
      <c r="I594" s="269"/>
      <c r="K594" s="270">
        <f t="shared" si="10"/>
        <v>0</v>
      </c>
      <c r="L594" s="270">
        <f t="shared" si="11"/>
        <v>0</v>
      </c>
      <c r="M594" s="269"/>
    </row>
    <row r="595" ht="14.25" customHeight="1">
      <c r="I595" s="269"/>
      <c r="K595" s="270">
        <f t="shared" si="10"/>
        <v>0</v>
      </c>
      <c r="L595" s="270">
        <f t="shared" si="11"/>
        <v>0</v>
      </c>
      <c r="M595" s="269"/>
    </row>
    <row r="596" ht="14.25" customHeight="1">
      <c r="I596" s="269"/>
      <c r="K596" s="270">
        <f t="shared" si="10"/>
        <v>0</v>
      </c>
      <c r="L596" s="270">
        <f t="shared" si="11"/>
        <v>0</v>
      </c>
      <c r="M596" s="269"/>
    </row>
    <row r="597" ht="14.25" customHeight="1">
      <c r="I597" s="269"/>
      <c r="K597" s="270">
        <f t="shared" si="10"/>
        <v>0</v>
      </c>
      <c r="L597" s="270">
        <f t="shared" si="11"/>
        <v>0</v>
      </c>
      <c r="M597" s="269"/>
    </row>
    <row r="598" ht="14.25" customHeight="1">
      <c r="I598" s="269"/>
      <c r="K598" s="270">
        <f t="shared" si="10"/>
        <v>0</v>
      </c>
      <c r="L598" s="270">
        <f t="shared" si="11"/>
        <v>0</v>
      </c>
      <c r="M598" s="269"/>
    </row>
    <row r="599" ht="14.25" customHeight="1">
      <c r="I599" s="269"/>
      <c r="K599" s="270">
        <f t="shared" si="10"/>
        <v>0</v>
      </c>
      <c r="L599" s="270">
        <f t="shared" si="11"/>
        <v>0</v>
      </c>
      <c r="M599" s="269"/>
    </row>
    <row r="600" ht="14.25" customHeight="1">
      <c r="I600" s="269"/>
      <c r="K600" s="270">
        <f t="shared" si="10"/>
        <v>0</v>
      </c>
      <c r="L600" s="270">
        <f t="shared" si="11"/>
        <v>0</v>
      </c>
      <c r="M600" s="269"/>
    </row>
    <row r="601" ht="14.25" customHeight="1">
      <c r="I601" s="269"/>
      <c r="K601" s="270">
        <f t="shared" si="10"/>
        <v>0</v>
      </c>
      <c r="L601" s="270">
        <f t="shared" si="11"/>
        <v>0</v>
      </c>
      <c r="M601" s="269"/>
    </row>
    <row r="602" ht="14.25" customHeight="1">
      <c r="I602" s="269"/>
      <c r="K602" s="270">
        <f t="shared" si="10"/>
        <v>0</v>
      </c>
      <c r="L602" s="270">
        <f t="shared" si="11"/>
        <v>0</v>
      </c>
      <c r="M602" s="269"/>
    </row>
    <row r="603" ht="14.25" customHeight="1">
      <c r="I603" s="269"/>
      <c r="K603" s="270">
        <f t="shared" si="10"/>
        <v>0</v>
      </c>
      <c r="L603" s="270">
        <f t="shared" si="11"/>
        <v>0</v>
      </c>
      <c r="M603" s="269"/>
    </row>
    <row r="604" ht="14.25" customHeight="1">
      <c r="I604" s="269"/>
      <c r="K604" s="270">
        <f t="shared" si="10"/>
        <v>0</v>
      </c>
      <c r="L604" s="270">
        <f t="shared" si="11"/>
        <v>0</v>
      </c>
      <c r="M604" s="269"/>
    </row>
    <row r="605" ht="14.25" customHeight="1">
      <c r="I605" s="269"/>
      <c r="K605" s="270">
        <f t="shared" si="10"/>
        <v>0</v>
      </c>
      <c r="L605" s="270">
        <f t="shared" si="11"/>
        <v>0</v>
      </c>
      <c r="M605" s="269"/>
    </row>
    <row r="606" ht="14.25" customHeight="1">
      <c r="I606" s="269"/>
      <c r="K606" s="270">
        <f t="shared" si="10"/>
        <v>0</v>
      </c>
      <c r="L606" s="270">
        <f t="shared" si="11"/>
        <v>0</v>
      </c>
      <c r="M606" s="269"/>
    </row>
    <row r="607" ht="14.25" customHeight="1">
      <c r="I607" s="269"/>
      <c r="K607" s="270">
        <f t="shared" si="10"/>
        <v>0</v>
      </c>
      <c r="L607" s="270">
        <f t="shared" si="11"/>
        <v>0</v>
      </c>
      <c r="M607" s="269"/>
    </row>
    <row r="608" ht="14.25" customHeight="1">
      <c r="I608" s="269"/>
      <c r="K608" s="270">
        <f t="shared" si="10"/>
        <v>0</v>
      </c>
      <c r="L608" s="270">
        <f t="shared" si="11"/>
        <v>0</v>
      </c>
      <c r="M608" s="269"/>
    </row>
    <row r="609" ht="14.25" customHeight="1">
      <c r="I609" s="269"/>
      <c r="K609" s="270">
        <f t="shared" si="10"/>
        <v>0</v>
      </c>
      <c r="L609" s="270">
        <f t="shared" si="11"/>
        <v>0</v>
      </c>
      <c r="M609" s="269"/>
    </row>
    <row r="610" ht="14.25" customHeight="1">
      <c r="I610" s="269"/>
      <c r="K610" s="270">
        <f t="shared" si="10"/>
        <v>0</v>
      </c>
      <c r="L610" s="270">
        <f t="shared" si="11"/>
        <v>0</v>
      </c>
      <c r="M610" s="269"/>
    </row>
    <row r="611" ht="14.25" customHeight="1">
      <c r="I611" s="269"/>
      <c r="K611" s="270">
        <f t="shared" si="10"/>
        <v>0</v>
      </c>
      <c r="L611" s="270">
        <f t="shared" si="11"/>
        <v>0</v>
      </c>
      <c r="M611" s="269"/>
    </row>
    <row r="612" ht="14.25" customHeight="1">
      <c r="I612" s="269"/>
      <c r="K612" s="270">
        <f t="shared" si="10"/>
        <v>0</v>
      </c>
      <c r="L612" s="270">
        <f t="shared" si="11"/>
        <v>0</v>
      </c>
      <c r="M612" s="269"/>
    </row>
    <row r="613" ht="14.25" customHeight="1">
      <c r="I613" s="269"/>
      <c r="K613" s="270">
        <f t="shared" si="10"/>
        <v>0</v>
      </c>
      <c r="L613" s="270">
        <f t="shared" si="11"/>
        <v>0</v>
      </c>
      <c r="M613" s="269"/>
    </row>
    <row r="614" ht="14.25" customHeight="1">
      <c r="I614" s="269"/>
      <c r="K614" s="270">
        <f t="shared" si="10"/>
        <v>0</v>
      </c>
      <c r="L614" s="270">
        <f t="shared" si="11"/>
        <v>0</v>
      </c>
      <c r="M614" s="269"/>
    </row>
    <row r="615" ht="14.25" customHeight="1">
      <c r="I615" s="269"/>
      <c r="K615" s="270">
        <f t="shared" si="10"/>
        <v>0</v>
      </c>
      <c r="L615" s="270">
        <f t="shared" si="11"/>
        <v>0</v>
      </c>
      <c r="M615" s="269"/>
    </row>
    <row r="616" ht="14.25" customHeight="1">
      <c r="I616" s="269"/>
      <c r="K616" s="270">
        <f t="shared" si="10"/>
        <v>0</v>
      </c>
      <c r="L616" s="270">
        <f t="shared" si="11"/>
        <v>0</v>
      </c>
      <c r="M616" s="269"/>
    </row>
    <row r="617" ht="14.25" customHeight="1">
      <c r="I617" s="269"/>
      <c r="K617" s="270">
        <f t="shared" si="10"/>
        <v>0</v>
      </c>
      <c r="L617" s="270">
        <f t="shared" si="11"/>
        <v>0</v>
      </c>
      <c r="M617" s="269"/>
    </row>
    <row r="618" ht="14.25" customHeight="1">
      <c r="I618" s="269"/>
      <c r="K618" s="270">
        <f t="shared" si="10"/>
        <v>0</v>
      </c>
      <c r="L618" s="270">
        <f t="shared" si="11"/>
        <v>0</v>
      </c>
      <c r="M618" s="269"/>
    </row>
    <row r="619" ht="14.25" customHeight="1">
      <c r="I619" s="269"/>
      <c r="K619" s="270">
        <f t="shared" si="10"/>
        <v>0</v>
      </c>
      <c r="L619" s="270">
        <f t="shared" si="11"/>
        <v>0</v>
      </c>
      <c r="M619" s="269"/>
    </row>
    <row r="620" ht="14.25" customHeight="1">
      <c r="I620" s="269"/>
      <c r="K620" s="270">
        <f t="shared" si="10"/>
        <v>0</v>
      </c>
      <c r="L620" s="270">
        <f t="shared" si="11"/>
        <v>0</v>
      </c>
      <c r="M620" s="269"/>
    </row>
    <row r="621" ht="14.25" customHeight="1">
      <c r="I621" s="269"/>
      <c r="K621" s="270">
        <f t="shared" si="10"/>
        <v>0</v>
      </c>
      <c r="L621" s="270">
        <f t="shared" si="11"/>
        <v>0</v>
      </c>
      <c r="M621" s="269"/>
    </row>
    <row r="622" ht="14.25" customHeight="1">
      <c r="I622" s="269"/>
      <c r="K622" s="270">
        <f t="shared" si="10"/>
        <v>0</v>
      </c>
      <c r="L622" s="270">
        <f t="shared" si="11"/>
        <v>0</v>
      </c>
      <c r="M622" s="269"/>
    </row>
    <row r="623" ht="14.25" customHeight="1">
      <c r="I623" s="269"/>
      <c r="K623" s="270">
        <f t="shared" si="10"/>
        <v>0</v>
      </c>
      <c r="L623" s="270">
        <f t="shared" si="11"/>
        <v>0</v>
      </c>
      <c r="M623" s="269"/>
    </row>
    <row r="624" ht="14.25" customHeight="1">
      <c r="I624" s="269"/>
      <c r="K624" s="270">
        <f t="shared" si="10"/>
        <v>0</v>
      </c>
      <c r="L624" s="270">
        <f t="shared" si="11"/>
        <v>0</v>
      </c>
      <c r="M624" s="269"/>
    </row>
    <row r="625" ht="14.25" customHeight="1">
      <c r="I625" s="269"/>
      <c r="K625" s="270">
        <f t="shared" si="10"/>
        <v>0</v>
      </c>
      <c r="L625" s="270">
        <f t="shared" si="11"/>
        <v>0</v>
      </c>
      <c r="M625" s="269"/>
    </row>
    <row r="626" ht="14.25" customHeight="1">
      <c r="I626" s="269"/>
      <c r="K626" s="270">
        <f t="shared" si="10"/>
        <v>0</v>
      </c>
      <c r="L626" s="270">
        <f t="shared" si="11"/>
        <v>0</v>
      </c>
      <c r="M626" s="269"/>
    </row>
    <row r="627" ht="14.25" customHeight="1">
      <c r="I627" s="269"/>
      <c r="K627" s="270">
        <f t="shared" si="10"/>
        <v>0</v>
      </c>
      <c r="L627" s="270">
        <f t="shared" si="11"/>
        <v>0</v>
      </c>
      <c r="M627" s="269"/>
    </row>
    <row r="628" ht="14.25" customHeight="1">
      <c r="I628" s="269"/>
      <c r="K628" s="270">
        <f t="shared" si="10"/>
        <v>0</v>
      </c>
      <c r="L628" s="270">
        <f t="shared" si="11"/>
        <v>0</v>
      </c>
      <c r="M628" s="269"/>
    </row>
    <row r="629" ht="14.25" customHeight="1">
      <c r="I629" s="269"/>
      <c r="K629" s="270">
        <f t="shared" si="10"/>
        <v>0</v>
      </c>
      <c r="L629" s="270">
        <f t="shared" si="11"/>
        <v>0</v>
      </c>
      <c r="M629" s="269"/>
    </row>
    <row r="630" ht="14.25" customHeight="1">
      <c r="I630" s="269"/>
      <c r="K630" s="270">
        <f t="shared" si="10"/>
        <v>0</v>
      </c>
      <c r="L630" s="270">
        <f t="shared" si="11"/>
        <v>0</v>
      </c>
      <c r="M630" s="269"/>
    </row>
    <row r="631" ht="14.25" customHeight="1">
      <c r="I631" s="269"/>
      <c r="K631" s="270">
        <f t="shared" si="10"/>
        <v>0</v>
      </c>
      <c r="L631" s="270">
        <f t="shared" si="11"/>
        <v>0</v>
      </c>
      <c r="M631" s="269"/>
    </row>
    <row r="632" ht="14.25" customHeight="1">
      <c r="I632" s="269"/>
      <c r="K632" s="270">
        <f t="shared" si="10"/>
        <v>0</v>
      </c>
      <c r="L632" s="270">
        <f t="shared" si="11"/>
        <v>0</v>
      </c>
      <c r="M632" s="269"/>
    </row>
    <row r="633" ht="14.25" customHeight="1">
      <c r="I633" s="269"/>
      <c r="K633" s="270">
        <f t="shared" si="10"/>
        <v>0</v>
      </c>
      <c r="L633" s="270">
        <f t="shared" si="11"/>
        <v>0</v>
      </c>
      <c r="M633" s="269"/>
    </row>
    <row r="634" ht="14.25" customHeight="1">
      <c r="I634" s="269"/>
      <c r="K634" s="270">
        <f t="shared" si="10"/>
        <v>0</v>
      </c>
      <c r="L634" s="270">
        <f t="shared" si="11"/>
        <v>0</v>
      </c>
      <c r="M634" s="269"/>
    </row>
    <row r="635" ht="14.25" customHeight="1">
      <c r="I635" s="269"/>
      <c r="K635" s="270">
        <f t="shared" si="10"/>
        <v>0</v>
      </c>
      <c r="L635" s="270">
        <f t="shared" si="11"/>
        <v>0</v>
      </c>
      <c r="M635" s="269"/>
    </row>
    <row r="636" ht="14.25" customHeight="1">
      <c r="I636" s="269"/>
      <c r="K636" s="270">
        <f t="shared" si="10"/>
        <v>0</v>
      </c>
      <c r="L636" s="270">
        <f t="shared" si="11"/>
        <v>0</v>
      </c>
      <c r="M636" s="269"/>
    </row>
    <row r="637" ht="14.25" customHeight="1">
      <c r="I637" s="269"/>
      <c r="K637" s="270">
        <f t="shared" si="10"/>
        <v>0</v>
      </c>
      <c r="L637" s="270">
        <f t="shared" si="11"/>
        <v>0</v>
      </c>
      <c r="M637" s="269"/>
    </row>
    <row r="638" ht="14.25" customHeight="1">
      <c r="I638" s="269"/>
      <c r="K638" s="270">
        <f t="shared" si="10"/>
        <v>0</v>
      </c>
      <c r="L638" s="270">
        <f t="shared" si="11"/>
        <v>0</v>
      </c>
      <c r="M638" s="269"/>
    </row>
    <row r="639" ht="14.25" customHeight="1">
      <c r="I639" s="269"/>
      <c r="K639" s="270">
        <f t="shared" si="10"/>
        <v>0</v>
      </c>
      <c r="L639" s="270">
        <f t="shared" si="11"/>
        <v>0</v>
      </c>
      <c r="M639" s="269"/>
    </row>
    <row r="640" ht="14.25" customHeight="1">
      <c r="I640" s="269"/>
      <c r="K640" s="270">
        <f t="shared" si="10"/>
        <v>0</v>
      </c>
      <c r="L640" s="270">
        <f t="shared" si="11"/>
        <v>0</v>
      </c>
      <c r="M640" s="269"/>
    </row>
    <row r="641" ht="14.25" customHeight="1">
      <c r="I641" s="269"/>
      <c r="K641" s="270">
        <f t="shared" si="10"/>
        <v>0</v>
      </c>
      <c r="L641" s="270">
        <f t="shared" si="11"/>
        <v>0</v>
      </c>
      <c r="M641" s="269"/>
    </row>
    <row r="642" ht="14.25" customHeight="1">
      <c r="I642" s="269"/>
      <c r="K642" s="270">
        <f t="shared" si="10"/>
        <v>0</v>
      </c>
      <c r="L642" s="270">
        <f t="shared" si="11"/>
        <v>0</v>
      </c>
      <c r="M642" s="269"/>
    </row>
    <row r="643" ht="14.25" customHeight="1">
      <c r="I643" s="269"/>
      <c r="K643" s="270">
        <f t="shared" si="10"/>
        <v>0</v>
      </c>
      <c r="L643" s="270">
        <f t="shared" si="11"/>
        <v>0</v>
      </c>
      <c r="M643" s="269"/>
    </row>
    <row r="644" ht="14.25" customHeight="1">
      <c r="I644" s="269"/>
      <c r="K644" s="270">
        <f t="shared" si="10"/>
        <v>0</v>
      </c>
      <c r="L644" s="270">
        <f t="shared" si="11"/>
        <v>0</v>
      </c>
      <c r="M644" s="269"/>
    </row>
    <row r="645" ht="14.25" customHeight="1">
      <c r="I645" s="269"/>
      <c r="K645" s="270">
        <f t="shared" si="10"/>
        <v>0</v>
      </c>
      <c r="L645" s="270">
        <f t="shared" si="11"/>
        <v>0</v>
      </c>
      <c r="M645" s="269"/>
    </row>
    <row r="646" ht="14.25" customHeight="1">
      <c r="I646" s="269"/>
      <c r="K646" s="270">
        <f t="shared" si="10"/>
        <v>0</v>
      </c>
      <c r="L646" s="270">
        <f t="shared" si="11"/>
        <v>0</v>
      </c>
      <c r="M646" s="269"/>
    </row>
    <row r="647" ht="14.25" customHeight="1">
      <c r="I647" s="269"/>
      <c r="K647" s="270">
        <f t="shared" si="10"/>
        <v>0</v>
      </c>
      <c r="L647" s="270">
        <f t="shared" si="11"/>
        <v>0</v>
      </c>
      <c r="M647" s="269"/>
    </row>
    <row r="648" ht="14.25" customHeight="1">
      <c r="I648" s="269"/>
      <c r="K648" s="270">
        <f t="shared" si="10"/>
        <v>0</v>
      </c>
      <c r="L648" s="270">
        <f t="shared" si="11"/>
        <v>0</v>
      </c>
      <c r="M648" s="269"/>
    </row>
    <row r="649" ht="14.25" customHeight="1">
      <c r="I649" s="269"/>
      <c r="K649" s="270">
        <f t="shared" si="10"/>
        <v>0</v>
      </c>
      <c r="L649" s="270">
        <f t="shared" si="11"/>
        <v>0</v>
      </c>
      <c r="M649" s="269"/>
    </row>
    <row r="650" ht="14.25" customHeight="1">
      <c r="I650" s="269"/>
      <c r="K650" s="270">
        <f t="shared" si="10"/>
        <v>0</v>
      </c>
      <c r="L650" s="270">
        <f t="shared" si="11"/>
        <v>0</v>
      </c>
      <c r="M650" s="269"/>
    </row>
    <row r="651" ht="14.25" customHeight="1">
      <c r="I651" s="269"/>
      <c r="K651" s="270">
        <f t="shared" si="10"/>
        <v>0</v>
      </c>
      <c r="L651" s="270">
        <f t="shared" si="11"/>
        <v>0</v>
      </c>
      <c r="M651" s="269"/>
    </row>
    <row r="652" ht="14.25" customHeight="1">
      <c r="I652" s="269"/>
      <c r="K652" s="270">
        <f t="shared" si="10"/>
        <v>0</v>
      </c>
      <c r="L652" s="270">
        <f t="shared" si="11"/>
        <v>0</v>
      </c>
      <c r="M652" s="269"/>
    </row>
    <row r="653" ht="14.25" customHeight="1">
      <c r="I653" s="269"/>
      <c r="K653" s="270">
        <f t="shared" si="10"/>
        <v>0</v>
      </c>
      <c r="L653" s="270">
        <f t="shared" si="11"/>
        <v>0</v>
      </c>
      <c r="M653" s="269"/>
    </row>
    <row r="654" ht="14.25" customHeight="1">
      <c r="I654" s="269"/>
      <c r="K654" s="270">
        <f t="shared" si="10"/>
        <v>0</v>
      </c>
      <c r="L654" s="270">
        <f t="shared" si="11"/>
        <v>0</v>
      </c>
      <c r="M654" s="269"/>
    </row>
    <row r="655" ht="14.25" customHeight="1">
      <c r="I655" s="269"/>
      <c r="K655" s="270">
        <f t="shared" si="10"/>
        <v>0</v>
      </c>
      <c r="L655" s="270">
        <f t="shared" si="11"/>
        <v>0</v>
      </c>
      <c r="M655" s="269"/>
    </row>
    <row r="656" ht="14.25" customHeight="1">
      <c r="I656" s="269"/>
      <c r="K656" s="270">
        <f t="shared" si="10"/>
        <v>0</v>
      </c>
      <c r="L656" s="270">
        <f t="shared" si="11"/>
        <v>0</v>
      </c>
      <c r="M656" s="269"/>
    </row>
    <row r="657" ht="14.25" customHeight="1">
      <c r="I657" s="269"/>
      <c r="K657" s="270">
        <f t="shared" si="10"/>
        <v>0</v>
      </c>
      <c r="L657" s="270">
        <f t="shared" si="11"/>
        <v>0</v>
      </c>
      <c r="M657" s="269"/>
    </row>
    <row r="658" ht="14.25" customHeight="1">
      <c r="I658" s="269"/>
      <c r="K658" s="270">
        <f t="shared" si="10"/>
        <v>0</v>
      </c>
      <c r="L658" s="270">
        <f t="shared" si="11"/>
        <v>0</v>
      </c>
      <c r="M658" s="269"/>
    </row>
    <row r="659" ht="14.25" customHeight="1">
      <c r="I659" s="269"/>
      <c r="K659" s="270">
        <f t="shared" si="10"/>
        <v>0</v>
      </c>
      <c r="L659" s="270">
        <f t="shared" si="11"/>
        <v>0</v>
      </c>
      <c r="M659" s="269"/>
    </row>
    <row r="660" ht="14.25" customHeight="1">
      <c r="I660" s="269"/>
      <c r="K660" s="270">
        <f t="shared" si="10"/>
        <v>0</v>
      </c>
      <c r="L660" s="270">
        <f t="shared" si="11"/>
        <v>0</v>
      </c>
      <c r="M660" s="269"/>
    </row>
    <row r="661" ht="14.25" customHeight="1">
      <c r="I661" s="269"/>
      <c r="K661" s="270">
        <f t="shared" si="10"/>
        <v>0</v>
      </c>
      <c r="L661" s="270">
        <f t="shared" si="11"/>
        <v>0</v>
      </c>
      <c r="M661" s="269"/>
    </row>
    <row r="662" ht="14.25" customHeight="1">
      <c r="I662" s="269"/>
      <c r="K662" s="270">
        <f t="shared" si="10"/>
        <v>0</v>
      </c>
      <c r="L662" s="270">
        <f t="shared" si="11"/>
        <v>0</v>
      </c>
      <c r="M662" s="269"/>
    </row>
    <row r="663" ht="14.25" customHeight="1">
      <c r="I663" s="269"/>
      <c r="K663" s="270">
        <f t="shared" si="10"/>
        <v>0</v>
      </c>
      <c r="L663" s="270">
        <f t="shared" si="11"/>
        <v>0</v>
      </c>
      <c r="M663" s="269"/>
    </row>
    <row r="664" ht="14.25" customHeight="1">
      <c r="I664" s="269"/>
      <c r="K664" s="270">
        <f t="shared" si="10"/>
        <v>0</v>
      </c>
      <c r="L664" s="270">
        <f t="shared" si="11"/>
        <v>0</v>
      </c>
      <c r="M664" s="269"/>
    </row>
    <row r="665" ht="14.25" customHeight="1">
      <c r="I665" s="269"/>
      <c r="K665" s="270">
        <f t="shared" si="10"/>
        <v>0</v>
      </c>
      <c r="L665" s="270">
        <f t="shared" si="11"/>
        <v>0</v>
      </c>
      <c r="M665" s="269"/>
    </row>
    <row r="666" ht="14.25" customHeight="1">
      <c r="I666" s="269"/>
      <c r="K666" s="270">
        <f t="shared" si="10"/>
        <v>0</v>
      </c>
      <c r="L666" s="270">
        <f t="shared" si="11"/>
        <v>0</v>
      </c>
      <c r="M666" s="269"/>
    </row>
    <row r="667" ht="14.25" customHeight="1">
      <c r="I667" s="269"/>
      <c r="K667" s="270">
        <f t="shared" si="10"/>
        <v>0</v>
      </c>
      <c r="L667" s="270">
        <f t="shared" si="11"/>
        <v>0</v>
      </c>
      <c r="M667" s="269"/>
    </row>
    <row r="668" ht="14.25" customHeight="1">
      <c r="I668" s="269"/>
      <c r="K668" s="270">
        <f t="shared" si="10"/>
        <v>0</v>
      </c>
      <c r="L668" s="270">
        <f t="shared" si="11"/>
        <v>0</v>
      </c>
      <c r="M668" s="269"/>
    </row>
    <row r="669" ht="14.25" customHeight="1">
      <c r="I669" s="269"/>
      <c r="K669" s="270">
        <f t="shared" si="10"/>
        <v>0</v>
      </c>
      <c r="L669" s="270">
        <f t="shared" si="11"/>
        <v>0</v>
      </c>
      <c r="M669" s="269"/>
    </row>
    <row r="670" ht="14.25" customHeight="1">
      <c r="I670" s="269"/>
      <c r="K670" s="270">
        <f t="shared" si="10"/>
        <v>0</v>
      </c>
      <c r="L670" s="270">
        <f t="shared" si="11"/>
        <v>0</v>
      </c>
      <c r="M670" s="269"/>
    </row>
    <row r="671" ht="14.25" customHeight="1">
      <c r="I671" s="269"/>
      <c r="K671" s="270">
        <f t="shared" si="10"/>
        <v>0</v>
      </c>
      <c r="L671" s="270">
        <f t="shared" si="11"/>
        <v>0</v>
      </c>
      <c r="M671" s="269"/>
    </row>
    <row r="672" ht="14.25" customHeight="1">
      <c r="I672" s="269"/>
      <c r="K672" s="270">
        <f t="shared" si="10"/>
        <v>0</v>
      </c>
      <c r="L672" s="270">
        <f t="shared" si="11"/>
        <v>0</v>
      </c>
      <c r="M672" s="269"/>
    </row>
    <row r="673" ht="14.25" customHeight="1">
      <c r="I673" s="269"/>
      <c r="K673" s="270">
        <f t="shared" si="10"/>
        <v>0</v>
      </c>
      <c r="L673" s="270">
        <f t="shared" si="11"/>
        <v>0</v>
      </c>
      <c r="M673" s="269"/>
    </row>
    <row r="674" ht="14.25" customHeight="1">
      <c r="I674" s="269"/>
      <c r="K674" s="270">
        <f t="shared" si="10"/>
        <v>0</v>
      </c>
      <c r="L674" s="270">
        <f t="shared" si="11"/>
        <v>0</v>
      </c>
      <c r="M674" s="269"/>
    </row>
    <row r="675" ht="14.25" customHeight="1">
      <c r="I675" s="269"/>
      <c r="K675" s="270">
        <f t="shared" si="10"/>
        <v>0</v>
      </c>
      <c r="L675" s="270">
        <f t="shared" si="11"/>
        <v>0</v>
      </c>
      <c r="M675" s="269"/>
    </row>
    <row r="676" ht="14.25" customHeight="1">
      <c r="I676" s="269"/>
      <c r="K676" s="270">
        <f t="shared" si="10"/>
        <v>0</v>
      </c>
      <c r="L676" s="270">
        <f t="shared" si="11"/>
        <v>0</v>
      </c>
      <c r="M676" s="269"/>
    </row>
    <row r="677" ht="14.25" customHeight="1">
      <c r="I677" s="269"/>
      <c r="K677" s="270">
        <f t="shared" si="10"/>
        <v>0</v>
      </c>
      <c r="L677" s="270">
        <f t="shared" si="11"/>
        <v>0</v>
      </c>
      <c r="M677" s="269"/>
    </row>
    <row r="678" ht="14.25" customHeight="1">
      <c r="I678" s="269"/>
      <c r="K678" s="270">
        <f t="shared" si="10"/>
        <v>0</v>
      </c>
      <c r="L678" s="270">
        <f t="shared" si="11"/>
        <v>0</v>
      </c>
      <c r="M678" s="269"/>
    </row>
    <row r="679" ht="14.25" customHeight="1">
      <c r="I679" s="269"/>
      <c r="K679" s="270">
        <f t="shared" si="10"/>
        <v>0</v>
      </c>
      <c r="L679" s="270">
        <f t="shared" si="11"/>
        <v>0</v>
      </c>
      <c r="M679" s="269"/>
    </row>
    <row r="680" ht="14.25" customHeight="1">
      <c r="I680" s="269"/>
      <c r="K680" s="270">
        <f t="shared" si="10"/>
        <v>0</v>
      </c>
      <c r="L680" s="270">
        <f t="shared" si="11"/>
        <v>0</v>
      </c>
      <c r="M680" s="269"/>
    </row>
    <row r="681" ht="14.25" customHeight="1">
      <c r="I681" s="269"/>
      <c r="K681" s="270">
        <f t="shared" si="10"/>
        <v>0</v>
      </c>
      <c r="L681" s="270">
        <f t="shared" si="11"/>
        <v>0</v>
      </c>
      <c r="M681" s="269"/>
    </row>
    <row r="682" ht="14.25" customHeight="1">
      <c r="I682" s="269"/>
      <c r="K682" s="270">
        <f t="shared" si="10"/>
        <v>0</v>
      </c>
      <c r="L682" s="270">
        <f t="shared" si="11"/>
        <v>0</v>
      </c>
      <c r="M682" s="269"/>
    </row>
    <row r="683" ht="14.25" customHeight="1">
      <c r="I683" s="269"/>
      <c r="K683" s="270">
        <f t="shared" si="10"/>
        <v>0</v>
      </c>
      <c r="L683" s="270">
        <f t="shared" si="11"/>
        <v>0</v>
      </c>
      <c r="M683" s="269"/>
    </row>
    <row r="684" ht="14.25" customHeight="1">
      <c r="I684" s="269"/>
      <c r="K684" s="270">
        <f t="shared" si="10"/>
        <v>0</v>
      </c>
      <c r="L684" s="270">
        <f t="shared" si="11"/>
        <v>0</v>
      </c>
      <c r="M684" s="269"/>
    </row>
    <row r="685" ht="14.25" customHeight="1">
      <c r="I685" s="269"/>
      <c r="K685" s="270">
        <f t="shared" si="10"/>
        <v>0</v>
      </c>
      <c r="L685" s="270">
        <f t="shared" si="11"/>
        <v>0</v>
      </c>
      <c r="M685" s="269"/>
    </row>
    <row r="686" ht="14.25" customHeight="1">
      <c r="I686" s="269"/>
      <c r="K686" s="270">
        <f t="shared" si="10"/>
        <v>0</v>
      </c>
      <c r="L686" s="270">
        <f t="shared" si="11"/>
        <v>0</v>
      </c>
      <c r="M686" s="269"/>
    </row>
    <row r="687" ht="14.25" customHeight="1">
      <c r="I687" s="269"/>
      <c r="K687" s="270">
        <f t="shared" si="10"/>
        <v>0</v>
      </c>
      <c r="L687" s="270">
        <f t="shared" si="11"/>
        <v>0</v>
      </c>
      <c r="M687" s="269"/>
    </row>
    <row r="688" ht="14.25" customHeight="1">
      <c r="I688" s="269"/>
      <c r="K688" s="270">
        <f t="shared" si="10"/>
        <v>0</v>
      </c>
      <c r="L688" s="270">
        <f t="shared" si="11"/>
        <v>0</v>
      </c>
      <c r="M688" s="269"/>
    </row>
    <row r="689" ht="14.25" customHeight="1">
      <c r="I689" s="269"/>
      <c r="K689" s="270">
        <f t="shared" si="10"/>
        <v>0</v>
      </c>
      <c r="L689" s="270">
        <f t="shared" si="11"/>
        <v>0</v>
      </c>
      <c r="M689" s="269"/>
    </row>
    <row r="690" ht="14.25" customHeight="1">
      <c r="I690" s="269"/>
      <c r="K690" s="270">
        <f t="shared" si="10"/>
        <v>0</v>
      </c>
      <c r="L690" s="270">
        <f t="shared" si="11"/>
        <v>0</v>
      </c>
      <c r="M690" s="269"/>
    </row>
    <row r="691" ht="14.25" customHeight="1">
      <c r="I691" s="269"/>
      <c r="K691" s="270">
        <f t="shared" si="10"/>
        <v>0</v>
      </c>
      <c r="L691" s="270">
        <f t="shared" si="11"/>
        <v>0</v>
      </c>
      <c r="M691" s="269"/>
    </row>
    <row r="692" ht="14.25" customHeight="1">
      <c r="I692" s="269"/>
      <c r="K692" s="270">
        <f t="shared" si="10"/>
        <v>0</v>
      </c>
      <c r="L692" s="270">
        <f t="shared" si="11"/>
        <v>0</v>
      </c>
      <c r="M692" s="269"/>
    </row>
    <row r="693" ht="14.25" customHeight="1">
      <c r="I693" s="269"/>
      <c r="K693" s="270">
        <f t="shared" si="10"/>
        <v>0</v>
      </c>
      <c r="L693" s="270">
        <f t="shared" si="11"/>
        <v>0</v>
      </c>
      <c r="M693" s="269"/>
    </row>
    <row r="694" ht="14.25" customHeight="1">
      <c r="I694" s="269"/>
      <c r="K694" s="270">
        <f t="shared" si="10"/>
        <v>0</v>
      </c>
      <c r="L694" s="270">
        <f t="shared" si="11"/>
        <v>0</v>
      </c>
      <c r="M694" s="269"/>
    </row>
    <row r="695" ht="14.25" customHeight="1">
      <c r="I695" s="269"/>
      <c r="K695" s="270">
        <f t="shared" si="10"/>
        <v>0</v>
      </c>
      <c r="L695" s="270">
        <f t="shared" si="11"/>
        <v>0</v>
      </c>
      <c r="M695" s="269"/>
    </row>
    <row r="696" ht="14.25" customHeight="1">
      <c r="I696" s="269"/>
      <c r="K696" s="270">
        <f t="shared" si="10"/>
        <v>0</v>
      </c>
      <c r="L696" s="270">
        <f t="shared" si="11"/>
        <v>0</v>
      </c>
      <c r="M696" s="269"/>
    </row>
    <row r="697" ht="14.25" customHeight="1">
      <c r="I697" s="269"/>
      <c r="K697" s="270">
        <f t="shared" si="10"/>
        <v>0</v>
      </c>
      <c r="L697" s="270">
        <f t="shared" si="11"/>
        <v>0</v>
      </c>
      <c r="M697" s="269"/>
    </row>
    <row r="698" ht="14.25" customHeight="1">
      <c r="I698" s="269"/>
      <c r="K698" s="270">
        <f t="shared" si="10"/>
        <v>0</v>
      </c>
      <c r="L698" s="270">
        <f t="shared" si="11"/>
        <v>0</v>
      </c>
      <c r="M698" s="269"/>
    </row>
    <row r="699" ht="14.25" customHeight="1">
      <c r="I699" s="269"/>
      <c r="K699" s="270">
        <f t="shared" si="10"/>
        <v>0</v>
      </c>
      <c r="L699" s="270">
        <f t="shared" si="11"/>
        <v>0</v>
      </c>
      <c r="M699" s="269"/>
    </row>
    <row r="700" ht="14.25" customHeight="1">
      <c r="I700" s="269"/>
      <c r="K700" s="270">
        <f t="shared" si="10"/>
        <v>0</v>
      </c>
      <c r="L700" s="270">
        <f t="shared" si="11"/>
        <v>0</v>
      </c>
      <c r="M700" s="269"/>
    </row>
    <row r="701" ht="14.25" customHeight="1">
      <c r="I701" s="269"/>
      <c r="K701" s="270">
        <f t="shared" si="10"/>
        <v>0</v>
      </c>
      <c r="L701" s="270">
        <f t="shared" si="11"/>
        <v>0</v>
      </c>
      <c r="M701" s="269"/>
    </row>
    <row r="702" ht="14.25" customHeight="1">
      <c r="I702" s="269"/>
      <c r="K702" s="270">
        <f t="shared" si="10"/>
        <v>0</v>
      </c>
      <c r="L702" s="270">
        <f t="shared" si="11"/>
        <v>0</v>
      </c>
      <c r="M702" s="269"/>
    </row>
    <row r="703" ht="14.25" customHeight="1">
      <c r="I703" s="269"/>
      <c r="K703" s="270">
        <f t="shared" si="10"/>
        <v>0</v>
      </c>
      <c r="L703" s="270">
        <f t="shared" si="11"/>
        <v>0</v>
      </c>
      <c r="M703" s="269"/>
    </row>
    <row r="704" ht="14.25" customHeight="1">
      <c r="I704" s="269"/>
      <c r="K704" s="270">
        <f t="shared" si="10"/>
        <v>0</v>
      </c>
      <c r="L704" s="270">
        <f t="shared" si="11"/>
        <v>0</v>
      </c>
      <c r="M704" s="269"/>
    </row>
    <row r="705" ht="14.25" customHeight="1">
      <c r="I705" s="269"/>
      <c r="K705" s="270">
        <f t="shared" si="10"/>
        <v>0</v>
      </c>
      <c r="L705" s="270">
        <f t="shared" si="11"/>
        <v>0</v>
      </c>
      <c r="M705" s="269"/>
    </row>
    <row r="706" ht="14.25" customHeight="1">
      <c r="I706" s="269"/>
      <c r="K706" s="270">
        <f t="shared" si="10"/>
        <v>0</v>
      </c>
      <c r="L706" s="270">
        <f t="shared" si="11"/>
        <v>0</v>
      </c>
      <c r="M706" s="269"/>
    </row>
    <row r="707" ht="14.25" customHeight="1">
      <c r="I707" s="269"/>
      <c r="K707" s="270">
        <f t="shared" si="10"/>
        <v>0</v>
      </c>
      <c r="L707" s="270">
        <f t="shared" si="11"/>
        <v>0</v>
      </c>
      <c r="M707" s="269"/>
    </row>
    <row r="708" ht="14.25" customHeight="1">
      <c r="I708" s="269"/>
      <c r="K708" s="270">
        <f t="shared" si="10"/>
        <v>0</v>
      </c>
      <c r="L708" s="270">
        <f t="shared" si="11"/>
        <v>0</v>
      </c>
      <c r="M708" s="269"/>
    </row>
    <row r="709" ht="14.25" customHeight="1">
      <c r="I709" s="269"/>
      <c r="K709" s="270">
        <f t="shared" si="10"/>
        <v>0</v>
      </c>
      <c r="L709" s="270">
        <f t="shared" si="11"/>
        <v>0</v>
      </c>
      <c r="M709" s="269"/>
    </row>
    <row r="710" ht="14.25" customHeight="1">
      <c r="I710" s="269"/>
      <c r="K710" s="270">
        <f t="shared" si="10"/>
        <v>0</v>
      </c>
      <c r="L710" s="270">
        <f t="shared" si="11"/>
        <v>0</v>
      </c>
      <c r="M710" s="269"/>
    </row>
    <row r="711" ht="14.25" customHeight="1">
      <c r="I711" s="269"/>
      <c r="K711" s="270">
        <f t="shared" si="10"/>
        <v>0</v>
      </c>
      <c r="L711" s="270">
        <f t="shared" si="11"/>
        <v>0</v>
      </c>
      <c r="M711" s="269"/>
    </row>
    <row r="712" ht="14.25" customHeight="1">
      <c r="I712" s="269"/>
      <c r="K712" s="270">
        <f t="shared" si="10"/>
        <v>0</v>
      </c>
      <c r="L712" s="270">
        <f t="shared" si="11"/>
        <v>0</v>
      </c>
      <c r="M712" s="269"/>
    </row>
    <row r="713" ht="14.25" customHeight="1">
      <c r="I713" s="269"/>
      <c r="K713" s="270">
        <f t="shared" si="10"/>
        <v>0</v>
      </c>
      <c r="L713" s="270">
        <f t="shared" si="11"/>
        <v>0</v>
      </c>
      <c r="M713" s="269"/>
    </row>
    <row r="714" ht="14.25" customHeight="1">
      <c r="I714" s="269"/>
      <c r="K714" s="270">
        <f t="shared" si="10"/>
        <v>0</v>
      </c>
      <c r="L714" s="270">
        <f t="shared" si="11"/>
        <v>0</v>
      </c>
      <c r="M714" s="269"/>
    </row>
    <row r="715" ht="14.25" customHeight="1">
      <c r="I715" s="269"/>
      <c r="K715" s="270">
        <f t="shared" si="10"/>
        <v>0</v>
      </c>
      <c r="L715" s="270">
        <f t="shared" si="11"/>
        <v>0</v>
      </c>
      <c r="M715" s="269"/>
    </row>
    <row r="716" ht="14.25" customHeight="1">
      <c r="I716" s="269"/>
      <c r="K716" s="270">
        <f t="shared" si="10"/>
        <v>0</v>
      </c>
      <c r="L716" s="270">
        <f t="shared" si="11"/>
        <v>0</v>
      </c>
      <c r="M716" s="269"/>
    </row>
    <row r="717" ht="14.25" customHeight="1">
      <c r="I717" s="269"/>
      <c r="K717" s="270">
        <f t="shared" si="10"/>
        <v>0</v>
      </c>
      <c r="L717" s="270">
        <f t="shared" si="11"/>
        <v>0</v>
      </c>
      <c r="M717" s="269"/>
    </row>
    <row r="718" ht="14.25" customHeight="1">
      <c r="I718" s="269"/>
      <c r="K718" s="270">
        <f t="shared" si="10"/>
        <v>0</v>
      </c>
      <c r="L718" s="270">
        <f t="shared" si="11"/>
        <v>0</v>
      </c>
      <c r="M718" s="269"/>
    </row>
    <row r="719" ht="14.25" customHeight="1">
      <c r="I719" s="269"/>
      <c r="K719" s="270">
        <f t="shared" si="10"/>
        <v>0</v>
      </c>
      <c r="L719" s="270">
        <f t="shared" si="11"/>
        <v>0</v>
      </c>
      <c r="M719" s="269"/>
    </row>
    <row r="720" ht="14.25" customHeight="1">
      <c r="I720" s="269"/>
      <c r="K720" s="270">
        <f t="shared" si="10"/>
        <v>0</v>
      </c>
      <c r="L720" s="270">
        <f t="shared" si="11"/>
        <v>0</v>
      </c>
      <c r="M720" s="269"/>
    </row>
    <row r="721" ht="14.25" customHeight="1">
      <c r="I721" s="269"/>
      <c r="K721" s="270">
        <f t="shared" si="10"/>
        <v>0</v>
      </c>
      <c r="L721" s="270">
        <f t="shared" si="11"/>
        <v>0</v>
      </c>
      <c r="M721" s="269"/>
    </row>
    <row r="722" ht="14.25" customHeight="1">
      <c r="I722" s="269"/>
      <c r="K722" s="270">
        <f t="shared" si="10"/>
        <v>0</v>
      </c>
      <c r="L722" s="270">
        <f t="shared" si="11"/>
        <v>0</v>
      </c>
      <c r="M722" s="269"/>
    </row>
    <row r="723" ht="14.25" customHeight="1">
      <c r="I723" s="269"/>
      <c r="K723" s="270">
        <f t="shared" si="10"/>
        <v>0</v>
      </c>
      <c r="L723" s="270">
        <f t="shared" si="11"/>
        <v>0</v>
      </c>
      <c r="M723" s="269"/>
    </row>
    <row r="724" ht="14.25" customHeight="1">
      <c r="I724" s="269"/>
      <c r="K724" s="270">
        <f t="shared" si="10"/>
        <v>0</v>
      </c>
      <c r="L724" s="270">
        <f t="shared" si="11"/>
        <v>0</v>
      </c>
      <c r="M724" s="269"/>
    </row>
    <row r="725" ht="14.25" customHeight="1">
      <c r="I725" s="269"/>
      <c r="K725" s="270">
        <f t="shared" si="10"/>
        <v>0</v>
      </c>
      <c r="L725" s="270">
        <f t="shared" si="11"/>
        <v>0</v>
      </c>
      <c r="M725" s="269"/>
    </row>
    <row r="726" ht="14.25" customHeight="1">
      <c r="I726" s="269"/>
      <c r="K726" s="270">
        <f t="shared" si="10"/>
        <v>0</v>
      </c>
      <c r="L726" s="270">
        <f t="shared" si="11"/>
        <v>0</v>
      </c>
      <c r="M726" s="269"/>
    </row>
    <row r="727" ht="14.25" customHeight="1">
      <c r="I727" s="269"/>
      <c r="K727" s="270">
        <f t="shared" si="10"/>
        <v>0</v>
      </c>
      <c r="L727" s="270">
        <f t="shared" si="11"/>
        <v>0</v>
      </c>
      <c r="M727" s="269"/>
    </row>
    <row r="728" ht="14.25" customHeight="1">
      <c r="I728" s="269"/>
      <c r="K728" s="270">
        <f t="shared" si="10"/>
        <v>0</v>
      </c>
      <c r="L728" s="270">
        <f t="shared" si="11"/>
        <v>0</v>
      </c>
      <c r="M728" s="269"/>
    </row>
    <row r="729" ht="14.25" customHeight="1">
      <c r="I729" s="269"/>
      <c r="K729" s="270">
        <f t="shared" si="10"/>
        <v>0</v>
      </c>
      <c r="L729" s="270">
        <f t="shared" si="11"/>
        <v>0</v>
      </c>
      <c r="M729" s="269"/>
    </row>
    <row r="730" ht="14.25" customHeight="1">
      <c r="I730" s="269"/>
      <c r="K730" s="270">
        <f t="shared" si="10"/>
        <v>0</v>
      </c>
      <c r="L730" s="270">
        <f t="shared" si="11"/>
        <v>0</v>
      </c>
      <c r="M730" s="269"/>
    </row>
    <row r="731" ht="14.25" customHeight="1">
      <c r="I731" s="269"/>
      <c r="K731" s="270">
        <f t="shared" si="10"/>
        <v>0</v>
      </c>
      <c r="L731" s="270">
        <f t="shared" si="11"/>
        <v>0</v>
      </c>
      <c r="M731" s="269"/>
    </row>
    <row r="732" ht="14.25" customHeight="1">
      <c r="I732" s="269"/>
      <c r="K732" s="270">
        <f t="shared" si="10"/>
        <v>0</v>
      </c>
      <c r="L732" s="270">
        <f t="shared" si="11"/>
        <v>0</v>
      </c>
      <c r="M732" s="269"/>
    </row>
    <row r="733" ht="14.25" customHeight="1">
      <c r="I733" s="269"/>
      <c r="K733" s="270">
        <f t="shared" si="10"/>
        <v>0</v>
      </c>
      <c r="L733" s="270">
        <f t="shared" si="11"/>
        <v>0</v>
      </c>
      <c r="M733" s="269"/>
    </row>
    <row r="734" ht="14.25" customHeight="1">
      <c r="I734" s="269"/>
      <c r="K734" s="270">
        <f t="shared" si="10"/>
        <v>0</v>
      </c>
      <c r="L734" s="270">
        <f t="shared" si="11"/>
        <v>0</v>
      </c>
      <c r="M734" s="269"/>
    </row>
    <row r="735" ht="14.25" customHeight="1">
      <c r="I735" s="269"/>
      <c r="K735" s="270">
        <f t="shared" si="10"/>
        <v>0</v>
      </c>
      <c r="L735" s="270">
        <f t="shared" si="11"/>
        <v>0</v>
      </c>
      <c r="M735" s="269"/>
    </row>
    <row r="736" ht="14.25" customHeight="1">
      <c r="I736" s="269"/>
      <c r="K736" s="270">
        <f t="shared" si="10"/>
        <v>0</v>
      </c>
      <c r="L736" s="270">
        <f t="shared" si="11"/>
        <v>0</v>
      </c>
      <c r="M736" s="269"/>
    </row>
    <row r="737" ht="14.25" customHeight="1">
      <c r="I737" s="269"/>
      <c r="K737" s="270">
        <f t="shared" si="10"/>
        <v>0</v>
      </c>
      <c r="L737" s="270">
        <f t="shared" si="11"/>
        <v>0</v>
      </c>
      <c r="M737" s="269"/>
    </row>
    <row r="738" ht="14.25" customHeight="1">
      <c r="I738" s="269"/>
      <c r="K738" s="270">
        <f t="shared" si="10"/>
        <v>0</v>
      </c>
      <c r="L738" s="270">
        <f t="shared" si="11"/>
        <v>0</v>
      </c>
      <c r="M738" s="269"/>
    </row>
    <row r="739" ht="14.25" customHeight="1">
      <c r="I739" s="269"/>
      <c r="K739" s="270">
        <f t="shared" si="10"/>
        <v>0</v>
      </c>
      <c r="L739" s="270">
        <f t="shared" si="11"/>
        <v>0</v>
      </c>
      <c r="M739" s="269"/>
    </row>
    <row r="740" ht="14.25" customHeight="1">
      <c r="I740" s="269"/>
      <c r="K740" s="270">
        <f t="shared" si="10"/>
        <v>0</v>
      </c>
      <c r="L740" s="270">
        <f t="shared" si="11"/>
        <v>0</v>
      </c>
      <c r="M740" s="269"/>
    </row>
    <row r="741" ht="14.25" customHeight="1">
      <c r="I741" s="269"/>
      <c r="K741" s="270">
        <f t="shared" si="10"/>
        <v>0</v>
      </c>
      <c r="L741" s="270">
        <f t="shared" si="11"/>
        <v>0</v>
      </c>
      <c r="M741" s="269"/>
    </row>
    <row r="742" ht="14.25" customHeight="1">
      <c r="I742" s="269"/>
      <c r="K742" s="270">
        <f t="shared" si="10"/>
        <v>0</v>
      </c>
      <c r="L742" s="270">
        <f t="shared" si="11"/>
        <v>0</v>
      </c>
      <c r="M742" s="269"/>
    </row>
    <row r="743" ht="14.25" customHeight="1">
      <c r="I743" s="269"/>
      <c r="K743" s="270">
        <f t="shared" si="10"/>
        <v>0</v>
      </c>
      <c r="L743" s="270">
        <f t="shared" si="11"/>
        <v>0</v>
      </c>
      <c r="M743" s="269"/>
    </row>
    <row r="744" ht="14.25" customHeight="1">
      <c r="I744" s="269"/>
      <c r="K744" s="270">
        <f t="shared" si="10"/>
        <v>0</v>
      </c>
      <c r="L744" s="270">
        <f t="shared" si="11"/>
        <v>0</v>
      </c>
      <c r="M744" s="269"/>
    </row>
    <row r="745" ht="14.25" customHeight="1">
      <c r="I745" s="269"/>
      <c r="K745" s="270">
        <f t="shared" si="10"/>
        <v>0</v>
      </c>
      <c r="L745" s="270">
        <f t="shared" si="11"/>
        <v>0</v>
      </c>
      <c r="M745" s="269"/>
    </row>
    <row r="746" ht="14.25" customHeight="1">
      <c r="I746" s="269"/>
      <c r="K746" s="270">
        <f t="shared" si="10"/>
        <v>0</v>
      </c>
      <c r="L746" s="270">
        <f t="shared" si="11"/>
        <v>0</v>
      </c>
      <c r="M746" s="269"/>
    </row>
    <row r="747" ht="14.25" customHeight="1">
      <c r="I747" s="269"/>
      <c r="K747" s="270">
        <f t="shared" si="10"/>
        <v>0</v>
      </c>
      <c r="L747" s="270">
        <f t="shared" si="11"/>
        <v>0</v>
      </c>
      <c r="M747" s="269"/>
    </row>
    <row r="748" ht="14.25" customHeight="1">
      <c r="I748" s="269"/>
      <c r="K748" s="270">
        <f t="shared" si="10"/>
        <v>0</v>
      </c>
      <c r="L748" s="270">
        <f t="shared" si="11"/>
        <v>0</v>
      </c>
      <c r="M748" s="269"/>
    </row>
    <row r="749" ht="14.25" customHeight="1">
      <c r="I749" s="269"/>
      <c r="K749" s="270">
        <f t="shared" si="10"/>
        <v>0</v>
      </c>
      <c r="L749" s="270">
        <f t="shared" si="11"/>
        <v>0</v>
      </c>
      <c r="M749" s="269"/>
    </row>
    <row r="750" ht="14.25" customHeight="1">
      <c r="I750" s="269"/>
      <c r="K750" s="270">
        <f t="shared" si="10"/>
        <v>0</v>
      </c>
      <c r="L750" s="270">
        <f t="shared" si="11"/>
        <v>0</v>
      </c>
      <c r="M750" s="269"/>
    </row>
    <row r="751" ht="14.25" customHeight="1">
      <c r="I751" s="269"/>
      <c r="K751" s="270">
        <f t="shared" si="10"/>
        <v>0</v>
      </c>
      <c r="L751" s="270">
        <f t="shared" si="11"/>
        <v>0</v>
      </c>
      <c r="M751" s="269"/>
    </row>
    <row r="752" ht="14.25" customHeight="1">
      <c r="I752" s="269"/>
      <c r="K752" s="270">
        <f t="shared" si="10"/>
        <v>0</v>
      </c>
      <c r="L752" s="270">
        <f t="shared" si="11"/>
        <v>0</v>
      </c>
      <c r="M752" s="269"/>
    </row>
    <row r="753" ht="14.25" customHeight="1">
      <c r="I753" s="269"/>
      <c r="K753" s="270">
        <f t="shared" si="10"/>
        <v>0</v>
      </c>
      <c r="L753" s="270">
        <f t="shared" si="11"/>
        <v>0</v>
      </c>
      <c r="M753" s="269"/>
    </row>
    <row r="754" ht="14.25" customHeight="1">
      <c r="I754" s="269"/>
      <c r="K754" s="270">
        <f t="shared" si="10"/>
        <v>0</v>
      </c>
      <c r="L754" s="270">
        <f t="shared" si="11"/>
        <v>0</v>
      </c>
      <c r="M754" s="269"/>
    </row>
    <row r="755" ht="14.25" customHeight="1">
      <c r="I755" s="269"/>
      <c r="K755" s="270">
        <f t="shared" si="10"/>
        <v>0</v>
      </c>
      <c r="L755" s="270">
        <f t="shared" si="11"/>
        <v>0</v>
      </c>
      <c r="M755" s="269"/>
    </row>
    <row r="756" ht="14.25" customHeight="1">
      <c r="I756" s="269"/>
      <c r="K756" s="270">
        <f t="shared" si="10"/>
        <v>0</v>
      </c>
      <c r="L756" s="270">
        <f t="shared" si="11"/>
        <v>0</v>
      </c>
      <c r="M756" s="269"/>
    </row>
    <row r="757" ht="14.25" customHeight="1">
      <c r="I757" s="269"/>
      <c r="K757" s="270">
        <f t="shared" si="10"/>
        <v>0</v>
      </c>
      <c r="L757" s="270">
        <f t="shared" si="11"/>
        <v>0</v>
      </c>
      <c r="M757" s="269"/>
    </row>
    <row r="758" ht="14.25" customHeight="1">
      <c r="I758" s="269"/>
      <c r="K758" s="270">
        <f t="shared" si="10"/>
        <v>0</v>
      </c>
      <c r="L758" s="270">
        <f t="shared" si="11"/>
        <v>0</v>
      </c>
      <c r="M758" s="269"/>
    </row>
    <row r="759" ht="14.25" customHeight="1">
      <c r="I759" s="269"/>
      <c r="K759" s="270">
        <f t="shared" si="10"/>
        <v>0</v>
      </c>
      <c r="L759" s="270">
        <f t="shared" si="11"/>
        <v>0</v>
      </c>
      <c r="M759" s="269"/>
    </row>
    <row r="760" ht="14.25" customHeight="1">
      <c r="I760" s="269"/>
      <c r="K760" s="270">
        <f t="shared" si="10"/>
        <v>0</v>
      </c>
      <c r="L760" s="270">
        <f t="shared" si="11"/>
        <v>0</v>
      </c>
      <c r="M760" s="269"/>
    </row>
    <row r="761" ht="14.25" customHeight="1">
      <c r="I761" s="269"/>
      <c r="K761" s="270">
        <f t="shared" si="10"/>
        <v>0</v>
      </c>
      <c r="L761" s="270">
        <f t="shared" si="11"/>
        <v>0</v>
      </c>
      <c r="M761" s="269"/>
    </row>
    <row r="762" ht="14.25" customHeight="1">
      <c r="I762" s="269"/>
      <c r="K762" s="270">
        <f t="shared" si="10"/>
        <v>0</v>
      </c>
      <c r="L762" s="270">
        <f t="shared" si="11"/>
        <v>0</v>
      </c>
      <c r="M762" s="269"/>
    </row>
    <row r="763" ht="14.25" customHeight="1">
      <c r="I763" s="269"/>
      <c r="K763" s="270">
        <f t="shared" si="10"/>
        <v>0</v>
      </c>
      <c r="L763" s="270">
        <f t="shared" si="11"/>
        <v>0</v>
      </c>
      <c r="M763" s="269"/>
    </row>
    <row r="764" ht="14.25" customHeight="1">
      <c r="I764" s="269"/>
      <c r="K764" s="270">
        <f t="shared" si="10"/>
        <v>0</v>
      </c>
      <c r="L764" s="270">
        <f t="shared" si="11"/>
        <v>0</v>
      </c>
      <c r="M764" s="269"/>
    </row>
    <row r="765" ht="14.25" customHeight="1">
      <c r="I765" s="269"/>
      <c r="K765" s="270">
        <f t="shared" si="10"/>
        <v>0</v>
      </c>
      <c r="L765" s="270">
        <f t="shared" si="11"/>
        <v>0</v>
      </c>
      <c r="M765" s="269"/>
    </row>
    <row r="766" ht="14.25" customHeight="1">
      <c r="I766" s="269"/>
      <c r="K766" s="270">
        <f t="shared" si="10"/>
        <v>0</v>
      </c>
      <c r="L766" s="270">
        <f t="shared" si="11"/>
        <v>0</v>
      </c>
      <c r="M766" s="269"/>
    </row>
    <row r="767" ht="14.25" customHeight="1">
      <c r="I767" s="269"/>
      <c r="K767" s="270">
        <f t="shared" si="10"/>
        <v>0</v>
      </c>
      <c r="L767" s="270">
        <f t="shared" si="11"/>
        <v>0</v>
      </c>
      <c r="M767" s="269"/>
    </row>
    <row r="768" ht="14.25" customHeight="1">
      <c r="I768" s="269"/>
      <c r="K768" s="270">
        <f t="shared" si="10"/>
        <v>0</v>
      </c>
      <c r="L768" s="270">
        <f t="shared" si="11"/>
        <v>0</v>
      </c>
      <c r="M768" s="269"/>
    </row>
    <row r="769" ht="14.25" customHeight="1">
      <c r="I769" s="269"/>
      <c r="K769" s="270">
        <f t="shared" si="10"/>
        <v>0</v>
      </c>
      <c r="L769" s="270">
        <f t="shared" si="11"/>
        <v>0</v>
      </c>
      <c r="M769" s="269"/>
    </row>
    <row r="770" ht="14.25" customHeight="1">
      <c r="I770" s="269"/>
      <c r="K770" s="270">
        <f t="shared" si="10"/>
        <v>0</v>
      </c>
      <c r="L770" s="270">
        <f t="shared" si="11"/>
        <v>0</v>
      </c>
      <c r="M770" s="269"/>
    </row>
    <row r="771" ht="14.25" customHeight="1">
      <c r="I771" s="269"/>
      <c r="K771" s="270">
        <f t="shared" si="10"/>
        <v>0</v>
      </c>
      <c r="L771" s="270">
        <f t="shared" si="11"/>
        <v>0</v>
      </c>
      <c r="M771" s="269"/>
    </row>
    <row r="772" ht="14.25" customHeight="1">
      <c r="I772" s="269"/>
      <c r="K772" s="270">
        <f t="shared" si="10"/>
        <v>0</v>
      </c>
      <c r="L772" s="270">
        <f t="shared" si="11"/>
        <v>0</v>
      </c>
      <c r="M772" s="269"/>
    </row>
    <row r="773" ht="14.25" customHeight="1">
      <c r="I773" s="269"/>
      <c r="K773" s="270">
        <f t="shared" si="10"/>
        <v>0</v>
      </c>
      <c r="L773" s="270">
        <f t="shared" si="11"/>
        <v>0</v>
      </c>
      <c r="M773" s="269"/>
    </row>
    <row r="774" ht="14.25" customHeight="1">
      <c r="I774" s="269"/>
      <c r="K774" s="270">
        <f t="shared" si="10"/>
        <v>0</v>
      </c>
      <c r="L774" s="270">
        <f t="shared" si="11"/>
        <v>0</v>
      </c>
      <c r="M774" s="269"/>
    </row>
    <row r="775" ht="14.25" customHeight="1">
      <c r="I775" s="269"/>
      <c r="K775" s="270">
        <f t="shared" si="10"/>
        <v>0</v>
      </c>
      <c r="L775" s="270">
        <f t="shared" si="11"/>
        <v>0</v>
      </c>
      <c r="M775" s="269"/>
    </row>
    <row r="776" ht="14.25" customHeight="1">
      <c r="I776" s="269"/>
      <c r="K776" s="270">
        <f t="shared" si="10"/>
        <v>0</v>
      </c>
      <c r="L776" s="270">
        <f t="shared" si="11"/>
        <v>0</v>
      </c>
      <c r="M776" s="269"/>
    </row>
    <row r="777" ht="14.25" customHeight="1">
      <c r="I777" s="269"/>
      <c r="K777" s="270">
        <f t="shared" si="10"/>
        <v>0</v>
      </c>
      <c r="L777" s="270">
        <f t="shared" si="11"/>
        <v>0</v>
      </c>
      <c r="M777" s="269"/>
    </row>
    <row r="778" ht="14.25" customHeight="1">
      <c r="I778" s="269"/>
      <c r="K778" s="270">
        <f t="shared" si="10"/>
        <v>0</v>
      </c>
      <c r="L778" s="270">
        <f t="shared" si="11"/>
        <v>0</v>
      </c>
      <c r="M778" s="269"/>
    </row>
    <row r="779" ht="14.25" customHeight="1">
      <c r="I779" s="269"/>
      <c r="K779" s="270">
        <f t="shared" si="10"/>
        <v>0</v>
      </c>
      <c r="L779" s="270">
        <f t="shared" si="11"/>
        <v>0</v>
      </c>
      <c r="M779" s="269"/>
    </row>
    <row r="780" ht="14.25" customHeight="1">
      <c r="I780" s="269"/>
      <c r="K780" s="270">
        <f t="shared" si="10"/>
        <v>0</v>
      </c>
      <c r="L780" s="270">
        <f t="shared" si="11"/>
        <v>0</v>
      </c>
      <c r="M780" s="269"/>
    </row>
    <row r="781" ht="14.25" customHeight="1">
      <c r="I781" s="269"/>
      <c r="K781" s="270">
        <f t="shared" si="10"/>
        <v>0</v>
      </c>
      <c r="L781" s="270">
        <f t="shared" si="11"/>
        <v>0</v>
      </c>
      <c r="M781" s="269"/>
    </row>
    <row r="782" ht="14.25" customHeight="1">
      <c r="I782" s="269"/>
      <c r="K782" s="270">
        <f t="shared" si="10"/>
        <v>0</v>
      </c>
      <c r="L782" s="270">
        <f t="shared" si="11"/>
        <v>0</v>
      </c>
      <c r="M782" s="269"/>
    </row>
    <row r="783" ht="14.25" customHeight="1">
      <c r="I783" s="269"/>
      <c r="K783" s="270">
        <f t="shared" si="10"/>
        <v>0</v>
      </c>
      <c r="L783" s="270">
        <f t="shared" si="11"/>
        <v>0</v>
      </c>
      <c r="M783" s="269"/>
    </row>
    <row r="784" ht="14.25" customHeight="1">
      <c r="I784" s="269"/>
      <c r="K784" s="270">
        <f t="shared" si="10"/>
        <v>0</v>
      </c>
      <c r="L784" s="270">
        <f t="shared" si="11"/>
        <v>0</v>
      </c>
      <c r="M784" s="269"/>
    </row>
    <row r="785" ht="14.25" customHeight="1">
      <c r="I785" s="269"/>
      <c r="K785" s="270">
        <f t="shared" si="10"/>
        <v>0</v>
      </c>
      <c r="L785" s="270">
        <f t="shared" si="11"/>
        <v>0</v>
      </c>
      <c r="M785" s="269"/>
    </row>
    <row r="786" ht="14.25" customHeight="1">
      <c r="I786" s="269"/>
      <c r="K786" s="270">
        <f t="shared" si="10"/>
        <v>0</v>
      </c>
      <c r="L786" s="270">
        <f t="shared" si="11"/>
        <v>0</v>
      </c>
      <c r="M786" s="269"/>
    </row>
    <row r="787" ht="14.25" customHeight="1">
      <c r="I787" s="269"/>
      <c r="K787" s="270">
        <f t="shared" si="10"/>
        <v>0</v>
      </c>
      <c r="L787" s="270">
        <f t="shared" si="11"/>
        <v>0</v>
      </c>
      <c r="M787" s="269"/>
    </row>
    <row r="788" ht="14.25" customHeight="1">
      <c r="I788" s="269"/>
      <c r="K788" s="270">
        <f t="shared" si="10"/>
        <v>0</v>
      </c>
      <c r="L788" s="270">
        <f t="shared" si="11"/>
        <v>0</v>
      </c>
      <c r="M788" s="269"/>
    </row>
    <row r="789" ht="14.25" customHeight="1">
      <c r="I789" s="269"/>
      <c r="K789" s="270">
        <f t="shared" si="10"/>
        <v>0</v>
      </c>
      <c r="L789" s="270">
        <f t="shared" si="11"/>
        <v>0</v>
      </c>
      <c r="M789" s="269"/>
    </row>
    <row r="790" ht="14.25" customHeight="1">
      <c r="I790" s="269"/>
      <c r="K790" s="270">
        <f t="shared" si="10"/>
        <v>0</v>
      </c>
      <c r="L790" s="270">
        <f t="shared" si="11"/>
        <v>0</v>
      </c>
      <c r="M790" s="269"/>
    </row>
    <row r="791" ht="14.25" customHeight="1">
      <c r="I791" s="269"/>
      <c r="K791" s="270">
        <f t="shared" si="10"/>
        <v>0</v>
      </c>
      <c r="L791" s="270">
        <f t="shared" si="11"/>
        <v>0</v>
      </c>
      <c r="M791" s="269"/>
    </row>
    <row r="792" ht="14.25" customHeight="1">
      <c r="I792" s="269"/>
      <c r="K792" s="270">
        <f t="shared" si="10"/>
        <v>0</v>
      </c>
      <c r="L792" s="270">
        <f t="shared" si="11"/>
        <v>0</v>
      </c>
      <c r="M792" s="269"/>
    </row>
    <row r="793" ht="14.25" customHeight="1">
      <c r="I793" s="269"/>
      <c r="K793" s="270">
        <f t="shared" si="10"/>
        <v>0</v>
      </c>
      <c r="L793" s="270">
        <f t="shared" si="11"/>
        <v>0</v>
      </c>
      <c r="M793" s="269"/>
    </row>
    <row r="794" ht="14.25" customHeight="1">
      <c r="I794" s="269"/>
      <c r="K794" s="270">
        <f t="shared" si="10"/>
        <v>0</v>
      </c>
      <c r="L794" s="270">
        <f t="shared" si="11"/>
        <v>0</v>
      </c>
      <c r="M794" s="269"/>
    </row>
    <row r="795" ht="14.25" customHeight="1">
      <c r="I795" s="269"/>
      <c r="K795" s="270">
        <f t="shared" si="10"/>
        <v>0</v>
      </c>
      <c r="L795" s="270">
        <f t="shared" si="11"/>
        <v>0</v>
      </c>
      <c r="M795" s="269"/>
    </row>
    <row r="796" ht="14.25" customHeight="1">
      <c r="I796" s="269"/>
      <c r="K796" s="270">
        <f t="shared" si="10"/>
        <v>0</v>
      </c>
      <c r="L796" s="270">
        <f t="shared" si="11"/>
        <v>0</v>
      </c>
      <c r="M796" s="269"/>
    </row>
    <row r="797" ht="14.25" customHeight="1">
      <c r="I797" s="269"/>
      <c r="K797" s="270">
        <f t="shared" si="10"/>
        <v>0</v>
      </c>
      <c r="L797" s="270">
        <f t="shared" si="11"/>
        <v>0</v>
      </c>
      <c r="M797" s="269"/>
    </row>
    <row r="798" ht="14.25" customHeight="1">
      <c r="I798" s="269"/>
      <c r="K798" s="270">
        <f t="shared" si="10"/>
        <v>0</v>
      </c>
      <c r="L798" s="270">
        <f t="shared" si="11"/>
        <v>0</v>
      </c>
      <c r="M798" s="269"/>
    </row>
    <row r="799" ht="14.25" customHeight="1">
      <c r="I799" s="269"/>
      <c r="K799" s="270">
        <f t="shared" si="10"/>
        <v>0</v>
      </c>
      <c r="L799" s="270">
        <f t="shared" si="11"/>
        <v>0</v>
      </c>
      <c r="M799" s="269"/>
    </row>
    <row r="800" ht="14.25" customHeight="1">
      <c r="I800" s="269"/>
      <c r="K800" s="270">
        <f t="shared" si="10"/>
        <v>0</v>
      </c>
      <c r="L800" s="270">
        <f t="shared" si="11"/>
        <v>0</v>
      </c>
      <c r="M800" s="269"/>
    </row>
    <row r="801" ht="14.25" customHeight="1">
      <c r="I801" s="269"/>
      <c r="K801" s="270">
        <f t="shared" si="10"/>
        <v>0</v>
      </c>
      <c r="L801" s="270">
        <f t="shared" si="11"/>
        <v>0</v>
      </c>
      <c r="M801" s="269"/>
    </row>
    <row r="802" ht="14.25" customHeight="1">
      <c r="I802" s="269"/>
      <c r="K802" s="270">
        <f t="shared" si="10"/>
        <v>0</v>
      </c>
      <c r="L802" s="270">
        <f t="shared" si="11"/>
        <v>0</v>
      </c>
      <c r="M802" s="269"/>
    </row>
    <row r="803" ht="14.25" customHeight="1">
      <c r="I803" s="269"/>
      <c r="K803" s="270">
        <f t="shared" si="10"/>
        <v>0</v>
      </c>
      <c r="L803" s="270">
        <f t="shared" si="11"/>
        <v>0</v>
      </c>
      <c r="M803" s="269"/>
    </row>
    <row r="804" ht="14.25" customHeight="1">
      <c r="I804" s="269"/>
      <c r="K804" s="270">
        <f t="shared" si="10"/>
        <v>0</v>
      </c>
      <c r="L804" s="270">
        <f t="shared" si="11"/>
        <v>0</v>
      </c>
      <c r="M804" s="269"/>
    </row>
    <row r="805" ht="14.25" customHeight="1">
      <c r="I805" s="269"/>
      <c r="K805" s="270">
        <f t="shared" si="10"/>
        <v>0</v>
      </c>
      <c r="L805" s="270">
        <f t="shared" si="11"/>
        <v>0</v>
      </c>
      <c r="M805" s="269"/>
    </row>
    <row r="806" ht="14.25" customHeight="1">
      <c r="I806" s="269"/>
      <c r="K806" s="270">
        <f t="shared" si="10"/>
        <v>0</v>
      </c>
      <c r="L806" s="270">
        <f t="shared" si="11"/>
        <v>0</v>
      </c>
      <c r="M806" s="269"/>
    </row>
    <row r="807" ht="14.25" customHeight="1">
      <c r="I807" s="269"/>
      <c r="K807" s="270">
        <f t="shared" si="10"/>
        <v>0</v>
      </c>
      <c r="L807" s="270">
        <f t="shared" si="11"/>
        <v>0</v>
      </c>
      <c r="M807" s="269"/>
    </row>
    <row r="808" ht="14.25" customHeight="1">
      <c r="I808" s="269"/>
      <c r="K808" s="270">
        <f t="shared" si="10"/>
        <v>0</v>
      </c>
      <c r="L808" s="270">
        <f t="shared" si="11"/>
        <v>0</v>
      </c>
      <c r="M808" s="269"/>
    </row>
    <row r="809" ht="14.25" customHeight="1">
      <c r="I809" s="269"/>
      <c r="K809" s="270">
        <f t="shared" si="10"/>
        <v>0</v>
      </c>
      <c r="L809" s="270">
        <f t="shared" si="11"/>
        <v>0</v>
      </c>
      <c r="M809" s="269"/>
    </row>
    <row r="810" ht="14.25" customHeight="1">
      <c r="I810" s="269"/>
      <c r="K810" s="270">
        <f t="shared" si="10"/>
        <v>0</v>
      </c>
      <c r="L810" s="270">
        <f t="shared" si="11"/>
        <v>0</v>
      </c>
      <c r="M810" s="269"/>
    </row>
    <row r="811" ht="14.25" customHeight="1">
      <c r="I811" s="269"/>
      <c r="K811" s="270">
        <f t="shared" si="10"/>
        <v>0</v>
      </c>
      <c r="L811" s="270">
        <f t="shared" si="11"/>
        <v>0</v>
      </c>
      <c r="M811" s="269"/>
    </row>
    <row r="812" ht="14.25" customHeight="1">
      <c r="I812" s="269"/>
      <c r="K812" s="270">
        <f t="shared" si="10"/>
        <v>0</v>
      </c>
      <c r="L812" s="270">
        <f t="shared" si="11"/>
        <v>0</v>
      </c>
      <c r="M812" s="269"/>
    </row>
    <row r="813" ht="14.25" customHeight="1">
      <c r="I813" s="269"/>
      <c r="K813" s="270">
        <f t="shared" si="10"/>
        <v>0</v>
      </c>
      <c r="L813" s="270">
        <f t="shared" si="11"/>
        <v>0</v>
      </c>
      <c r="M813" s="269"/>
    </row>
    <row r="814" ht="14.25" customHeight="1">
      <c r="I814" s="269"/>
      <c r="K814" s="270">
        <f t="shared" si="10"/>
        <v>0</v>
      </c>
      <c r="L814" s="270">
        <f t="shared" si="11"/>
        <v>0</v>
      </c>
      <c r="M814" s="269"/>
    </row>
    <row r="815" ht="14.25" customHeight="1">
      <c r="I815" s="269"/>
      <c r="K815" s="270">
        <f t="shared" si="10"/>
        <v>0</v>
      </c>
      <c r="L815" s="270">
        <f t="shared" si="11"/>
        <v>0</v>
      </c>
      <c r="M815" s="269"/>
    </row>
    <row r="816" ht="14.25" customHeight="1">
      <c r="I816" s="269"/>
      <c r="K816" s="270">
        <f t="shared" si="10"/>
        <v>0</v>
      </c>
      <c r="L816" s="270">
        <f t="shared" si="11"/>
        <v>0</v>
      </c>
      <c r="M816" s="269"/>
    </row>
    <row r="817" ht="14.25" customHeight="1">
      <c r="I817" s="269"/>
      <c r="K817" s="270">
        <f t="shared" si="10"/>
        <v>0</v>
      </c>
      <c r="L817" s="270">
        <f t="shared" si="11"/>
        <v>0</v>
      </c>
      <c r="M817" s="269"/>
    </row>
    <row r="818" ht="14.25" customHeight="1">
      <c r="I818" s="269"/>
      <c r="K818" s="270">
        <f t="shared" si="10"/>
        <v>0</v>
      </c>
      <c r="L818" s="270">
        <f t="shared" si="11"/>
        <v>0</v>
      </c>
      <c r="M818" s="269"/>
    </row>
    <row r="819" ht="14.25" customHeight="1">
      <c r="I819" s="269"/>
      <c r="K819" s="270">
        <f t="shared" si="10"/>
        <v>0</v>
      </c>
      <c r="L819" s="270">
        <f t="shared" si="11"/>
        <v>0</v>
      </c>
      <c r="M819" s="269"/>
    </row>
    <row r="820" ht="14.25" customHeight="1">
      <c r="I820" s="269"/>
      <c r="K820" s="270">
        <f t="shared" si="10"/>
        <v>0</v>
      </c>
      <c r="L820" s="270">
        <f t="shared" si="11"/>
        <v>0</v>
      </c>
      <c r="M820" s="269"/>
    </row>
    <row r="821" ht="14.25" customHeight="1">
      <c r="I821" s="269"/>
      <c r="K821" s="270">
        <f t="shared" si="10"/>
        <v>0</v>
      </c>
      <c r="L821" s="270">
        <f t="shared" si="11"/>
        <v>0</v>
      </c>
      <c r="M821" s="269"/>
    </row>
    <row r="822" ht="14.25" customHeight="1">
      <c r="I822" s="269"/>
      <c r="K822" s="270">
        <f t="shared" si="10"/>
        <v>0</v>
      </c>
      <c r="L822" s="270">
        <f t="shared" si="11"/>
        <v>0</v>
      </c>
      <c r="M822" s="269"/>
    </row>
    <row r="823" ht="14.25" customHeight="1">
      <c r="I823" s="269"/>
      <c r="K823" s="270">
        <f t="shared" si="10"/>
        <v>0</v>
      </c>
      <c r="L823" s="270">
        <f t="shared" si="11"/>
        <v>0</v>
      </c>
      <c r="M823" s="269"/>
    </row>
    <row r="824" ht="14.25" customHeight="1">
      <c r="I824" s="269"/>
      <c r="K824" s="270">
        <f t="shared" si="10"/>
        <v>0</v>
      </c>
      <c r="L824" s="270">
        <f t="shared" si="11"/>
        <v>0</v>
      </c>
      <c r="M824" s="269"/>
    </row>
    <row r="825" ht="14.25" customHeight="1">
      <c r="I825" s="269"/>
      <c r="K825" s="270">
        <f t="shared" si="10"/>
        <v>0</v>
      </c>
      <c r="L825" s="270">
        <f t="shared" si="11"/>
        <v>0</v>
      </c>
      <c r="M825" s="269"/>
    </row>
    <row r="826" ht="14.25" customHeight="1">
      <c r="I826" s="269"/>
      <c r="K826" s="270">
        <f t="shared" si="10"/>
        <v>0</v>
      </c>
      <c r="L826" s="270">
        <f t="shared" si="11"/>
        <v>0</v>
      </c>
      <c r="M826" s="269"/>
    </row>
    <row r="827" ht="14.25" customHeight="1">
      <c r="I827" s="269"/>
      <c r="K827" s="270">
        <f t="shared" si="10"/>
        <v>0</v>
      </c>
      <c r="L827" s="270">
        <f t="shared" si="11"/>
        <v>0</v>
      </c>
      <c r="M827" s="269"/>
    </row>
    <row r="828" ht="14.25" customHeight="1">
      <c r="I828" s="269"/>
      <c r="K828" s="270">
        <f t="shared" si="10"/>
        <v>0</v>
      </c>
      <c r="L828" s="270">
        <f t="shared" si="11"/>
        <v>0</v>
      </c>
      <c r="M828" s="269"/>
    </row>
    <row r="829" ht="14.25" customHeight="1">
      <c r="I829" s="269"/>
      <c r="K829" s="270">
        <f t="shared" si="10"/>
        <v>0</v>
      </c>
      <c r="L829" s="270">
        <f t="shared" si="11"/>
        <v>0</v>
      </c>
      <c r="M829" s="269"/>
    </row>
    <row r="830" ht="14.25" customHeight="1">
      <c r="I830" s="269"/>
      <c r="K830" s="270">
        <f t="shared" si="10"/>
        <v>0</v>
      </c>
      <c r="L830" s="270">
        <f t="shared" si="11"/>
        <v>0</v>
      </c>
      <c r="M830" s="269"/>
    </row>
    <row r="831" ht="14.25" customHeight="1">
      <c r="I831" s="269"/>
      <c r="K831" s="270">
        <f t="shared" si="10"/>
        <v>0</v>
      </c>
      <c r="L831" s="270">
        <f t="shared" si="11"/>
        <v>0</v>
      </c>
      <c r="M831" s="269"/>
    </row>
    <row r="832" ht="14.25" customHeight="1">
      <c r="I832" s="269"/>
      <c r="K832" s="270">
        <f t="shared" si="10"/>
        <v>0</v>
      </c>
      <c r="L832" s="270">
        <f t="shared" si="11"/>
        <v>0</v>
      </c>
      <c r="M832" s="269"/>
    </row>
    <row r="833" ht="14.25" customHeight="1">
      <c r="I833" s="269"/>
      <c r="K833" s="270">
        <f t="shared" si="10"/>
        <v>0</v>
      </c>
      <c r="L833" s="270">
        <f t="shared" si="11"/>
        <v>0</v>
      </c>
      <c r="M833" s="269"/>
    </row>
    <row r="834" ht="14.25" customHeight="1">
      <c r="I834" s="269"/>
      <c r="K834" s="270">
        <f t="shared" si="10"/>
        <v>0</v>
      </c>
      <c r="L834" s="270">
        <f t="shared" si="11"/>
        <v>0</v>
      </c>
      <c r="M834" s="269"/>
    </row>
    <row r="835" ht="14.25" customHeight="1">
      <c r="I835" s="269"/>
      <c r="K835" s="270">
        <f t="shared" si="10"/>
        <v>0</v>
      </c>
      <c r="L835" s="270">
        <f t="shared" si="11"/>
        <v>0</v>
      </c>
      <c r="M835" s="269"/>
    </row>
    <row r="836" ht="14.25" customHeight="1">
      <c r="I836" s="269"/>
      <c r="K836" s="270">
        <f t="shared" si="10"/>
        <v>0</v>
      </c>
      <c r="L836" s="270">
        <f t="shared" si="11"/>
        <v>0</v>
      </c>
      <c r="M836" s="269"/>
    </row>
    <row r="837" ht="14.25" customHeight="1">
      <c r="I837" s="269"/>
      <c r="K837" s="270">
        <f t="shared" si="10"/>
        <v>0</v>
      </c>
      <c r="L837" s="270">
        <f t="shared" si="11"/>
        <v>0</v>
      </c>
      <c r="M837" s="269"/>
    </row>
    <row r="838" ht="14.25" customHeight="1">
      <c r="I838" s="269"/>
      <c r="K838" s="270">
        <f t="shared" si="10"/>
        <v>0</v>
      </c>
      <c r="L838" s="270">
        <f t="shared" si="11"/>
        <v>0</v>
      </c>
      <c r="M838" s="269"/>
    </row>
    <row r="839" ht="14.25" customHeight="1">
      <c r="I839" s="269"/>
      <c r="K839" s="270">
        <f t="shared" si="10"/>
        <v>0</v>
      </c>
      <c r="L839" s="270">
        <f t="shared" si="11"/>
        <v>0</v>
      </c>
      <c r="M839" s="269"/>
    </row>
    <row r="840" ht="14.25" customHeight="1">
      <c r="I840" s="269"/>
      <c r="K840" s="270">
        <f t="shared" si="10"/>
        <v>0</v>
      </c>
      <c r="L840" s="270">
        <f t="shared" si="11"/>
        <v>0</v>
      </c>
      <c r="M840" s="269"/>
    </row>
    <row r="841" ht="14.25" customHeight="1">
      <c r="I841" s="269"/>
      <c r="K841" s="270">
        <f t="shared" si="10"/>
        <v>0</v>
      </c>
      <c r="L841" s="270">
        <f t="shared" si="11"/>
        <v>0</v>
      </c>
      <c r="M841" s="269"/>
    </row>
    <row r="842" ht="14.25" customHeight="1">
      <c r="I842" s="269"/>
      <c r="K842" s="270">
        <f t="shared" si="10"/>
        <v>0</v>
      </c>
      <c r="L842" s="270">
        <f t="shared" si="11"/>
        <v>0</v>
      </c>
      <c r="M842" s="269"/>
    </row>
    <row r="843" ht="14.25" customHeight="1">
      <c r="I843" s="269"/>
      <c r="K843" s="270">
        <f t="shared" si="10"/>
        <v>0</v>
      </c>
      <c r="L843" s="270">
        <f t="shared" si="11"/>
        <v>0</v>
      </c>
      <c r="M843" s="269"/>
    </row>
    <row r="844" ht="14.25" customHeight="1">
      <c r="I844" s="269"/>
      <c r="K844" s="270">
        <f t="shared" si="10"/>
        <v>0</v>
      </c>
      <c r="L844" s="270">
        <f t="shared" si="11"/>
        <v>0</v>
      </c>
      <c r="M844" s="269"/>
    </row>
    <row r="845" ht="14.25" customHeight="1">
      <c r="I845" s="269"/>
      <c r="K845" s="270">
        <f t="shared" si="10"/>
        <v>0</v>
      </c>
      <c r="L845" s="270">
        <f t="shared" si="11"/>
        <v>0</v>
      </c>
      <c r="M845" s="269"/>
    </row>
    <row r="846" ht="14.25" customHeight="1">
      <c r="I846" s="269"/>
      <c r="K846" s="270">
        <f t="shared" si="10"/>
        <v>0</v>
      </c>
      <c r="L846" s="270">
        <f t="shared" si="11"/>
        <v>0</v>
      </c>
      <c r="M846" s="269"/>
    </row>
    <row r="847" ht="14.25" customHeight="1">
      <c r="I847" s="269"/>
      <c r="K847" s="270">
        <f t="shared" si="10"/>
        <v>0</v>
      </c>
      <c r="L847" s="270">
        <f t="shared" si="11"/>
        <v>0</v>
      </c>
      <c r="M847" s="269"/>
    </row>
    <row r="848" ht="14.25" customHeight="1">
      <c r="I848" s="269"/>
      <c r="K848" s="270">
        <f t="shared" si="10"/>
        <v>0</v>
      </c>
      <c r="L848" s="270">
        <f t="shared" si="11"/>
        <v>0</v>
      </c>
      <c r="M848" s="269"/>
    </row>
    <row r="849" ht="14.25" customHeight="1">
      <c r="I849" s="269"/>
      <c r="K849" s="270">
        <f t="shared" si="10"/>
        <v>0</v>
      </c>
      <c r="L849" s="270">
        <f t="shared" si="11"/>
        <v>0</v>
      </c>
      <c r="M849" s="269"/>
    </row>
    <row r="850" ht="14.25" customHeight="1">
      <c r="I850" s="269"/>
      <c r="K850" s="270">
        <f t="shared" si="10"/>
        <v>0</v>
      </c>
      <c r="L850" s="270">
        <f t="shared" si="11"/>
        <v>0</v>
      </c>
      <c r="M850" s="269"/>
    </row>
    <row r="851" ht="14.25" customHeight="1">
      <c r="I851" s="269"/>
      <c r="K851" s="270">
        <f t="shared" si="10"/>
        <v>0</v>
      </c>
      <c r="L851" s="270">
        <f t="shared" si="11"/>
        <v>0</v>
      </c>
      <c r="M851" s="269"/>
    </row>
    <row r="852" ht="14.25" customHeight="1">
      <c r="I852" s="269"/>
      <c r="K852" s="270">
        <f t="shared" si="10"/>
        <v>0</v>
      </c>
      <c r="L852" s="270">
        <f t="shared" si="11"/>
        <v>0</v>
      </c>
      <c r="M852" s="269"/>
    </row>
    <row r="853" ht="14.25" customHeight="1">
      <c r="I853" s="269"/>
      <c r="K853" s="270">
        <f t="shared" si="10"/>
        <v>0</v>
      </c>
      <c r="L853" s="270">
        <f t="shared" si="11"/>
        <v>0</v>
      </c>
      <c r="M853" s="269"/>
    </row>
    <row r="854" ht="14.25" customHeight="1">
      <c r="I854" s="269"/>
      <c r="K854" s="270">
        <f t="shared" si="10"/>
        <v>0</v>
      </c>
      <c r="L854" s="270">
        <f t="shared" si="11"/>
        <v>0</v>
      </c>
      <c r="M854" s="269"/>
    </row>
    <row r="855" ht="14.25" customHeight="1">
      <c r="I855" s="269"/>
      <c r="K855" s="270">
        <f t="shared" si="10"/>
        <v>0</v>
      </c>
      <c r="L855" s="270">
        <f t="shared" si="11"/>
        <v>0</v>
      </c>
      <c r="M855" s="269"/>
    </row>
    <row r="856" ht="14.25" customHeight="1">
      <c r="I856" s="269"/>
      <c r="K856" s="270">
        <f t="shared" si="10"/>
        <v>0</v>
      </c>
      <c r="L856" s="270">
        <f t="shared" si="11"/>
        <v>0</v>
      </c>
      <c r="M856" s="269"/>
    </row>
    <row r="857" ht="14.25" customHeight="1">
      <c r="I857" s="269"/>
      <c r="K857" s="270">
        <f t="shared" si="10"/>
        <v>0</v>
      </c>
      <c r="L857" s="270">
        <f t="shared" si="11"/>
        <v>0</v>
      </c>
      <c r="M857" s="269"/>
    </row>
    <row r="858" ht="14.25" customHeight="1">
      <c r="I858" s="269"/>
      <c r="K858" s="270">
        <f t="shared" si="10"/>
        <v>0</v>
      </c>
      <c r="L858" s="270">
        <f t="shared" si="11"/>
        <v>0</v>
      </c>
      <c r="M858" s="269"/>
    </row>
    <row r="859" ht="14.25" customHeight="1">
      <c r="I859" s="269"/>
      <c r="K859" s="270">
        <f t="shared" si="10"/>
        <v>0</v>
      </c>
      <c r="L859" s="270">
        <f t="shared" si="11"/>
        <v>0</v>
      </c>
      <c r="M859" s="269"/>
    </row>
    <row r="860" ht="14.25" customHeight="1">
      <c r="I860" s="269"/>
      <c r="K860" s="270">
        <f t="shared" si="10"/>
        <v>0</v>
      </c>
      <c r="L860" s="270">
        <f t="shared" si="11"/>
        <v>0</v>
      </c>
      <c r="M860" s="269"/>
    </row>
    <row r="861" ht="14.25" customHeight="1">
      <c r="I861" s="269"/>
      <c r="K861" s="270">
        <f t="shared" si="10"/>
        <v>0</v>
      </c>
      <c r="L861" s="270">
        <f t="shared" si="11"/>
        <v>0</v>
      </c>
      <c r="M861" s="269"/>
    </row>
    <row r="862" ht="14.25" customHeight="1">
      <c r="I862" s="269"/>
      <c r="K862" s="270">
        <f t="shared" si="10"/>
        <v>0</v>
      </c>
      <c r="L862" s="270">
        <f t="shared" si="11"/>
        <v>0</v>
      </c>
      <c r="M862" s="269"/>
    </row>
    <row r="863" ht="14.25" customHeight="1">
      <c r="I863" s="269"/>
      <c r="K863" s="270">
        <f t="shared" si="10"/>
        <v>0</v>
      </c>
      <c r="L863" s="270">
        <f t="shared" si="11"/>
        <v>0</v>
      </c>
      <c r="M863" s="269"/>
    </row>
    <row r="864" ht="14.25" customHeight="1">
      <c r="I864" s="269"/>
      <c r="K864" s="270">
        <f t="shared" si="10"/>
        <v>0</v>
      </c>
      <c r="L864" s="270">
        <f t="shared" si="11"/>
        <v>0</v>
      </c>
      <c r="M864" s="269"/>
    </row>
    <row r="865" ht="14.25" customHeight="1">
      <c r="I865" s="269"/>
      <c r="K865" s="270">
        <f t="shared" si="10"/>
        <v>0</v>
      </c>
      <c r="L865" s="270">
        <f t="shared" si="11"/>
        <v>0</v>
      </c>
      <c r="M865" s="269"/>
    </row>
    <row r="866" ht="14.25" customHeight="1">
      <c r="I866" s="269"/>
      <c r="K866" s="270">
        <f t="shared" si="10"/>
        <v>0</v>
      </c>
      <c r="L866" s="270">
        <f t="shared" si="11"/>
        <v>0</v>
      </c>
      <c r="M866" s="269"/>
    </row>
    <row r="867" ht="14.25" customHeight="1">
      <c r="I867" s="269"/>
      <c r="K867" s="270">
        <f t="shared" si="10"/>
        <v>0</v>
      </c>
      <c r="L867" s="270">
        <f t="shared" si="11"/>
        <v>0</v>
      </c>
      <c r="M867" s="269"/>
    </row>
    <row r="868" ht="14.25" customHeight="1">
      <c r="I868" s="269"/>
      <c r="K868" s="270">
        <f t="shared" si="10"/>
        <v>0</v>
      </c>
      <c r="L868" s="270">
        <f t="shared" si="11"/>
        <v>0</v>
      </c>
      <c r="M868" s="269"/>
    </row>
    <row r="869" ht="14.25" customHeight="1">
      <c r="I869" s="269"/>
      <c r="K869" s="270">
        <f t="shared" si="10"/>
        <v>0</v>
      </c>
      <c r="L869" s="270">
        <f t="shared" si="11"/>
        <v>0</v>
      </c>
      <c r="M869" s="269"/>
    </row>
    <row r="870" ht="14.25" customHeight="1">
      <c r="I870" s="269"/>
      <c r="K870" s="270">
        <f t="shared" si="10"/>
        <v>0</v>
      </c>
      <c r="L870" s="270">
        <f t="shared" si="11"/>
        <v>0</v>
      </c>
      <c r="M870" s="269"/>
    </row>
    <row r="871" ht="14.25" customHeight="1">
      <c r="I871" s="269"/>
      <c r="K871" s="270">
        <f t="shared" si="10"/>
        <v>0</v>
      </c>
      <c r="L871" s="270">
        <f t="shared" si="11"/>
        <v>0</v>
      </c>
      <c r="M871" s="269"/>
    </row>
    <row r="872" ht="14.25" customHeight="1">
      <c r="I872" s="269"/>
      <c r="K872" s="270">
        <f t="shared" si="10"/>
        <v>0</v>
      </c>
      <c r="L872" s="270">
        <f t="shared" si="11"/>
        <v>0</v>
      </c>
      <c r="M872" s="269"/>
    </row>
    <row r="873" ht="14.25" customHeight="1">
      <c r="I873" s="269"/>
      <c r="K873" s="270">
        <f t="shared" si="10"/>
        <v>0</v>
      </c>
      <c r="L873" s="270">
        <f t="shared" si="11"/>
        <v>0</v>
      </c>
      <c r="M873" s="269"/>
    </row>
    <row r="874" ht="14.25" customHeight="1">
      <c r="I874" s="269"/>
      <c r="K874" s="270">
        <f t="shared" si="10"/>
        <v>0</v>
      </c>
      <c r="L874" s="270">
        <f t="shared" si="11"/>
        <v>0</v>
      </c>
      <c r="M874" s="269"/>
    </row>
    <row r="875" ht="14.25" customHeight="1">
      <c r="I875" s="269"/>
      <c r="K875" s="270">
        <f t="shared" si="10"/>
        <v>0</v>
      </c>
      <c r="L875" s="270">
        <f t="shared" si="11"/>
        <v>0</v>
      </c>
      <c r="M875" s="269"/>
    </row>
    <row r="876" ht="14.25" customHeight="1">
      <c r="I876" s="269"/>
      <c r="K876" s="270">
        <f t="shared" si="10"/>
        <v>0</v>
      </c>
      <c r="L876" s="270">
        <f t="shared" si="11"/>
        <v>0</v>
      </c>
      <c r="M876" s="269"/>
    </row>
    <row r="877" ht="14.25" customHeight="1">
      <c r="I877" s="269"/>
      <c r="K877" s="270">
        <f t="shared" si="10"/>
        <v>0</v>
      </c>
      <c r="L877" s="270">
        <f t="shared" si="11"/>
        <v>0</v>
      </c>
      <c r="M877" s="269"/>
    </row>
    <row r="878" ht="14.25" customHeight="1">
      <c r="I878" s="269"/>
      <c r="K878" s="270">
        <f t="shared" si="10"/>
        <v>0</v>
      </c>
      <c r="L878" s="270">
        <f t="shared" si="11"/>
        <v>0</v>
      </c>
      <c r="M878" s="269"/>
    </row>
    <row r="879" ht="14.25" customHeight="1">
      <c r="I879" s="269"/>
      <c r="K879" s="270">
        <f t="shared" si="10"/>
        <v>0</v>
      </c>
      <c r="L879" s="270">
        <f t="shared" si="11"/>
        <v>0</v>
      </c>
      <c r="M879" s="269"/>
    </row>
    <row r="880" ht="14.25" customHeight="1">
      <c r="I880" s="269"/>
      <c r="K880" s="270">
        <f t="shared" si="10"/>
        <v>0</v>
      </c>
      <c r="L880" s="270">
        <f t="shared" si="11"/>
        <v>0</v>
      </c>
      <c r="M880" s="269"/>
    </row>
    <row r="881" ht="14.25" customHeight="1">
      <c r="I881" s="269"/>
      <c r="K881" s="270">
        <f t="shared" si="10"/>
        <v>0</v>
      </c>
      <c r="L881" s="270">
        <f t="shared" si="11"/>
        <v>0</v>
      </c>
      <c r="M881" s="269"/>
    </row>
    <row r="882" ht="14.25" customHeight="1">
      <c r="I882" s="269"/>
      <c r="K882" s="270">
        <f t="shared" si="10"/>
        <v>0</v>
      </c>
      <c r="L882" s="270">
        <f t="shared" si="11"/>
        <v>0</v>
      </c>
      <c r="M882" s="269"/>
    </row>
    <row r="883" ht="14.25" customHeight="1">
      <c r="I883" s="269"/>
      <c r="K883" s="270">
        <f t="shared" si="10"/>
        <v>0</v>
      </c>
      <c r="L883" s="270">
        <f t="shared" si="11"/>
        <v>0</v>
      </c>
      <c r="M883" s="269"/>
    </row>
    <row r="884" ht="14.25" customHeight="1">
      <c r="I884" s="269"/>
      <c r="K884" s="270">
        <f t="shared" si="10"/>
        <v>0</v>
      </c>
      <c r="L884" s="270">
        <f t="shared" si="11"/>
        <v>0</v>
      </c>
      <c r="M884" s="269"/>
    </row>
    <row r="885" ht="14.25" customHeight="1">
      <c r="I885" s="269"/>
      <c r="K885" s="270">
        <f t="shared" si="10"/>
        <v>0</v>
      </c>
      <c r="L885" s="270">
        <f t="shared" si="11"/>
        <v>0</v>
      </c>
      <c r="M885" s="269"/>
    </row>
    <row r="886" ht="14.25" customHeight="1">
      <c r="I886" s="269"/>
      <c r="K886" s="270">
        <f t="shared" si="10"/>
        <v>0</v>
      </c>
      <c r="L886" s="270">
        <f t="shared" si="11"/>
        <v>0</v>
      </c>
      <c r="M886" s="269"/>
    </row>
    <row r="887" ht="14.25" customHeight="1">
      <c r="I887" s="269"/>
      <c r="K887" s="270">
        <f t="shared" si="10"/>
        <v>0</v>
      </c>
      <c r="L887" s="270">
        <f t="shared" si="11"/>
        <v>0</v>
      </c>
      <c r="M887" s="269"/>
    </row>
    <row r="888" ht="14.25" customHeight="1">
      <c r="I888" s="269"/>
      <c r="K888" s="270">
        <f t="shared" si="10"/>
        <v>0</v>
      </c>
      <c r="L888" s="270">
        <f t="shared" si="11"/>
        <v>0</v>
      </c>
      <c r="M888" s="269"/>
    </row>
    <row r="889" ht="14.25" customHeight="1">
      <c r="I889" s="269"/>
      <c r="K889" s="270">
        <f t="shared" si="10"/>
        <v>0</v>
      </c>
      <c r="L889" s="270">
        <f t="shared" si="11"/>
        <v>0</v>
      </c>
      <c r="M889" s="269"/>
    </row>
    <row r="890" ht="14.25" customHeight="1">
      <c r="I890" s="269"/>
      <c r="K890" s="270">
        <f t="shared" si="10"/>
        <v>0</v>
      </c>
      <c r="L890" s="270">
        <f t="shared" si="11"/>
        <v>0</v>
      </c>
      <c r="M890" s="269"/>
    </row>
    <row r="891" ht="14.25" customHeight="1">
      <c r="I891" s="269"/>
      <c r="K891" s="270">
        <f t="shared" si="10"/>
        <v>0</v>
      </c>
      <c r="L891" s="270">
        <f t="shared" si="11"/>
        <v>0</v>
      </c>
      <c r="M891" s="269"/>
    </row>
    <row r="892" ht="14.25" customHeight="1">
      <c r="I892" s="269"/>
      <c r="K892" s="270">
        <f t="shared" si="10"/>
        <v>0</v>
      </c>
      <c r="L892" s="270">
        <f t="shared" si="11"/>
        <v>0</v>
      </c>
      <c r="M892" s="269"/>
    </row>
    <row r="893" ht="14.25" customHeight="1">
      <c r="I893" s="269"/>
      <c r="K893" s="270">
        <f t="shared" si="10"/>
        <v>0</v>
      </c>
      <c r="L893" s="270">
        <f t="shared" si="11"/>
        <v>0</v>
      </c>
      <c r="M893" s="269"/>
    </row>
    <row r="894" ht="14.25" customHeight="1">
      <c r="I894" s="269"/>
      <c r="K894" s="270">
        <f t="shared" si="10"/>
        <v>0</v>
      </c>
      <c r="L894" s="270">
        <f t="shared" si="11"/>
        <v>0</v>
      </c>
      <c r="M894" s="269"/>
    </row>
    <row r="895" ht="14.25" customHeight="1">
      <c r="I895" s="269"/>
      <c r="K895" s="270">
        <f t="shared" si="10"/>
        <v>0</v>
      </c>
      <c r="L895" s="270">
        <f t="shared" si="11"/>
        <v>0</v>
      </c>
      <c r="M895" s="269"/>
    </row>
    <row r="896" ht="14.25" customHeight="1">
      <c r="I896" s="269"/>
      <c r="K896" s="270">
        <f t="shared" si="10"/>
        <v>0</v>
      </c>
      <c r="L896" s="270">
        <f t="shared" si="11"/>
        <v>0</v>
      </c>
      <c r="M896" s="269"/>
    </row>
    <row r="897" ht="14.25" customHeight="1">
      <c r="I897" s="269"/>
      <c r="K897" s="270">
        <f t="shared" si="10"/>
        <v>0</v>
      </c>
      <c r="L897" s="270">
        <f t="shared" si="11"/>
        <v>0</v>
      </c>
      <c r="M897" s="269"/>
    </row>
    <row r="898" ht="14.25" customHeight="1">
      <c r="I898" s="269"/>
      <c r="K898" s="270">
        <f t="shared" si="10"/>
        <v>0</v>
      </c>
      <c r="L898" s="270">
        <f t="shared" si="11"/>
        <v>0</v>
      </c>
      <c r="M898" s="269"/>
    </row>
    <row r="899" ht="14.25" customHeight="1">
      <c r="I899" s="269"/>
      <c r="K899" s="270">
        <f t="shared" si="10"/>
        <v>0</v>
      </c>
      <c r="L899" s="270">
        <f t="shared" si="11"/>
        <v>0</v>
      </c>
      <c r="M899" s="269"/>
    </row>
    <row r="900" ht="14.25" customHeight="1">
      <c r="I900" s="269"/>
      <c r="K900" s="270">
        <f t="shared" si="10"/>
        <v>0</v>
      </c>
      <c r="L900" s="270">
        <f t="shared" si="11"/>
        <v>0</v>
      </c>
      <c r="M900" s="269"/>
    </row>
    <row r="901" ht="14.25" customHeight="1">
      <c r="I901" s="269"/>
      <c r="K901" s="270">
        <f t="shared" si="10"/>
        <v>0</v>
      </c>
      <c r="L901" s="270">
        <f t="shared" si="11"/>
        <v>0</v>
      </c>
      <c r="M901" s="269"/>
    </row>
    <row r="902" ht="14.25" customHeight="1">
      <c r="I902" s="269"/>
      <c r="K902" s="270">
        <f t="shared" si="10"/>
        <v>0</v>
      </c>
      <c r="L902" s="270">
        <f t="shared" si="11"/>
        <v>0</v>
      </c>
      <c r="M902" s="269"/>
    </row>
    <row r="903" ht="14.25" customHeight="1">
      <c r="I903" s="269"/>
      <c r="K903" s="270">
        <f t="shared" si="10"/>
        <v>0</v>
      </c>
      <c r="L903" s="270">
        <f t="shared" si="11"/>
        <v>0</v>
      </c>
      <c r="M903" s="269"/>
    </row>
    <row r="904" ht="14.25" customHeight="1">
      <c r="I904" s="269"/>
      <c r="K904" s="270">
        <f t="shared" si="10"/>
        <v>0</v>
      </c>
      <c r="L904" s="270">
        <f t="shared" si="11"/>
        <v>0</v>
      </c>
      <c r="M904" s="269"/>
    </row>
    <row r="905" ht="14.25" customHeight="1">
      <c r="I905" s="269"/>
      <c r="K905" s="270">
        <f t="shared" si="10"/>
        <v>0</v>
      </c>
      <c r="L905" s="270">
        <f t="shared" si="11"/>
        <v>0</v>
      </c>
      <c r="M905" s="269"/>
    </row>
    <row r="906" ht="14.25" customHeight="1">
      <c r="I906" s="269"/>
      <c r="K906" s="270">
        <f t="shared" si="10"/>
        <v>0</v>
      </c>
      <c r="L906" s="270">
        <f t="shared" si="11"/>
        <v>0</v>
      </c>
      <c r="M906" s="269"/>
    </row>
    <row r="907" ht="14.25" customHeight="1">
      <c r="I907" s="269"/>
      <c r="K907" s="270">
        <f t="shared" si="10"/>
        <v>0</v>
      </c>
      <c r="L907" s="270">
        <f t="shared" si="11"/>
        <v>0</v>
      </c>
      <c r="M907" s="269"/>
    </row>
    <row r="908" ht="14.25" customHeight="1">
      <c r="I908" s="269"/>
      <c r="K908" s="270">
        <f t="shared" si="10"/>
        <v>0</v>
      </c>
      <c r="L908" s="270">
        <f t="shared" si="11"/>
        <v>0</v>
      </c>
      <c r="M908" s="269"/>
    </row>
    <row r="909" ht="14.25" customHeight="1">
      <c r="I909" s="269"/>
      <c r="K909" s="270">
        <f t="shared" si="10"/>
        <v>0</v>
      </c>
      <c r="L909" s="270">
        <f t="shared" si="11"/>
        <v>0</v>
      </c>
      <c r="M909" s="269"/>
    </row>
    <row r="910" ht="14.25" customHeight="1">
      <c r="I910" s="269"/>
      <c r="K910" s="270">
        <f t="shared" si="10"/>
        <v>0</v>
      </c>
      <c r="L910" s="270">
        <f t="shared" si="11"/>
        <v>0</v>
      </c>
      <c r="M910" s="269"/>
    </row>
    <row r="911" ht="14.25" customHeight="1">
      <c r="I911" s="269"/>
      <c r="K911" s="270">
        <f t="shared" si="10"/>
        <v>0</v>
      </c>
      <c r="L911" s="270">
        <f t="shared" si="11"/>
        <v>0</v>
      </c>
      <c r="M911" s="269"/>
    </row>
    <row r="912" ht="14.25" customHeight="1">
      <c r="I912" s="269"/>
      <c r="K912" s="270">
        <f t="shared" si="10"/>
        <v>0</v>
      </c>
      <c r="L912" s="270">
        <f t="shared" si="11"/>
        <v>0</v>
      </c>
      <c r="M912" s="269"/>
    </row>
    <row r="913" ht="14.25" customHeight="1">
      <c r="I913" s="269"/>
      <c r="K913" s="270">
        <f t="shared" si="10"/>
        <v>0</v>
      </c>
      <c r="L913" s="270">
        <f t="shared" si="11"/>
        <v>0</v>
      </c>
      <c r="M913" s="269"/>
    </row>
    <row r="914" ht="14.25" customHeight="1">
      <c r="I914" s="269"/>
      <c r="K914" s="270">
        <f t="shared" si="10"/>
        <v>0</v>
      </c>
      <c r="L914" s="270">
        <f t="shared" si="11"/>
        <v>0</v>
      </c>
      <c r="M914" s="269"/>
    </row>
    <row r="915" ht="14.25" customHeight="1">
      <c r="I915" s="269"/>
      <c r="K915" s="270">
        <f t="shared" si="10"/>
        <v>0</v>
      </c>
      <c r="L915" s="270">
        <f t="shared" si="11"/>
        <v>0</v>
      </c>
      <c r="M915" s="269"/>
    </row>
    <row r="916" ht="14.25" customHeight="1">
      <c r="I916" s="269"/>
      <c r="K916" s="270">
        <f t="shared" si="10"/>
        <v>0</v>
      </c>
      <c r="L916" s="270">
        <f t="shared" si="11"/>
        <v>0</v>
      </c>
      <c r="M916" s="269"/>
    </row>
    <row r="917" ht="14.25" customHeight="1">
      <c r="I917" s="269"/>
      <c r="K917" s="270">
        <f t="shared" si="10"/>
        <v>0</v>
      </c>
      <c r="L917" s="270">
        <f t="shared" si="11"/>
        <v>0</v>
      </c>
      <c r="M917" s="269"/>
    </row>
    <row r="918" ht="14.25" customHeight="1">
      <c r="I918" s="269"/>
      <c r="K918" s="270">
        <f t="shared" si="10"/>
        <v>0</v>
      </c>
      <c r="L918" s="270">
        <f t="shared" si="11"/>
        <v>0</v>
      </c>
      <c r="M918" s="269"/>
    </row>
    <row r="919" ht="14.25" customHeight="1">
      <c r="I919" s="269"/>
      <c r="K919" s="270">
        <f t="shared" si="10"/>
        <v>0</v>
      </c>
      <c r="L919" s="270">
        <f t="shared" si="11"/>
        <v>0</v>
      </c>
      <c r="M919" s="269"/>
    </row>
    <row r="920" ht="14.25" customHeight="1">
      <c r="I920" s="269"/>
      <c r="K920" s="270">
        <f t="shared" si="10"/>
        <v>0</v>
      </c>
      <c r="L920" s="270">
        <f t="shared" si="11"/>
        <v>0</v>
      </c>
      <c r="M920" s="269"/>
    </row>
    <row r="921" ht="14.25" customHeight="1">
      <c r="I921" s="269"/>
      <c r="K921" s="270">
        <f t="shared" si="10"/>
        <v>0</v>
      </c>
      <c r="L921" s="270">
        <f t="shared" si="11"/>
        <v>0</v>
      </c>
      <c r="M921" s="269"/>
    </row>
    <row r="922" ht="14.25" customHeight="1">
      <c r="I922" s="269"/>
      <c r="K922" s="270">
        <f t="shared" si="10"/>
        <v>0</v>
      </c>
      <c r="L922" s="270">
        <f t="shared" si="11"/>
        <v>0</v>
      </c>
      <c r="M922" s="269"/>
    </row>
    <row r="923" ht="14.25" customHeight="1">
      <c r="I923" s="269"/>
      <c r="K923" s="270">
        <f t="shared" si="10"/>
        <v>0</v>
      </c>
      <c r="L923" s="270">
        <f t="shared" si="11"/>
        <v>0</v>
      </c>
      <c r="M923" s="269"/>
    </row>
    <row r="924" ht="14.25" customHeight="1">
      <c r="I924" s="269"/>
      <c r="K924" s="270">
        <f t="shared" si="10"/>
        <v>0</v>
      </c>
      <c r="L924" s="270">
        <f t="shared" si="11"/>
        <v>0</v>
      </c>
      <c r="M924" s="269"/>
    </row>
    <row r="925" ht="14.25" customHeight="1">
      <c r="I925" s="269"/>
      <c r="K925" s="270">
        <f t="shared" si="10"/>
        <v>0</v>
      </c>
      <c r="L925" s="270">
        <f t="shared" si="11"/>
        <v>0</v>
      </c>
      <c r="M925" s="269"/>
    </row>
    <row r="926" ht="14.25" customHeight="1">
      <c r="I926" s="269"/>
      <c r="K926" s="270">
        <f t="shared" si="10"/>
        <v>0</v>
      </c>
      <c r="L926" s="270">
        <f t="shared" si="11"/>
        <v>0</v>
      </c>
      <c r="M926" s="269"/>
    </row>
    <row r="927" ht="14.25" customHeight="1">
      <c r="I927" s="269"/>
      <c r="K927" s="270">
        <f t="shared" si="10"/>
        <v>0</v>
      </c>
      <c r="L927" s="270">
        <f t="shared" si="11"/>
        <v>0</v>
      </c>
      <c r="M927" s="269"/>
    </row>
    <row r="928" ht="14.25" customHeight="1">
      <c r="I928" s="269"/>
      <c r="K928" s="270">
        <f t="shared" si="10"/>
        <v>0</v>
      </c>
      <c r="L928" s="270">
        <f t="shared" si="11"/>
        <v>0</v>
      </c>
      <c r="M928" s="269"/>
    </row>
    <row r="929" ht="14.25" customHeight="1">
      <c r="I929" s="269"/>
      <c r="K929" s="270">
        <f t="shared" si="10"/>
        <v>0</v>
      </c>
      <c r="L929" s="270">
        <f t="shared" si="11"/>
        <v>0</v>
      </c>
      <c r="M929" s="269"/>
    </row>
    <row r="930" ht="14.25" customHeight="1">
      <c r="I930" s="269"/>
      <c r="K930" s="270">
        <f t="shared" si="10"/>
        <v>0</v>
      </c>
      <c r="L930" s="270">
        <f t="shared" si="11"/>
        <v>0</v>
      </c>
      <c r="M930" s="269"/>
    </row>
    <row r="931" ht="14.25" customHeight="1">
      <c r="I931" s="269"/>
      <c r="K931" s="270">
        <f t="shared" si="10"/>
        <v>0</v>
      </c>
      <c r="L931" s="270">
        <f t="shared" si="11"/>
        <v>0</v>
      </c>
      <c r="M931" s="269"/>
    </row>
    <row r="932" ht="14.25" customHeight="1">
      <c r="I932" s="269"/>
      <c r="K932" s="270">
        <f t="shared" si="10"/>
        <v>0</v>
      </c>
      <c r="L932" s="270">
        <f t="shared" si="11"/>
        <v>0</v>
      </c>
      <c r="M932" s="269"/>
    </row>
    <row r="933" ht="14.25" customHeight="1">
      <c r="I933" s="269"/>
      <c r="K933" s="270">
        <f t="shared" si="10"/>
        <v>0</v>
      </c>
      <c r="L933" s="270">
        <f t="shared" si="11"/>
        <v>0</v>
      </c>
      <c r="M933" s="269"/>
    </row>
    <row r="934" ht="14.25" customHeight="1">
      <c r="I934" s="269"/>
      <c r="K934" s="270">
        <f t="shared" si="10"/>
        <v>0</v>
      </c>
      <c r="L934" s="270">
        <f t="shared" si="11"/>
        <v>0</v>
      </c>
      <c r="M934" s="269"/>
    </row>
    <row r="935" ht="14.25" customHeight="1">
      <c r="I935" s="269"/>
      <c r="K935" s="270">
        <f t="shared" si="10"/>
        <v>0</v>
      </c>
      <c r="L935" s="270">
        <f t="shared" si="11"/>
        <v>0</v>
      </c>
      <c r="M935" s="269"/>
    </row>
    <row r="936" ht="14.25" customHeight="1">
      <c r="I936" s="269"/>
      <c r="K936" s="270">
        <f t="shared" si="10"/>
        <v>0</v>
      </c>
      <c r="L936" s="270">
        <f t="shared" si="11"/>
        <v>0</v>
      </c>
      <c r="M936" s="269"/>
    </row>
    <row r="937" ht="14.25" customHeight="1">
      <c r="I937" s="269"/>
      <c r="K937" s="270">
        <f t="shared" si="10"/>
        <v>0</v>
      </c>
      <c r="L937" s="270">
        <f t="shared" si="11"/>
        <v>0</v>
      </c>
      <c r="M937" s="269"/>
    </row>
    <row r="938" ht="14.25" customHeight="1">
      <c r="I938" s="269"/>
      <c r="K938" s="270">
        <f t="shared" si="10"/>
        <v>0</v>
      </c>
      <c r="L938" s="270">
        <f t="shared" si="11"/>
        <v>0</v>
      </c>
      <c r="M938" s="269"/>
    </row>
    <row r="939" ht="14.25" customHeight="1">
      <c r="I939" s="269"/>
      <c r="K939" s="270">
        <f t="shared" si="10"/>
        <v>0</v>
      </c>
      <c r="L939" s="270">
        <f t="shared" si="11"/>
        <v>0</v>
      </c>
      <c r="M939" s="269"/>
    </row>
    <row r="940" ht="14.25" customHeight="1">
      <c r="I940" s="269"/>
      <c r="K940" s="270">
        <f t="shared" si="10"/>
        <v>0</v>
      </c>
      <c r="L940" s="270">
        <f t="shared" si="11"/>
        <v>0</v>
      </c>
      <c r="M940" s="269"/>
    </row>
    <row r="941" ht="14.25" customHeight="1">
      <c r="I941" s="269"/>
      <c r="K941" s="270">
        <f t="shared" si="10"/>
        <v>0</v>
      </c>
      <c r="L941" s="270">
        <f t="shared" si="11"/>
        <v>0</v>
      </c>
      <c r="M941" s="269"/>
    </row>
    <row r="942" ht="14.25" customHeight="1">
      <c r="I942" s="269"/>
      <c r="K942" s="270">
        <f t="shared" si="10"/>
        <v>0</v>
      </c>
      <c r="L942" s="270">
        <f t="shared" si="11"/>
        <v>0</v>
      </c>
      <c r="M942" s="269"/>
    </row>
    <row r="943" ht="14.25" customHeight="1">
      <c r="I943" s="269"/>
      <c r="K943" s="270">
        <f t="shared" si="10"/>
        <v>0</v>
      </c>
      <c r="L943" s="270">
        <f t="shared" si="11"/>
        <v>0</v>
      </c>
      <c r="M943" s="269"/>
    </row>
    <row r="944" ht="14.25" customHeight="1">
      <c r="I944" s="269"/>
      <c r="K944" s="270">
        <f t="shared" si="10"/>
        <v>0</v>
      </c>
      <c r="L944" s="270">
        <f t="shared" si="11"/>
        <v>0</v>
      </c>
      <c r="M944" s="269"/>
    </row>
    <row r="945" ht="14.25" customHeight="1">
      <c r="I945" s="269"/>
      <c r="K945" s="270">
        <f t="shared" si="10"/>
        <v>0</v>
      </c>
      <c r="L945" s="270">
        <f t="shared" si="11"/>
        <v>0</v>
      </c>
      <c r="M945" s="269"/>
    </row>
    <row r="946" ht="14.25" customHeight="1">
      <c r="I946" s="269"/>
      <c r="K946" s="270">
        <f t="shared" si="10"/>
        <v>0</v>
      </c>
      <c r="L946" s="270">
        <f t="shared" si="11"/>
        <v>0</v>
      </c>
      <c r="M946" s="269"/>
    </row>
    <row r="947" ht="14.25" customHeight="1">
      <c r="I947" s="269"/>
      <c r="K947" s="270">
        <f t="shared" si="10"/>
        <v>0</v>
      </c>
      <c r="L947" s="270">
        <f t="shared" si="11"/>
        <v>0</v>
      </c>
      <c r="M947" s="269"/>
    </row>
    <row r="948" ht="14.25" customHeight="1">
      <c r="I948" s="269"/>
      <c r="K948" s="270">
        <f t="shared" si="10"/>
        <v>0</v>
      </c>
      <c r="L948" s="270">
        <f t="shared" si="11"/>
        <v>0</v>
      </c>
      <c r="M948" s="269"/>
    </row>
    <row r="949" ht="14.25" customHeight="1">
      <c r="I949" s="269"/>
      <c r="K949" s="270">
        <f t="shared" si="10"/>
        <v>0</v>
      </c>
      <c r="L949" s="270">
        <f t="shared" si="11"/>
        <v>0</v>
      </c>
      <c r="M949" s="269"/>
    </row>
    <row r="950" ht="14.25" customHeight="1">
      <c r="I950" s="269"/>
      <c r="K950" s="270">
        <f t="shared" si="10"/>
        <v>0</v>
      </c>
      <c r="L950" s="270">
        <f t="shared" si="11"/>
        <v>0</v>
      </c>
      <c r="M950" s="269"/>
    </row>
    <row r="951" ht="14.25" customHeight="1">
      <c r="I951" s="269"/>
      <c r="K951" s="270">
        <f t="shared" si="10"/>
        <v>0</v>
      </c>
      <c r="L951" s="270">
        <f t="shared" si="11"/>
        <v>0</v>
      </c>
      <c r="M951" s="269"/>
    </row>
    <row r="952" ht="14.25" customHeight="1">
      <c r="I952" s="269"/>
      <c r="K952" s="270">
        <f t="shared" si="10"/>
        <v>0</v>
      </c>
      <c r="L952" s="270">
        <f t="shared" si="11"/>
        <v>0</v>
      </c>
      <c r="M952" s="269"/>
    </row>
    <row r="953" ht="14.25" customHeight="1">
      <c r="I953" s="269"/>
      <c r="K953" s="270">
        <f t="shared" si="10"/>
        <v>0</v>
      </c>
      <c r="L953" s="270">
        <f t="shared" si="11"/>
        <v>0</v>
      </c>
      <c r="M953" s="269"/>
    </row>
    <row r="954" ht="14.25" customHeight="1">
      <c r="I954" s="269"/>
      <c r="K954" s="270">
        <f t="shared" si="10"/>
        <v>0</v>
      </c>
      <c r="L954" s="270">
        <f t="shared" si="11"/>
        <v>0</v>
      </c>
      <c r="M954" s="269"/>
    </row>
    <row r="955" ht="14.25" customHeight="1">
      <c r="I955" s="269"/>
      <c r="K955" s="270">
        <f t="shared" si="10"/>
        <v>0</v>
      </c>
      <c r="L955" s="270">
        <f t="shared" si="11"/>
        <v>0</v>
      </c>
      <c r="M955" s="269"/>
    </row>
    <row r="956" ht="14.25" customHeight="1">
      <c r="I956" s="269"/>
      <c r="K956" s="270">
        <f t="shared" si="10"/>
        <v>0</v>
      </c>
      <c r="L956" s="270">
        <f t="shared" si="11"/>
        <v>0</v>
      </c>
      <c r="M956" s="269"/>
    </row>
    <row r="957" ht="14.25" customHeight="1">
      <c r="I957" s="269"/>
      <c r="K957" s="270">
        <f t="shared" si="10"/>
        <v>0</v>
      </c>
      <c r="L957" s="270">
        <f t="shared" si="11"/>
        <v>0</v>
      </c>
      <c r="M957" s="269"/>
    </row>
    <row r="958" ht="14.25" customHeight="1">
      <c r="I958" s="269"/>
      <c r="K958" s="270">
        <f t="shared" si="10"/>
        <v>0</v>
      </c>
      <c r="L958" s="270">
        <f t="shared" si="11"/>
        <v>0</v>
      </c>
      <c r="M958" s="269"/>
    </row>
    <row r="959" ht="14.25" customHeight="1">
      <c r="I959" s="269"/>
      <c r="K959" s="270">
        <f t="shared" si="10"/>
        <v>0</v>
      </c>
      <c r="L959" s="270">
        <f t="shared" si="11"/>
        <v>0</v>
      </c>
      <c r="M959" s="269"/>
    </row>
    <row r="960" ht="14.25" customHeight="1">
      <c r="I960" s="269"/>
      <c r="K960" s="270">
        <f t="shared" si="10"/>
        <v>0</v>
      </c>
      <c r="L960" s="270">
        <f t="shared" si="11"/>
        <v>0</v>
      </c>
      <c r="M960" s="269"/>
    </row>
    <row r="961" ht="14.25" customHeight="1">
      <c r="I961" s="269"/>
      <c r="K961" s="270">
        <f t="shared" si="10"/>
        <v>0</v>
      </c>
      <c r="L961" s="270">
        <f t="shared" si="11"/>
        <v>0</v>
      </c>
      <c r="M961" s="269"/>
    </row>
    <row r="962" ht="14.25" customHeight="1">
      <c r="I962" s="269"/>
      <c r="K962" s="270">
        <f t="shared" si="10"/>
        <v>0</v>
      </c>
      <c r="L962" s="270">
        <f t="shared" si="11"/>
        <v>0</v>
      </c>
      <c r="M962" s="269"/>
    </row>
    <row r="963" ht="14.25" customHeight="1">
      <c r="I963" s="269"/>
      <c r="K963" s="270">
        <f t="shared" si="10"/>
        <v>0</v>
      </c>
      <c r="L963" s="270">
        <f t="shared" si="11"/>
        <v>0</v>
      </c>
      <c r="M963" s="269"/>
    </row>
    <row r="964" ht="14.25" customHeight="1">
      <c r="I964" s="269"/>
      <c r="K964" s="270">
        <f t="shared" si="10"/>
        <v>0</v>
      </c>
      <c r="L964" s="270">
        <f t="shared" si="11"/>
        <v>0</v>
      </c>
      <c r="M964" s="269"/>
    </row>
    <row r="965" ht="14.25" customHeight="1">
      <c r="I965" s="269"/>
      <c r="K965" s="270">
        <f t="shared" si="10"/>
        <v>0</v>
      </c>
      <c r="L965" s="270">
        <f t="shared" si="11"/>
        <v>0</v>
      </c>
      <c r="M965" s="269"/>
    </row>
    <row r="966" ht="14.25" customHeight="1">
      <c r="I966" s="269"/>
      <c r="K966" s="270">
        <f t="shared" si="10"/>
        <v>0</v>
      </c>
      <c r="L966" s="270">
        <f t="shared" si="11"/>
        <v>0</v>
      </c>
      <c r="M966" s="269"/>
    </row>
    <row r="967" ht="14.25" customHeight="1">
      <c r="I967" s="269"/>
      <c r="K967" s="270">
        <f t="shared" si="10"/>
        <v>0</v>
      </c>
      <c r="L967" s="270">
        <f t="shared" si="11"/>
        <v>0</v>
      </c>
      <c r="M967" s="269"/>
    </row>
    <row r="968" ht="14.25" customHeight="1">
      <c r="I968" s="269"/>
      <c r="K968" s="270">
        <f t="shared" si="10"/>
        <v>0</v>
      </c>
      <c r="L968" s="270">
        <f t="shared" si="11"/>
        <v>0</v>
      </c>
      <c r="M968" s="269"/>
    </row>
    <row r="969" ht="14.25" customHeight="1">
      <c r="I969" s="269"/>
      <c r="K969" s="270">
        <f t="shared" si="10"/>
        <v>0</v>
      </c>
      <c r="L969" s="270">
        <f t="shared" si="11"/>
        <v>0</v>
      </c>
      <c r="M969" s="269"/>
    </row>
    <row r="970" ht="14.25" customHeight="1">
      <c r="I970" s="269"/>
      <c r="K970" s="270">
        <f t="shared" si="10"/>
        <v>0</v>
      </c>
      <c r="L970" s="270">
        <f t="shared" si="11"/>
        <v>0</v>
      </c>
      <c r="M970" s="269"/>
    </row>
    <row r="971" ht="14.25" customHeight="1">
      <c r="I971" s="269"/>
      <c r="K971" s="270">
        <f t="shared" si="10"/>
        <v>0</v>
      </c>
      <c r="L971" s="270">
        <f t="shared" si="11"/>
        <v>0</v>
      </c>
      <c r="M971" s="269"/>
    </row>
    <row r="972" ht="14.25" customHeight="1">
      <c r="I972" s="269"/>
      <c r="K972" s="270">
        <f t="shared" si="10"/>
        <v>0</v>
      </c>
      <c r="L972" s="270">
        <f t="shared" si="11"/>
        <v>0</v>
      </c>
      <c r="M972" s="269"/>
    </row>
    <row r="973" ht="14.25" customHeight="1">
      <c r="I973" s="269"/>
      <c r="K973" s="270">
        <f t="shared" si="10"/>
        <v>0</v>
      </c>
      <c r="L973" s="270">
        <f t="shared" si="11"/>
        <v>0</v>
      </c>
      <c r="M973" s="269"/>
    </row>
    <row r="974" ht="14.25" customHeight="1">
      <c r="I974" s="269"/>
      <c r="K974" s="270">
        <f t="shared" si="10"/>
        <v>0</v>
      </c>
      <c r="L974" s="270">
        <f t="shared" si="11"/>
        <v>0</v>
      </c>
      <c r="M974" s="269"/>
    </row>
    <row r="975" ht="14.25" customHeight="1">
      <c r="I975" s="269"/>
      <c r="K975" s="270">
        <f t="shared" si="10"/>
        <v>0</v>
      </c>
      <c r="L975" s="270">
        <f t="shared" si="11"/>
        <v>0</v>
      </c>
      <c r="M975" s="269"/>
    </row>
    <row r="976" ht="14.25" customHeight="1">
      <c r="I976" s="269"/>
      <c r="K976" s="270">
        <f t="shared" si="10"/>
        <v>0</v>
      </c>
      <c r="L976" s="270">
        <f t="shared" si="11"/>
        <v>0</v>
      </c>
      <c r="M976" s="269"/>
    </row>
    <row r="977" ht="14.25" customHeight="1">
      <c r="I977" s="269"/>
      <c r="K977" s="270">
        <f t="shared" si="10"/>
        <v>0</v>
      </c>
      <c r="L977" s="270">
        <f t="shared" si="11"/>
        <v>0</v>
      </c>
      <c r="M977" s="269"/>
    </row>
    <row r="978" ht="14.25" customHeight="1">
      <c r="I978" s="269"/>
      <c r="K978" s="270">
        <f t="shared" si="10"/>
        <v>0</v>
      </c>
      <c r="L978" s="270">
        <f t="shared" si="11"/>
        <v>0</v>
      </c>
      <c r="M978" s="269"/>
    </row>
    <row r="979" ht="14.25" customHeight="1">
      <c r="I979" s="269"/>
      <c r="K979" s="270">
        <f t="shared" si="10"/>
        <v>0</v>
      </c>
      <c r="L979" s="270">
        <f t="shared" si="11"/>
        <v>0</v>
      </c>
      <c r="M979" s="269"/>
    </row>
    <row r="980" ht="14.25" customHeight="1">
      <c r="I980" s="269"/>
      <c r="K980" s="270">
        <f t="shared" si="10"/>
        <v>0</v>
      </c>
      <c r="L980" s="270">
        <f t="shared" si="11"/>
        <v>0</v>
      </c>
      <c r="M980" s="269"/>
    </row>
    <row r="981" ht="14.25" customHeight="1">
      <c r="I981" s="269"/>
      <c r="K981" s="270">
        <f t="shared" si="10"/>
        <v>0</v>
      </c>
      <c r="L981" s="270">
        <f t="shared" si="11"/>
        <v>0</v>
      </c>
      <c r="M981" s="269"/>
    </row>
    <row r="982" ht="14.25" customHeight="1">
      <c r="I982" s="269"/>
      <c r="K982" s="270">
        <f t="shared" si="10"/>
        <v>0</v>
      </c>
      <c r="L982" s="270">
        <f t="shared" si="11"/>
        <v>0</v>
      </c>
      <c r="M982" s="269"/>
    </row>
    <row r="983" ht="14.25" customHeight="1">
      <c r="I983" s="269"/>
      <c r="K983" s="270">
        <f t="shared" si="10"/>
        <v>0</v>
      </c>
      <c r="L983" s="270">
        <f t="shared" si="11"/>
        <v>0</v>
      </c>
      <c r="M983" s="269"/>
    </row>
    <row r="984" ht="14.25" customHeight="1">
      <c r="I984" s="269"/>
      <c r="K984" s="270">
        <f t="shared" si="10"/>
        <v>0</v>
      </c>
      <c r="L984" s="270">
        <f t="shared" si="11"/>
        <v>0</v>
      </c>
      <c r="M984" s="269"/>
    </row>
    <row r="985" ht="14.25" customHeight="1">
      <c r="I985" s="269"/>
      <c r="K985" s="270">
        <f t="shared" si="10"/>
        <v>0</v>
      </c>
      <c r="L985" s="270">
        <f t="shared" si="11"/>
        <v>0</v>
      </c>
      <c r="M985" s="269"/>
    </row>
    <row r="986" ht="14.25" customHeight="1">
      <c r="I986" s="269"/>
      <c r="K986" s="270">
        <f t="shared" si="10"/>
        <v>0</v>
      </c>
      <c r="L986" s="270">
        <f t="shared" si="11"/>
        <v>0</v>
      </c>
      <c r="M986" s="269"/>
    </row>
    <row r="987" ht="14.25" customHeight="1">
      <c r="I987" s="269"/>
      <c r="K987" s="270">
        <f t="shared" si="10"/>
        <v>0</v>
      </c>
      <c r="L987" s="270">
        <f t="shared" si="11"/>
        <v>0</v>
      </c>
      <c r="M987" s="269"/>
    </row>
    <row r="988" ht="14.25" customHeight="1">
      <c r="I988" s="269"/>
      <c r="K988" s="270">
        <f t="shared" si="10"/>
        <v>0</v>
      </c>
      <c r="L988" s="270">
        <f t="shared" si="11"/>
        <v>0</v>
      </c>
      <c r="M988" s="269"/>
    </row>
    <row r="989" ht="14.25" customHeight="1">
      <c r="I989" s="269"/>
      <c r="K989" s="270">
        <f t="shared" si="10"/>
        <v>0</v>
      </c>
      <c r="L989" s="270">
        <f t="shared" si="11"/>
        <v>0</v>
      </c>
      <c r="M989" s="269"/>
    </row>
    <row r="990" ht="14.25" customHeight="1">
      <c r="I990" s="269"/>
      <c r="K990" s="270">
        <f t="shared" si="10"/>
        <v>0</v>
      </c>
      <c r="L990" s="270">
        <f t="shared" si="11"/>
        <v>0</v>
      </c>
      <c r="M990" s="269"/>
    </row>
    <row r="991" ht="14.25" customHeight="1">
      <c r="I991" s="269"/>
      <c r="K991" s="270">
        <f t="shared" si="10"/>
        <v>0</v>
      </c>
      <c r="L991" s="270">
        <f t="shared" si="11"/>
        <v>0</v>
      </c>
      <c r="M991" s="269"/>
    </row>
    <row r="992" ht="14.25" customHeight="1">
      <c r="I992" s="269"/>
      <c r="K992" s="270">
        <f t="shared" si="10"/>
        <v>0</v>
      </c>
      <c r="L992" s="270">
        <f t="shared" si="11"/>
        <v>0</v>
      </c>
      <c r="M992" s="269"/>
    </row>
    <row r="993" ht="14.25" customHeight="1">
      <c r="I993" s="269"/>
      <c r="K993" s="270">
        <f t="shared" si="10"/>
        <v>0</v>
      </c>
      <c r="L993" s="270">
        <f t="shared" si="11"/>
        <v>0</v>
      </c>
      <c r="M993" s="269"/>
    </row>
    <row r="994" ht="14.25" customHeight="1">
      <c r="I994" s="269"/>
      <c r="K994" s="270">
        <f t="shared" si="10"/>
        <v>0</v>
      </c>
      <c r="L994" s="270">
        <f t="shared" si="11"/>
        <v>0</v>
      </c>
      <c r="M994" s="269"/>
    </row>
    <row r="995" ht="14.25" customHeight="1">
      <c r="I995" s="269"/>
      <c r="K995" s="270">
        <f t="shared" si="10"/>
        <v>0</v>
      </c>
      <c r="L995" s="270">
        <f t="shared" si="11"/>
        <v>0</v>
      </c>
      <c r="M995" s="269"/>
    </row>
    <row r="996" ht="14.25" customHeight="1">
      <c r="I996" s="269"/>
      <c r="K996" s="270">
        <f t="shared" si="10"/>
        <v>0</v>
      </c>
      <c r="L996" s="270">
        <f t="shared" si="11"/>
        <v>0</v>
      </c>
      <c r="M996" s="269"/>
    </row>
    <row r="997" ht="14.25" customHeight="1">
      <c r="I997" s="269"/>
      <c r="K997" s="270">
        <f t="shared" si="10"/>
        <v>0</v>
      </c>
      <c r="L997" s="270">
        <f t="shared" si="11"/>
        <v>0</v>
      </c>
      <c r="M997" s="269"/>
    </row>
    <row r="998" ht="14.25" customHeight="1">
      <c r="I998" s="269"/>
      <c r="K998" s="270">
        <f t="shared" si="10"/>
        <v>0</v>
      </c>
      <c r="L998" s="270">
        <f t="shared" si="11"/>
        <v>0</v>
      </c>
      <c r="M998" s="269"/>
    </row>
    <row r="999" ht="14.25" customHeight="1">
      <c r="I999" s="269"/>
      <c r="K999" s="270">
        <f t="shared" si="10"/>
        <v>0</v>
      </c>
      <c r="L999" s="270">
        <f t="shared" si="11"/>
        <v>0</v>
      </c>
      <c r="M999" s="269"/>
    </row>
    <row r="1000" ht="14.25" customHeight="1">
      <c r="I1000" s="269"/>
      <c r="K1000" s="270"/>
      <c r="L1000" s="270"/>
      <c r="M1000" s="269"/>
    </row>
    <row r="1001" ht="14.25" customHeight="1">
      <c r="I1001" s="269"/>
      <c r="K1001" s="270"/>
      <c r="L1001" s="270"/>
      <c r="M1001" s="269"/>
    </row>
    <row r="1002" ht="14.25" customHeight="1">
      <c r="I1002" s="269"/>
      <c r="K1002" s="270"/>
      <c r="L1002" s="270"/>
      <c r="M1002" s="269"/>
    </row>
    <row r="1003" ht="14.25" customHeight="1">
      <c r="I1003" s="269"/>
      <c r="K1003" s="270"/>
      <c r="L1003" s="270"/>
      <c r="M1003" s="269"/>
    </row>
    <row r="1004" ht="14.25" customHeight="1">
      <c r="I1004" s="269"/>
      <c r="K1004" s="270"/>
      <c r="L1004" s="270"/>
      <c r="M1004" s="269"/>
    </row>
    <row r="1005" ht="14.25" customHeight="1">
      <c r="I1005" s="269"/>
      <c r="K1005" s="270"/>
      <c r="L1005" s="270"/>
      <c r="M1005" s="269"/>
    </row>
    <row r="1006" ht="14.25" customHeight="1">
      <c r="I1006" s="269"/>
      <c r="K1006" s="270"/>
      <c r="L1006" s="270"/>
      <c r="M1006" s="269"/>
    </row>
    <row r="1007" ht="14.25" customHeight="1">
      <c r="I1007" s="269"/>
      <c r="K1007" s="270"/>
      <c r="L1007" s="270"/>
      <c r="M1007" s="269"/>
    </row>
    <row r="1008" ht="14.25" customHeight="1">
      <c r="I1008" s="269"/>
      <c r="K1008" s="270"/>
      <c r="L1008" s="270"/>
      <c r="M1008" s="269"/>
    </row>
    <row r="1009" ht="14.25" customHeight="1">
      <c r="I1009" s="269"/>
      <c r="K1009" s="270"/>
      <c r="L1009" s="270"/>
      <c r="M1009" s="269"/>
    </row>
    <row r="1010" ht="14.25" customHeight="1">
      <c r="I1010" s="269"/>
      <c r="K1010" s="270"/>
      <c r="L1010" s="270"/>
      <c r="M1010" s="269"/>
    </row>
    <row r="1011" ht="14.25" customHeight="1">
      <c r="I1011" s="269"/>
      <c r="K1011" s="270"/>
      <c r="L1011" s="270"/>
      <c r="M1011" s="269"/>
    </row>
    <row r="1012" ht="14.25" customHeight="1">
      <c r="I1012" s="269"/>
      <c r="K1012" s="270"/>
      <c r="L1012" s="270"/>
      <c r="M1012" s="269"/>
    </row>
    <row r="1013" ht="14.25" customHeight="1">
      <c r="I1013" s="269"/>
      <c r="K1013" s="270"/>
      <c r="L1013" s="270"/>
      <c r="M1013" s="269"/>
    </row>
    <row r="1014" ht="14.25" customHeight="1">
      <c r="I1014" s="269"/>
      <c r="K1014" s="270"/>
      <c r="L1014" s="270"/>
      <c r="M1014" s="269"/>
    </row>
    <row r="1015" ht="14.25" customHeight="1">
      <c r="I1015" s="269"/>
      <c r="K1015" s="270"/>
      <c r="L1015" s="270"/>
      <c r="M1015" s="269"/>
    </row>
    <row r="1016" ht="14.25" customHeight="1">
      <c r="I1016" s="269"/>
      <c r="K1016" s="270"/>
      <c r="L1016" s="270"/>
      <c r="M1016" s="269"/>
    </row>
    <row r="1017" ht="14.25" customHeight="1">
      <c r="I1017" s="269"/>
      <c r="K1017" s="270"/>
      <c r="L1017" s="270"/>
      <c r="M1017" s="269"/>
    </row>
    <row r="1018" ht="14.25" customHeight="1">
      <c r="I1018" s="269"/>
      <c r="K1018" s="270"/>
      <c r="L1018" s="270"/>
      <c r="M1018" s="269"/>
    </row>
    <row r="1019" ht="14.25" customHeight="1">
      <c r="I1019" s="269"/>
      <c r="K1019" s="270"/>
      <c r="L1019" s="270"/>
      <c r="M1019" s="269"/>
    </row>
    <row r="1020" ht="14.25" customHeight="1">
      <c r="I1020" s="269"/>
      <c r="K1020" s="270"/>
      <c r="L1020" s="270"/>
      <c r="M1020" s="269"/>
    </row>
    <row r="1021" ht="14.25" customHeight="1">
      <c r="I1021" s="269"/>
      <c r="K1021" s="270"/>
      <c r="L1021" s="270"/>
      <c r="M1021" s="269"/>
    </row>
    <row r="1022" ht="14.25" customHeight="1">
      <c r="I1022" s="269"/>
      <c r="K1022" s="270"/>
      <c r="L1022" s="270"/>
      <c r="M1022" s="269"/>
    </row>
    <row r="1023" ht="14.25" customHeight="1">
      <c r="I1023" s="269"/>
      <c r="K1023" s="270"/>
      <c r="L1023" s="270"/>
      <c r="M1023" s="269"/>
    </row>
    <row r="1024" ht="14.25" customHeight="1">
      <c r="I1024" s="269"/>
      <c r="K1024" s="270"/>
      <c r="L1024" s="270"/>
      <c r="M1024" s="269"/>
    </row>
    <row r="1025" ht="14.25" customHeight="1">
      <c r="I1025" s="269"/>
      <c r="K1025" s="270"/>
      <c r="L1025" s="270"/>
      <c r="M1025" s="269"/>
    </row>
    <row r="1026" ht="14.25" customHeight="1">
      <c r="I1026" s="269"/>
      <c r="K1026" s="270"/>
      <c r="L1026" s="270"/>
      <c r="M1026" s="269"/>
    </row>
    <row r="1027" ht="14.25" customHeight="1">
      <c r="I1027" s="269"/>
      <c r="K1027" s="270"/>
      <c r="L1027" s="270"/>
      <c r="M1027" s="269"/>
    </row>
    <row r="1028" ht="14.25" customHeight="1">
      <c r="I1028" s="269"/>
      <c r="K1028" s="270"/>
      <c r="L1028" s="270"/>
      <c r="M1028" s="269"/>
    </row>
    <row r="1029" ht="14.25" customHeight="1">
      <c r="I1029" s="269"/>
      <c r="K1029" s="270"/>
      <c r="L1029" s="270"/>
      <c r="M1029" s="269"/>
    </row>
    <row r="1030" ht="14.25" customHeight="1">
      <c r="I1030" s="269"/>
      <c r="K1030" s="270"/>
      <c r="L1030" s="270"/>
      <c r="M1030" s="269"/>
    </row>
    <row r="1031" ht="14.25" customHeight="1">
      <c r="I1031" s="269"/>
      <c r="K1031" s="270"/>
      <c r="L1031" s="270"/>
      <c r="M1031" s="269"/>
    </row>
    <row r="1032" ht="14.25" customHeight="1">
      <c r="I1032" s="269"/>
      <c r="K1032" s="270"/>
      <c r="L1032" s="270"/>
      <c r="M1032" s="269"/>
    </row>
    <row r="1033" ht="14.25" customHeight="1">
      <c r="I1033" s="269"/>
      <c r="K1033" s="270"/>
      <c r="L1033" s="270"/>
      <c r="M1033" s="269"/>
    </row>
    <row r="1034" ht="14.25" customHeight="1">
      <c r="I1034" s="269"/>
      <c r="K1034" s="270"/>
      <c r="L1034" s="270"/>
      <c r="M1034" s="269"/>
    </row>
    <row r="1035" ht="14.25" customHeight="1">
      <c r="I1035" s="269"/>
      <c r="K1035" s="270"/>
      <c r="L1035" s="270"/>
      <c r="M1035" s="269"/>
    </row>
    <row r="1036" ht="14.25" customHeight="1">
      <c r="I1036" s="269"/>
      <c r="K1036" s="270"/>
      <c r="L1036" s="270"/>
      <c r="M1036" s="269"/>
    </row>
    <row r="1037" ht="14.25" customHeight="1">
      <c r="I1037" s="269"/>
      <c r="K1037" s="270"/>
      <c r="L1037" s="270"/>
      <c r="M1037" s="269"/>
    </row>
    <row r="1038" ht="14.25" customHeight="1">
      <c r="I1038" s="269"/>
      <c r="K1038" s="270"/>
      <c r="L1038" s="270"/>
      <c r="M1038" s="269"/>
    </row>
    <row r="1039" ht="14.25" customHeight="1">
      <c r="I1039" s="269"/>
      <c r="K1039" s="270"/>
      <c r="L1039" s="270"/>
      <c r="M1039" s="269"/>
    </row>
    <row r="1040" ht="14.25" customHeight="1">
      <c r="I1040" s="269"/>
      <c r="K1040" s="270"/>
      <c r="L1040" s="270"/>
      <c r="M1040" s="269"/>
    </row>
    <row r="1041" ht="14.25" customHeight="1">
      <c r="I1041" s="269"/>
      <c r="K1041" s="270"/>
      <c r="L1041" s="270"/>
      <c r="M1041" s="269"/>
    </row>
    <row r="1042" ht="14.25" customHeight="1">
      <c r="I1042" s="269"/>
      <c r="K1042" s="270"/>
      <c r="L1042" s="270"/>
      <c r="M1042" s="269"/>
    </row>
    <row r="1043" ht="14.25" customHeight="1">
      <c r="I1043" s="269"/>
      <c r="K1043" s="270"/>
      <c r="L1043" s="270"/>
      <c r="M1043" s="269"/>
    </row>
    <row r="1044" ht="14.25" customHeight="1">
      <c r="I1044" s="269"/>
      <c r="K1044" s="270"/>
      <c r="L1044" s="270"/>
      <c r="M1044" s="269"/>
    </row>
    <row r="1045" ht="14.25" customHeight="1">
      <c r="I1045" s="269"/>
      <c r="K1045" s="270"/>
      <c r="L1045" s="270"/>
      <c r="M1045" s="269"/>
    </row>
    <row r="1046" ht="14.25" customHeight="1">
      <c r="I1046" s="269"/>
      <c r="K1046" s="270"/>
      <c r="L1046" s="270"/>
      <c r="M1046" s="269"/>
    </row>
    <row r="1047" ht="14.25" customHeight="1">
      <c r="I1047" s="269"/>
      <c r="K1047" s="270"/>
      <c r="L1047" s="270"/>
      <c r="M1047" s="269"/>
    </row>
    <row r="1048" ht="14.25" customHeight="1">
      <c r="I1048" s="269"/>
      <c r="K1048" s="270"/>
      <c r="L1048" s="270"/>
      <c r="M1048" s="269"/>
    </row>
    <row r="1049" ht="14.25" customHeight="1">
      <c r="I1049" s="269"/>
      <c r="K1049" s="270"/>
      <c r="L1049" s="270"/>
      <c r="M1049" s="269"/>
    </row>
    <row r="1050" ht="14.25" customHeight="1">
      <c r="I1050" s="269"/>
      <c r="K1050" s="270"/>
      <c r="L1050" s="270"/>
      <c r="M1050" s="269"/>
    </row>
    <row r="1051" ht="14.25" customHeight="1">
      <c r="I1051" s="269"/>
      <c r="K1051" s="270"/>
      <c r="L1051" s="270"/>
      <c r="M1051" s="269"/>
    </row>
    <row r="1052" ht="14.25" customHeight="1">
      <c r="I1052" s="269"/>
      <c r="K1052" s="270"/>
      <c r="L1052" s="270"/>
      <c r="M1052" s="269"/>
    </row>
    <row r="1053" ht="14.25" customHeight="1">
      <c r="I1053" s="269"/>
      <c r="K1053" s="270"/>
      <c r="L1053" s="270"/>
      <c r="M1053" s="269"/>
    </row>
    <row r="1054" ht="14.25" customHeight="1">
      <c r="I1054" s="269"/>
      <c r="K1054" s="270"/>
      <c r="L1054" s="270"/>
      <c r="M1054" s="269"/>
    </row>
    <row r="1055" ht="14.25" customHeight="1">
      <c r="I1055" s="269"/>
      <c r="K1055" s="270"/>
      <c r="L1055" s="270"/>
      <c r="M1055" s="269"/>
    </row>
    <row r="1056" ht="14.25" customHeight="1">
      <c r="I1056" s="269"/>
      <c r="K1056" s="270"/>
      <c r="L1056" s="270"/>
      <c r="M1056" s="269"/>
    </row>
    <row r="1057" ht="14.25" customHeight="1">
      <c r="I1057" s="269"/>
      <c r="K1057" s="270"/>
      <c r="L1057" s="270"/>
      <c r="M1057" s="269"/>
    </row>
    <row r="1058" ht="14.25" customHeight="1">
      <c r="I1058" s="269"/>
      <c r="K1058" s="270"/>
      <c r="L1058" s="270"/>
      <c r="M1058" s="269"/>
    </row>
    <row r="1059" ht="14.25" customHeight="1">
      <c r="I1059" s="269"/>
      <c r="K1059" s="270"/>
      <c r="L1059" s="270"/>
      <c r="M1059" s="269"/>
    </row>
    <row r="1060" ht="14.25" customHeight="1">
      <c r="I1060" s="269"/>
      <c r="K1060" s="270"/>
      <c r="L1060" s="270"/>
      <c r="M1060" s="269"/>
    </row>
    <row r="1061" ht="14.25" customHeight="1">
      <c r="I1061" s="269"/>
      <c r="K1061" s="270"/>
      <c r="L1061" s="270"/>
      <c r="M1061" s="269"/>
    </row>
    <row r="1062" ht="14.25" customHeight="1">
      <c r="I1062" s="269"/>
      <c r="K1062" s="270"/>
      <c r="L1062" s="270"/>
      <c r="M1062" s="269"/>
    </row>
    <row r="1063" ht="14.25" customHeight="1">
      <c r="I1063" s="269"/>
      <c r="K1063" s="270"/>
      <c r="L1063" s="270"/>
      <c r="M1063" s="269"/>
    </row>
    <row r="1064" ht="14.25" customHeight="1">
      <c r="I1064" s="269"/>
      <c r="K1064" s="270"/>
      <c r="L1064" s="270"/>
      <c r="M1064" s="269"/>
    </row>
    <row r="1065" ht="14.25" customHeight="1">
      <c r="I1065" s="269"/>
      <c r="K1065" s="270"/>
      <c r="L1065" s="270"/>
      <c r="M1065" s="269"/>
    </row>
    <row r="1066" ht="14.25" customHeight="1">
      <c r="I1066" s="269"/>
      <c r="K1066" s="270"/>
      <c r="L1066" s="270"/>
      <c r="M1066" s="269"/>
    </row>
    <row r="1067" ht="14.25" customHeight="1">
      <c r="I1067" s="269"/>
      <c r="K1067" s="270"/>
      <c r="L1067" s="270"/>
      <c r="M1067" s="269"/>
    </row>
    <row r="1068" ht="14.25" customHeight="1">
      <c r="I1068" s="269"/>
      <c r="K1068" s="270"/>
      <c r="L1068" s="270"/>
      <c r="M1068" s="269"/>
    </row>
    <row r="1069" ht="14.25" customHeight="1">
      <c r="I1069" s="269"/>
      <c r="K1069" s="270"/>
      <c r="L1069" s="270"/>
      <c r="M1069" s="269"/>
    </row>
    <row r="1070" ht="14.25" customHeight="1">
      <c r="I1070" s="269"/>
      <c r="K1070" s="270"/>
      <c r="L1070" s="270"/>
      <c r="M1070" s="269"/>
    </row>
    <row r="1071" ht="14.25" customHeight="1">
      <c r="I1071" s="269"/>
      <c r="K1071" s="270"/>
      <c r="L1071" s="270"/>
      <c r="M1071" s="269"/>
    </row>
    <row r="1072" ht="14.25" customHeight="1">
      <c r="I1072" s="269"/>
      <c r="K1072" s="270"/>
      <c r="L1072" s="270"/>
      <c r="M1072" s="269"/>
    </row>
    <row r="1073" ht="14.25" customHeight="1">
      <c r="I1073" s="269"/>
      <c r="K1073" s="270"/>
      <c r="L1073" s="270"/>
      <c r="M1073" s="269"/>
    </row>
    <row r="1074" ht="14.25" customHeight="1">
      <c r="I1074" s="269"/>
      <c r="K1074" s="270"/>
      <c r="L1074" s="270"/>
      <c r="M1074" s="269"/>
    </row>
    <row r="1075" ht="14.25" customHeight="1">
      <c r="I1075" s="269"/>
      <c r="K1075" s="270"/>
      <c r="L1075" s="270"/>
      <c r="M1075" s="269"/>
    </row>
    <row r="1076" ht="14.25" customHeight="1">
      <c r="I1076" s="269"/>
      <c r="K1076" s="270"/>
      <c r="L1076" s="270"/>
      <c r="M1076" s="269"/>
    </row>
    <row r="1077" ht="14.25" customHeight="1">
      <c r="I1077" s="269"/>
      <c r="K1077" s="270"/>
      <c r="L1077" s="270"/>
      <c r="M1077" s="269"/>
    </row>
    <row r="1078" ht="14.25" customHeight="1">
      <c r="I1078" s="269"/>
      <c r="K1078" s="270"/>
      <c r="L1078" s="270"/>
      <c r="M1078" s="269"/>
    </row>
    <row r="1079" ht="14.25" customHeight="1">
      <c r="I1079" s="269"/>
      <c r="K1079" s="270"/>
      <c r="L1079" s="270"/>
      <c r="M1079" s="269"/>
    </row>
    <row r="1080" ht="14.25" customHeight="1">
      <c r="I1080" s="269"/>
      <c r="K1080" s="270"/>
      <c r="L1080" s="270"/>
      <c r="M1080" s="269"/>
    </row>
    <row r="1081" ht="14.25" customHeight="1">
      <c r="I1081" s="269"/>
      <c r="K1081" s="270"/>
      <c r="L1081" s="270"/>
      <c r="M1081" s="269"/>
    </row>
    <row r="1082" ht="14.25" customHeight="1">
      <c r="I1082" s="269"/>
      <c r="K1082" s="270"/>
      <c r="L1082" s="270"/>
      <c r="M1082" s="269"/>
    </row>
    <row r="1083" ht="14.25" customHeight="1">
      <c r="I1083" s="269"/>
      <c r="K1083" s="270"/>
      <c r="L1083" s="270"/>
      <c r="M1083" s="269"/>
    </row>
    <row r="1084" ht="14.25" customHeight="1">
      <c r="I1084" s="269"/>
      <c r="K1084" s="270"/>
      <c r="L1084" s="270"/>
      <c r="M1084" s="269"/>
    </row>
    <row r="1085" ht="14.25" customHeight="1">
      <c r="I1085" s="269"/>
      <c r="K1085" s="270"/>
      <c r="L1085" s="270"/>
      <c r="M1085" s="269"/>
    </row>
    <row r="1086" ht="14.25" customHeight="1">
      <c r="I1086" s="269"/>
      <c r="K1086" s="270"/>
      <c r="L1086" s="270"/>
      <c r="M1086" s="269"/>
    </row>
    <row r="1087" ht="14.25" customHeight="1">
      <c r="I1087" s="269"/>
      <c r="K1087" s="270"/>
      <c r="L1087" s="270"/>
      <c r="M1087" s="269"/>
    </row>
    <row r="1088" ht="14.25" customHeight="1">
      <c r="I1088" s="269"/>
      <c r="K1088" s="270"/>
      <c r="L1088" s="270"/>
      <c r="M1088" s="269"/>
    </row>
    <row r="1089" ht="14.25" customHeight="1">
      <c r="I1089" s="269"/>
      <c r="K1089" s="270"/>
      <c r="L1089" s="270"/>
      <c r="M1089" s="269"/>
    </row>
    <row r="1090" ht="14.25" customHeight="1">
      <c r="I1090" s="269"/>
      <c r="K1090" s="270"/>
      <c r="L1090" s="270"/>
      <c r="M1090" s="269"/>
    </row>
    <row r="1091" ht="14.25" customHeight="1">
      <c r="I1091" s="269"/>
      <c r="K1091" s="270"/>
      <c r="L1091" s="270"/>
      <c r="M1091" s="269"/>
    </row>
    <row r="1092" ht="14.25" customHeight="1">
      <c r="I1092" s="269"/>
      <c r="K1092" s="270"/>
      <c r="L1092" s="270"/>
      <c r="M1092" s="269"/>
    </row>
    <row r="1093" ht="14.25" customHeight="1">
      <c r="I1093" s="269"/>
      <c r="K1093" s="270"/>
      <c r="L1093" s="270"/>
      <c r="M1093" s="269"/>
    </row>
    <row r="1094" ht="14.25" customHeight="1">
      <c r="I1094" s="269"/>
      <c r="K1094" s="270"/>
      <c r="L1094" s="270"/>
      <c r="M1094" s="269"/>
    </row>
    <row r="1095" ht="14.25" customHeight="1">
      <c r="I1095" s="269"/>
      <c r="K1095" s="270"/>
      <c r="L1095" s="270"/>
      <c r="M1095" s="269"/>
    </row>
    <row r="1096" ht="14.25" customHeight="1">
      <c r="I1096" s="269"/>
      <c r="K1096" s="270"/>
      <c r="L1096" s="270"/>
      <c r="M1096" s="269"/>
    </row>
    <row r="1097" ht="14.25" customHeight="1">
      <c r="I1097" s="269"/>
      <c r="K1097" s="270"/>
      <c r="L1097" s="270"/>
      <c r="M1097" s="269"/>
    </row>
    <row r="1098" ht="14.25" customHeight="1">
      <c r="I1098" s="269"/>
      <c r="K1098" s="270"/>
      <c r="L1098" s="270"/>
      <c r="M1098" s="269"/>
    </row>
    <row r="1099" ht="14.25" customHeight="1">
      <c r="I1099" s="269"/>
      <c r="K1099" s="270"/>
      <c r="L1099" s="270"/>
      <c r="M1099" s="269"/>
    </row>
    <row r="1100" ht="14.25" customHeight="1">
      <c r="I1100" s="269"/>
      <c r="K1100" s="270"/>
      <c r="L1100" s="270"/>
      <c r="M1100" s="269"/>
    </row>
    <row r="1101" ht="14.25" customHeight="1">
      <c r="I1101" s="269"/>
      <c r="K1101" s="270"/>
      <c r="L1101" s="270"/>
      <c r="M1101" s="269"/>
    </row>
    <row r="1102" ht="14.25" customHeight="1">
      <c r="I1102" s="269"/>
      <c r="K1102" s="270"/>
      <c r="L1102" s="270"/>
      <c r="M1102" s="269"/>
    </row>
    <row r="1103" ht="14.25" customHeight="1">
      <c r="I1103" s="269"/>
      <c r="K1103" s="270"/>
      <c r="L1103" s="270"/>
      <c r="M1103" s="269"/>
    </row>
    <row r="1104" ht="14.25" customHeight="1">
      <c r="I1104" s="269"/>
      <c r="K1104" s="270"/>
      <c r="L1104" s="270"/>
      <c r="M1104" s="269"/>
    </row>
    <row r="1105" ht="14.25" customHeight="1">
      <c r="I1105" s="269"/>
      <c r="K1105" s="270"/>
      <c r="L1105" s="270"/>
      <c r="M1105" s="269"/>
    </row>
  </sheetData>
  <mergeCells count="107"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8:E38"/>
    <mergeCell ref="B40:E40"/>
    <mergeCell ref="B41:E41"/>
    <mergeCell ref="B42:E48"/>
    <mergeCell ref="B49:E55"/>
    <mergeCell ref="B56:E62"/>
    <mergeCell ref="B63:E69"/>
    <mergeCell ref="B70:E76"/>
    <mergeCell ref="B77:E83"/>
    <mergeCell ref="B84:E90"/>
    <mergeCell ref="B91:E97"/>
    <mergeCell ref="B98:E104"/>
    <mergeCell ref="B105:E111"/>
    <mergeCell ref="B112:E118"/>
    <mergeCell ref="B119:E125"/>
    <mergeCell ref="B126:E132"/>
    <mergeCell ref="B133:E139"/>
    <mergeCell ref="B140:E146"/>
    <mergeCell ref="B147:E153"/>
    <mergeCell ref="B154:E160"/>
    <mergeCell ref="B161:E167"/>
    <mergeCell ref="B429:E429"/>
    <mergeCell ref="B430:E430"/>
    <mergeCell ref="B414:E416"/>
    <mergeCell ref="B419:E419"/>
    <mergeCell ref="B421:E421"/>
    <mergeCell ref="B422:E422"/>
    <mergeCell ref="B423:E423"/>
    <mergeCell ref="B426:E426"/>
    <mergeCell ref="B428:E428"/>
    <mergeCell ref="B169:E169"/>
    <mergeCell ref="B170:E170"/>
    <mergeCell ref="B171:E177"/>
    <mergeCell ref="B178:E184"/>
    <mergeCell ref="B185:E191"/>
    <mergeCell ref="B192:E198"/>
    <mergeCell ref="B199:E205"/>
    <mergeCell ref="B206:E212"/>
    <mergeCell ref="B213:E219"/>
    <mergeCell ref="B220:E226"/>
    <mergeCell ref="B227:E233"/>
    <mergeCell ref="B234:E240"/>
    <mergeCell ref="B241:E247"/>
    <mergeCell ref="B249:E249"/>
    <mergeCell ref="B250:E250"/>
    <mergeCell ref="B251:E257"/>
    <mergeCell ref="B258:E264"/>
    <mergeCell ref="B265:E271"/>
    <mergeCell ref="B272:E278"/>
    <mergeCell ref="B279:E285"/>
    <mergeCell ref="B286:E292"/>
    <mergeCell ref="B293:E299"/>
    <mergeCell ref="B301:E301"/>
    <mergeCell ref="B302:E302"/>
    <mergeCell ref="B303:E309"/>
    <mergeCell ref="B310:E316"/>
    <mergeCell ref="B317:E323"/>
    <mergeCell ref="B326:E326"/>
    <mergeCell ref="B328:E328"/>
    <mergeCell ref="B329:E329"/>
    <mergeCell ref="B330:E335"/>
    <mergeCell ref="B336:E341"/>
    <mergeCell ref="B342:E347"/>
    <mergeCell ref="B348:E353"/>
    <mergeCell ref="B354:E359"/>
    <mergeCell ref="B360:E365"/>
    <mergeCell ref="B367:E367"/>
    <mergeCell ref="B368:E368"/>
    <mergeCell ref="B369:E374"/>
    <mergeCell ref="B375:E380"/>
    <mergeCell ref="B381:E386"/>
    <mergeCell ref="B387:E392"/>
    <mergeCell ref="B394:E394"/>
    <mergeCell ref="B395:E395"/>
    <mergeCell ref="B396:E401"/>
    <mergeCell ref="B402:E407"/>
    <mergeCell ref="B410:E410"/>
    <mergeCell ref="B412:E412"/>
    <mergeCell ref="B413:E413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2024-04-08T20:25:00Z</dcterms:created>
  <dc:creator>Queila</dc:creator>
</cp:coreProperties>
</file>