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DB73733-A295-4497-87BA-38BBA228F62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ERVENTE LIMPEZA" sheetId="1" r:id="rId1"/>
    <sheet name="CÁLCULO DO Nº DE SERVENTES" sheetId="2" r:id="rId2"/>
    <sheet name="INSUMOS IFRS" sheetId="3" r:id="rId3"/>
  </sheets>
  <definedNames>
    <definedName name="Print_Area" localSheetId="0">'SERVENTE LIMPEZA'!$A$1:$I$263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RaGWAs+JeqV8YuxyB0vw6sO74UtvubBbspms2MPQTE="/>
    </ext>
  </extLst>
</workbook>
</file>

<file path=xl/calcChain.xml><?xml version="1.0" encoding="utf-8"?>
<calcChain xmlns="http://schemas.openxmlformats.org/spreadsheetml/2006/main">
  <c r="G122" i="3" l="1"/>
  <c r="H122" i="3" s="1"/>
  <c r="I122" i="3" s="1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103" i="3" s="1"/>
  <c r="H82" i="3"/>
  <c r="H81" i="3"/>
  <c r="H80" i="3"/>
  <c r="H79" i="3"/>
  <c r="H78" i="3"/>
  <c r="H77" i="3"/>
  <c r="H76" i="3"/>
  <c r="H75" i="3"/>
  <c r="H74" i="3"/>
  <c r="H73" i="3"/>
  <c r="H72" i="3"/>
  <c r="H68" i="3"/>
  <c r="H69" i="3" s="1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E27" i="3"/>
  <c r="G27" i="3" s="1"/>
  <c r="E26" i="3"/>
  <c r="G26" i="3" s="1"/>
  <c r="G25" i="3"/>
  <c r="E25" i="3"/>
  <c r="E24" i="3"/>
  <c r="G24" i="3" s="1"/>
  <c r="E23" i="3"/>
  <c r="G23" i="3" s="1"/>
  <c r="E22" i="3"/>
  <c r="G22" i="3" s="1"/>
  <c r="E21" i="3"/>
  <c r="G21" i="3" s="1"/>
  <c r="E20" i="3"/>
  <c r="G20" i="3" s="1"/>
  <c r="G19" i="3"/>
  <c r="E19" i="3"/>
  <c r="E18" i="3"/>
  <c r="G18" i="3" s="1"/>
  <c r="E17" i="3"/>
  <c r="G17" i="3" s="1"/>
  <c r="E16" i="3"/>
  <c r="G16" i="3" s="1"/>
  <c r="E15" i="3"/>
  <c r="G15" i="3" s="1"/>
  <c r="E14" i="3"/>
  <c r="G14" i="3" s="1"/>
  <c r="G13" i="3"/>
  <c r="E13" i="3"/>
  <c r="E12" i="3"/>
  <c r="G12" i="3" s="1"/>
  <c r="E11" i="3"/>
  <c r="G11" i="3" s="1"/>
  <c r="E10" i="3"/>
  <c r="G10" i="3" s="1"/>
  <c r="E9" i="3"/>
  <c r="G9" i="3" s="1"/>
  <c r="Q23" i="2"/>
  <c r="K21" i="2"/>
  <c r="D20" i="2"/>
  <c r="K19" i="2"/>
  <c r="E19" i="2"/>
  <c r="F19" i="2" s="1"/>
  <c r="K18" i="2"/>
  <c r="E18" i="2"/>
  <c r="K17" i="2"/>
  <c r="E17" i="2"/>
  <c r="F17" i="2" s="1"/>
  <c r="I17" i="2" s="1"/>
  <c r="K16" i="2"/>
  <c r="E16" i="2"/>
  <c r="K15" i="2"/>
  <c r="F15" i="2"/>
  <c r="E15" i="2"/>
  <c r="K14" i="2"/>
  <c r="F14" i="2"/>
  <c r="I14" i="2" s="1"/>
  <c r="E14" i="2"/>
  <c r="K13" i="2"/>
  <c r="E13" i="2"/>
  <c r="K12" i="2"/>
  <c r="E12" i="2"/>
  <c r="K11" i="2"/>
  <c r="E11" i="2"/>
  <c r="K10" i="2"/>
  <c r="E10" i="2"/>
  <c r="K9" i="2"/>
  <c r="E9" i="2"/>
  <c r="F9" i="2" s="1"/>
  <c r="I9" i="2" s="1"/>
  <c r="K8" i="2"/>
  <c r="E8" i="2"/>
  <c r="F8" i="2" s="1"/>
  <c r="I8" i="2" s="1"/>
  <c r="K7" i="2"/>
  <c r="E7" i="2"/>
  <c r="F7" i="2" s="1"/>
  <c r="K6" i="2"/>
  <c r="E6" i="2"/>
  <c r="F6" i="2" s="1"/>
  <c r="I6" i="2" s="1"/>
  <c r="K5" i="2"/>
  <c r="E5" i="2"/>
  <c r="K4" i="2"/>
  <c r="E4" i="2"/>
  <c r="K3" i="2"/>
  <c r="F3" i="2"/>
  <c r="E3" i="2"/>
  <c r="K2" i="2"/>
  <c r="F2" i="2"/>
  <c r="I2" i="2" s="1"/>
  <c r="E2" i="2"/>
  <c r="G253" i="1"/>
  <c r="F244" i="1"/>
  <c r="F241" i="1"/>
  <c r="F239" i="1"/>
  <c r="F233" i="1"/>
  <c r="F231" i="1"/>
  <c r="F221" i="1"/>
  <c r="F219" i="1"/>
  <c r="F217" i="1"/>
  <c r="H161" i="1"/>
  <c r="H159" i="1"/>
  <c r="I97" i="1"/>
  <c r="I84" i="1"/>
  <c r="I79" i="1"/>
  <c r="I89" i="1" s="1"/>
  <c r="H73" i="1"/>
  <c r="H67" i="1"/>
  <c r="I52" i="1"/>
  <c r="I51" i="1"/>
  <c r="H32" i="1"/>
  <c r="F246" i="1" s="1"/>
  <c r="H31" i="1"/>
  <c r="H30" i="1"/>
  <c r="H27" i="1"/>
  <c r="H26" i="1"/>
  <c r="H25" i="1"/>
  <c r="H24" i="1"/>
  <c r="H23" i="1"/>
  <c r="F240" i="1" s="1"/>
  <c r="H22" i="1"/>
  <c r="H28" i="1" s="1"/>
  <c r="F242" i="1" s="1"/>
  <c r="H19" i="1"/>
  <c r="F236" i="1" s="1"/>
  <c r="H18" i="1"/>
  <c r="F235" i="1" s="1"/>
  <c r="H17" i="1"/>
  <c r="H20" i="1" s="1"/>
  <c r="H16" i="1"/>
  <c r="H15" i="1"/>
  <c r="F232" i="1" s="1"/>
  <c r="H14" i="1"/>
  <c r="H13" i="1"/>
  <c r="F230" i="1" s="1"/>
  <c r="F245" i="1" l="1"/>
  <c r="H33" i="1"/>
  <c r="F247" i="1" s="1"/>
  <c r="G5" i="2"/>
  <c r="H5" i="2" s="1"/>
  <c r="O5" i="2" s="1"/>
  <c r="F10" i="2"/>
  <c r="I10" i="2" s="1"/>
  <c r="I19" i="2"/>
  <c r="G19" i="2"/>
  <c r="H19" i="2" s="1"/>
  <c r="O19" i="2" s="1"/>
  <c r="G15" i="2"/>
  <c r="H15" i="2" s="1"/>
  <c r="O15" i="2" s="1"/>
  <c r="I15" i="2"/>
  <c r="F237" i="1"/>
  <c r="H83" i="3"/>
  <c r="C111" i="3"/>
  <c r="E111" i="3" s="1"/>
  <c r="C112" i="3"/>
  <c r="E112" i="3" s="1"/>
  <c r="G112" i="3" s="1"/>
  <c r="I137" i="1" s="1"/>
  <c r="F104" i="3"/>
  <c r="G12" i="2"/>
  <c r="H12" i="2" s="1"/>
  <c r="O12" i="2" s="1"/>
  <c r="I7" i="2"/>
  <c r="G7" i="2"/>
  <c r="H7" i="2" s="1"/>
  <c r="O7" i="2" s="1"/>
  <c r="G28" i="3"/>
  <c r="E21" i="2"/>
  <c r="G3" i="2"/>
  <c r="H3" i="2" s="1"/>
  <c r="O3" i="2" s="1"/>
  <c r="I3" i="2"/>
  <c r="G8" i="2"/>
  <c r="H8" i="2" s="1"/>
  <c r="O8" i="2" s="1"/>
  <c r="G18" i="2"/>
  <c r="H18" i="2" s="1"/>
  <c r="O18" i="2" s="1"/>
  <c r="C110" i="3"/>
  <c r="E110" i="3" s="1"/>
  <c r="G17" i="2"/>
  <c r="H17" i="2" s="1"/>
  <c r="O17" i="2" s="1"/>
  <c r="F5" i="2"/>
  <c r="I5" i="2" s="1"/>
  <c r="I170" i="1"/>
  <c r="F12" i="2"/>
  <c r="I12" i="2" s="1"/>
  <c r="G2" i="2"/>
  <c r="H2" i="2" s="1"/>
  <c r="O2" i="2" s="1"/>
  <c r="G14" i="2"/>
  <c r="H14" i="2" s="1"/>
  <c r="O14" i="2" s="1"/>
  <c r="I60" i="1"/>
  <c r="G9" i="2"/>
  <c r="H9" i="2" s="1"/>
  <c r="O9" i="2" s="1"/>
  <c r="F16" i="2"/>
  <c r="I16" i="2" s="1"/>
  <c r="B115" i="1"/>
  <c r="F18" i="2"/>
  <c r="I18" i="2" s="1"/>
  <c r="G6" i="2"/>
  <c r="H6" i="2" s="1"/>
  <c r="O6" i="2" s="1"/>
  <c r="F13" i="2"/>
  <c r="I13" i="2" s="1"/>
  <c r="I104" i="1"/>
  <c r="I105" i="1" s="1"/>
  <c r="I59" i="1"/>
  <c r="I106" i="1"/>
  <c r="F4" i="2"/>
  <c r="I4" i="2" s="1"/>
  <c r="F11" i="2"/>
  <c r="I11" i="2" s="1"/>
  <c r="I61" i="1" l="1"/>
  <c r="G4" i="2"/>
  <c r="H4" i="2" s="1"/>
  <c r="O4" i="2" s="1"/>
  <c r="H35" i="1"/>
  <c r="I102" i="1"/>
  <c r="F249" i="1"/>
  <c r="F21" i="2"/>
  <c r="G16" i="2"/>
  <c r="H16" i="2" s="1"/>
  <c r="O16" i="2" s="1"/>
  <c r="G10" i="2"/>
  <c r="H10" i="2" s="1"/>
  <c r="O10" i="2" s="1"/>
  <c r="G13" i="2"/>
  <c r="H13" i="2" s="1"/>
  <c r="O13" i="2" s="1"/>
  <c r="G29" i="3"/>
  <c r="C109" i="3"/>
  <c r="E109" i="3" s="1"/>
  <c r="G11" i="2"/>
  <c r="H11" i="2" s="1"/>
  <c r="O11" i="2" s="1"/>
  <c r="I21" i="2" l="1"/>
  <c r="G21" i="2"/>
  <c r="H21" i="2" s="1"/>
  <c r="O21" i="2" s="1"/>
  <c r="I103" i="1"/>
  <c r="I107" i="1" s="1"/>
  <c r="I95" i="1"/>
  <c r="I68" i="1"/>
  <c r="I67" i="1"/>
  <c r="I65" i="1"/>
  <c r="I73" i="1" s="1"/>
  <c r="I96" i="1" s="1"/>
  <c r="I70" i="1"/>
  <c r="I66" i="1"/>
  <c r="I71" i="1"/>
  <c r="I72" i="1"/>
  <c r="I69" i="1"/>
  <c r="H115" i="1" l="1"/>
  <c r="I172" i="1"/>
  <c r="I123" i="1"/>
  <c r="I98" i="1"/>
  <c r="L23" i="2"/>
  <c r="G110" i="3" l="1"/>
  <c r="I135" i="1" s="1"/>
  <c r="G111" i="3"/>
  <c r="I136" i="1" s="1"/>
  <c r="G109" i="3"/>
  <c r="I134" i="1" s="1"/>
  <c r="E115" i="1"/>
  <c r="I115" i="1" s="1"/>
  <c r="I171" i="1"/>
  <c r="I124" i="1" l="1"/>
  <c r="I122" i="1"/>
  <c r="I121" i="1"/>
  <c r="I120" i="1"/>
  <c r="I119" i="1"/>
  <c r="I125" i="1" s="1"/>
  <c r="I129" i="1" s="1"/>
  <c r="I130" i="1" s="1"/>
  <c r="I139" i="1"/>
  <c r="I174" i="1" s="1"/>
  <c r="I173" i="1" l="1"/>
  <c r="I175" i="1" s="1"/>
  <c r="I145" i="1"/>
  <c r="I146" i="1" l="1"/>
  <c r="I149" i="1" l="1"/>
  <c r="I147" i="1"/>
  <c r="I148" i="1" s="1"/>
  <c r="I153" i="1" l="1"/>
  <c r="I152" i="1"/>
  <c r="I158" i="1"/>
  <c r="I161" i="1" l="1"/>
  <c r="I159" i="1"/>
  <c r="I176" i="1" s="1"/>
  <c r="I177" i="1" s="1"/>
  <c r="E197" i="1" l="1"/>
  <c r="G197" i="1" s="1"/>
  <c r="D236" i="1" s="1"/>
  <c r="G236" i="1" s="1"/>
  <c r="E185" i="1"/>
  <c r="G185" i="1" s="1"/>
  <c r="D230" i="1" s="1"/>
  <c r="G230" i="1" s="1"/>
  <c r="E195" i="1"/>
  <c r="G195" i="1" s="1"/>
  <c r="D235" i="1" s="1"/>
  <c r="G235" i="1" s="1"/>
  <c r="E193" i="1"/>
  <c r="G193" i="1" s="1"/>
  <c r="D234" i="1" s="1"/>
  <c r="G234" i="1" s="1"/>
  <c r="G219" i="1"/>
  <c r="H219" i="1" s="1"/>
  <c r="D245" i="1" s="1"/>
  <c r="G245" i="1" s="1"/>
  <c r="G217" i="1"/>
  <c r="H217" i="1" s="1"/>
  <c r="D244" i="1" s="1"/>
  <c r="G244" i="1" s="1"/>
  <c r="E191" i="1"/>
  <c r="G191" i="1" s="1"/>
  <c r="D233" i="1" s="1"/>
  <c r="G233" i="1" s="1"/>
  <c r="E207" i="1"/>
  <c r="G207" i="1" s="1"/>
  <c r="D240" i="1" s="1"/>
  <c r="G240" i="1" s="1"/>
  <c r="E189" i="1"/>
  <c r="G189" i="1" s="1"/>
  <c r="D232" i="1" s="1"/>
  <c r="G232" i="1" s="1"/>
  <c r="E187" i="1"/>
  <c r="G187" i="1" s="1"/>
  <c r="D231" i="1" s="1"/>
  <c r="G231" i="1" s="1"/>
  <c r="E205" i="1"/>
  <c r="G221" i="1"/>
  <c r="H221" i="1" s="1"/>
  <c r="D246" i="1" s="1"/>
  <c r="G246" i="1" s="1"/>
  <c r="G209" i="1" l="1"/>
  <c r="D241" i="1" s="1"/>
  <c r="G241" i="1" s="1"/>
  <c r="G205" i="1"/>
  <c r="D239" i="1" s="1"/>
  <c r="G239" i="1" s="1"/>
  <c r="G242" i="1" s="1"/>
  <c r="G247" i="1"/>
  <c r="G237" i="1"/>
  <c r="G249" i="1" s="1"/>
  <c r="G255" i="1" l="1"/>
  <c r="G251" i="1"/>
</calcChain>
</file>

<file path=xl/sharedStrings.xml><?xml version="1.0" encoding="utf-8"?>
<sst xmlns="http://schemas.openxmlformats.org/spreadsheetml/2006/main" count="712" uniqueCount="444">
  <si>
    <r>
      <rPr>
        <b/>
        <sz val="12"/>
        <color theme="1"/>
        <rFont val="Arial"/>
      </rPr>
      <t xml:space="preserve">ANEXO II  </t>
    </r>
    <r>
      <rPr>
        <b/>
        <sz val="12"/>
        <color rgb="FFFF0000"/>
        <rFont val="Arial"/>
      </rPr>
      <t xml:space="preserve">do Pregão IFRS nº 90008/2025 </t>
    </r>
    <r>
      <rPr>
        <b/>
        <sz val="12"/>
        <color theme="1"/>
        <rFont val="Arial"/>
      </rPr>
      <t>–</t>
    </r>
    <r>
      <rPr>
        <b/>
        <sz val="12"/>
        <color rgb="FFFF0000"/>
        <rFont val="Arial"/>
      </rPr>
      <t xml:space="preserve"> </t>
    </r>
    <r>
      <rPr>
        <b/>
        <sz val="12"/>
        <color theme="1"/>
        <rFont val="Arial"/>
      </rPr>
      <t xml:space="preserve">Opção pela conta vinculada e férias nos módulos 2.1 e 4.1 </t>
    </r>
    <r>
      <rPr>
        <b/>
        <sz val="12"/>
        <color rgb="FF0000FF"/>
        <rFont val="Arial"/>
      </rPr>
      <t xml:space="preserve">
</t>
    </r>
    <r>
      <rPr>
        <b/>
        <sz val="12"/>
        <color theme="1"/>
        <rFont val="Arial"/>
      </rPr>
      <t xml:space="preserve">PLANILHA DE CUSTOS E FORMAÇÃO DE PREÇOS </t>
    </r>
    <r>
      <rPr>
        <b/>
        <sz val="12"/>
        <color rgb="FF800080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Arial"/>
      </rPr>
      <t>IFRS - CAMPUS RESTINGA</t>
    </r>
  </si>
  <si>
    <t xml:space="preserve">LIMPEZA - Regime de Tributação: Lucro Real </t>
  </si>
  <si>
    <t>Nº do processo:</t>
  </si>
  <si>
    <t>23419.000890/2025-18</t>
  </si>
  <si>
    <t>Licitação nº:</t>
  </si>
  <si>
    <t>Pregão IFRS -  nº 90008/2025 (CAMPUS RESTINGA)</t>
  </si>
  <si>
    <t>Dia: xx/xx/2025 às xxh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</si>
  <si>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</si>
  <si>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</si>
  <si>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</si>
  <si>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</si>
  <si>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</si>
  <si>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</si>
  <si>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PORTO ALEGRE/RS</t>
  </si>
  <si>
    <t>C</t>
  </si>
  <si>
    <t>Ano do Acordo, Convenção ou Dissídio Coletivo</t>
  </si>
  <si>
    <t>01/01/2025 a 31/12/2025
SINDASSEIO/RS (RS000040/2025)</t>
  </si>
  <si>
    <t>D</t>
  </si>
  <si>
    <t xml:space="preserve">Número de meses de execução contratual </t>
  </si>
  <si>
    <t xml:space="preserve">IDENTIFICAÇÃO DO SERVIÇO 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</si>
  <si>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</si>
  <si>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</si>
  <si>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(Em função da unidade de medida)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</si>
  <si>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</si>
  <si>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</si>
  <si>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</si>
  <si>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</si>
  <si>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</si>
  <si>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Oficinas</t>
  </si>
  <si>
    <t>f) Áreas internas - Áreas com espaços livres - saguão, hall e salão</t>
  </si>
  <si>
    <r>
      <rPr>
        <b/>
        <sz val="8"/>
        <color rgb="FF0047FF"/>
        <rFont val="Arial"/>
      </rPr>
      <t xml:space="preserve">g) Banheiros </t>
    </r>
    <r>
      <rPr>
        <sz val="8"/>
        <color rgb="FF0047FF"/>
        <rFont val="Arial"/>
      </rPr>
      <t>(40%)</t>
    </r>
  </si>
  <si>
    <t>TOTAL DA ÁREA INTERNA</t>
  </si>
  <si>
    <t>a) Áreas externas - Pisos pavimentados adjacentes/contíguos às edificações</t>
  </si>
  <si>
    <t>b) Varrição de passeios e arruamentos</t>
  </si>
  <si>
    <r>
      <rPr>
        <sz val="8"/>
        <color theme="1"/>
        <rFont val="Arial"/>
      </rPr>
      <t xml:space="preserve">c) Pátios e áreas verdes com </t>
    </r>
    <r>
      <rPr>
        <sz val="8"/>
        <color rgb="FFFF0000"/>
        <rFont val="Arial"/>
      </rPr>
      <t xml:space="preserve">alta </t>
    </r>
    <r>
      <rPr>
        <sz val="8"/>
        <color theme="1"/>
        <rFont val="Arial"/>
      </rPr>
      <t>frequência</t>
    </r>
  </si>
  <si>
    <r>
      <rPr>
        <sz val="8"/>
        <color theme="1"/>
        <rFont val="Arial"/>
      </rPr>
      <t xml:space="preserve">d) Pátios e áreas verdes com </t>
    </r>
    <r>
      <rPr>
        <sz val="8"/>
        <color rgb="FFFF0000"/>
        <rFont val="Arial"/>
      </rPr>
      <t>média</t>
    </r>
    <r>
      <rPr>
        <sz val="8"/>
        <color theme="1"/>
        <rFont val="Arial"/>
      </rPr>
      <t xml:space="preserve"> frequência</t>
    </r>
  </si>
  <si>
    <r>
      <rPr>
        <sz val="8"/>
        <color theme="1"/>
        <rFont val="Arial"/>
      </rPr>
      <t xml:space="preserve">e) Pátios e áreas verdes com </t>
    </r>
    <r>
      <rPr>
        <sz val="8"/>
        <color rgb="FFFF0000"/>
        <rFont val="Arial"/>
      </rPr>
      <t>baixa</t>
    </r>
    <r>
      <rPr>
        <sz val="8"/>
        <color theme="1"/>
        <rFont val="Arial"/>
      </rPr>
      <t xml:space="preserve"> frequência</t>
    </r>
  </si>
  <si>
    <t>f) Coleta de detritos em pátios e áreas verdes com frequência diária</t>
  </si>
  <si>
    <t>TOTAL DA ÁREA EXTERNA</t>
  </si>
  <si>
    <r>
      <rPr>
        <sz val="8"/>
        <color theme="1"/>
        <rFont val="Arial"/>
      </rPr>
      <t xml:space="preserve">a) Esquadrias externas - Face externa </t>
    </r>
    <r>
      <rPr>
        <sz val="8"/>
        <color rgb="FFFF0000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</si>
  <si>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>b) Esquadrias externas - Face externa</t>
    </r>
    <r>
      <rPr>
        <sz val="8"/>
        <color rgb="FFFF0000"/>
        <rFont val="Arial"/>
      </rPr>
      <t xml:space="preserve"> sem </t>
    </r>
    <r>
      <rPr>
        <sz val="8"/>
        <color theme="1"/>
        <rFont val="Arial"/>
      </rPr>
      <t>exposição a situação de risco</t>
    </r>
  </si>
  <si>
    <t>c) Esquadrias externas - Face interna</t>
  </si>
  <si>
    <t>TOTAL DA ÁREA DA ESQUADRIA EXTERNA - FACE INTERNA/EXTERNA</t>
  </si>
  <si>
    <t xml:space="preserve">TOTAL GERAL </t>
  </si>
  <si>
    <t>1. MÓDULOS - Mão de obra</t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</si>
  <si>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</si>
  <si>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</si>
  <si>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</si>
  <si>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</si>
  <si>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5143-20</t>
  </si>
  <si>
    <r>
      <rPr>
        <b/>
        <sz val="8"/>
        <color theme="1"/>
        <rFont val="Arial"/>
      </rPr>
      <t xml:space="preserve">Salário Normativo da Categoria Profissional - </t>
    </r>
    <r>
      <rPr>
        <b/>
        <sz val="8"/>
        <color rgb="FF0000FF"/>
        <rFont val="Arial"/>
      </rPr>
      <t>para a jornada de 44 h/sem</t>
    </r>
  </si>
  <si>
    <t>Categoria Profissional (vinculada à execução contratual)</t>
  </si>
  <si>
    <t xml:space="preserve">      Servente de limpeza</t>
  </si>
  <si>
    <t>Data-Base da Categoria (dia/mês/ano)</t>
  </si>
  <si>
    <t>1º de janeiro de 2025</t>
  </si>
  <si>
    <t>Nota 1: A planilha será calculada considerando o valor mensal do empregado.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</si>
  <si>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</si>
  <si>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</si>
  <si>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</si>
  <si>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</si>
  <si>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8"/>
        <color theme="1"/>
        <rFont val="Arial"/>
      </rPr>
      <t xml:space="preserve">Salário-Base   </t>
    </r>
    <r>
      <rPr>
        <b/>
        <sz val="8"/>
        <color rgb="FFFF0000"/>
        <rFont val="Arial"/>
      </rPr>
      <t>(Cláusula 5ª CCT 2025)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(valor para somente 1 servente de limpeza/ jornada de 44 horas semanais)</t>
    </r>
  </si>
  <si>
    <r>
      <rPr>
        <b/>
        <sz val="8"/>
        <color theme="1"/>
        <rFont val="Arial"/>
      </rPr>
      <t xml:space="preserve">Adicional de Insalubridade </t>
    </r>
    <r>
      <rPr>
        <b/>
        <sz val="8"/>
        <color rgb="FFFF0000"/>
        <rFont val="Arial"/>
      </rPr>
      <t>(40% do SB - Cláusula 17 alínea "a" CCT 2025)</t>
    </r>
  </si>
  <si>
    <t xml:space="preserve">Total </t>
  </si>
  <si>
    <t>Nota1:  O Módulo 1 refere-se ao valor mensal devido ao empregado pela prestação do serviço no período de 12 meses.</t>
  </si>
  <si>
    <t>Módulo 2 – Encargos e Benefícios Anuais, Mensais e Diários</t>
  </si>
  <si>
    <r>
      <rPr>
        <b/>
        <sz val="8"/>
        <color theme="1"/>
        <rFont val="Arial"/>
      </rPr>
      <t>Submódulo 2.1 – 13º (décimo terceiro) Salário</t>
    </r>
    <r>
      <rPr>
        <b/>
        <sz val="8"/>
        <color rgb="FF009900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</si>
  <si>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2.1</t>
  </si>
  <si>
    <t>13º (décimo terceiro) Salário e Adicional de Férias</t>
  </si>
  <si>
    <t>Valor (R$)</t>
  </si>
  <si>
    <r>
      <rPr>
        <b/>
        <sz val="8"/>
        <color theme="1"/>
        <rFont val="Arial"/>
      </rPr>
      <t>13º (décimo terceiro) Salário  -</t>
    </r>
    <r>
      <rPr>
        <b/>
        <sz val="8"/>
        <color rgb="FF0000FF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</si>
  <si>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8"/>
        <color theme="1"/>
        <rFont val="Arial"/>
      </rPr>
      <t xml:space="preserve">Férias e Adicional de Férias </t>
    </r>
    <r>
      <rPr>
        <b/>
        <sz val="8"/>
        <color rgb="FFFF0000"/>
        <rFont val="Arial"/>
      </rPr>
      <t>Obrigatória a cotação de 12,10% sobre o valor do
Módulo 1 - Composição da Remuneração, conforme Anexo XII da IN 5/17
(Férias + Adicional = 12,10% = 9,075% + 3,025%).</t>
    </r>
    <r>
      <rPr>
        <b/>
        <sz val="8"/>
        <color theme="1"/>
        <rFont val="Arial"/>
      </rPr>
      <t xml:space="preserve"> </t>
    </r>
    <r>
      <rPr>
        <b/>
        <sz val="8"/>
        <color rgb="FF33CCCC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</si>
  <si>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</si>
  <si>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b/>
        <sz val="8"/>
        <color theme="1"/>
        <rFont val="Arial"/>
      </rPr>
      <t xml:space="preserve">Nota 1: Como a planilha de custos e formação de preços é calculada mensalmente, provisiona-se proporcionalmente 1/12 (um doze avos) dos valores referentes à gratificação natalina, férias e adicional de férias.
</t>
    </r>
    <r>
      <rPr>
        <b/>
        <sz val="8"/>
        <color rgb="FF33CCCC"/>
        <rFont val="Arial"/>
      </rPr>
      <t>Nota 2: As Férias e o Adicional de Férias contidos no Submódulo 2.1 correspondem a 9,075% e 3,025%, respectivamente, do Módulo 1, em face do Anexo XII da IN nº 5/2017 exigir 12,10% no somatório de Férias + 1/3 de Férias (9,075% + 3,025%).</t>
    </r>
    <r>
      <rPr>
        <b/>
        <sz val="8"/>
        <color theme="1"/>
        <rFont val="Arial"/>
      </rPr>
      <t xml:space="preserve">
</t>
    </r>
    <r>
      <rPr>
        <b/>
        <sz val="8"/>
        <color rgb="FFFF0000"/>
        <rFont val="Arial"/>
      </rPr>
      <t>Nota 3: Levando em consideração a vigência contratual inicial de 12 (doze)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</si>
  <si>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0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0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</si>
  <si>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</si>
  <si>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</si>
  <si>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</si>
  <si>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</si>
  <si>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</si>
  <si>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</si>
  <si>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8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</si>
  <si>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</si>
  <si>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</si>
  <si>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</si>
  <si>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</si>
  <si>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</si>
  <si>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</si>
  <si>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</si>
  <si>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</si>
  <si>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</si>
  <si>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</si>
  <si>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</si>
  <si>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r>
      <rPr>
        <sz val="8"/>
        <color theme="1"/>
        <rFont val="Arial"/>
      </rPr>
      <t>Nota 1: Os percentuais dos encargos previdenciários, do FGTS e demais contribuições são aqueles estabelecidos pela legislação vigente.
Nota 2: O RAT a depender do grau de risco do serviço irá variar entre 1%, para risco leve, de 2% para risco médio, e de 3% para risco grave.
Nota 3: Esses percentuais incidem sobre o Módulo 1 e Submódulo 2.1</t>
    </r>
    <r>
      <rPr>
        <sz val="8"/>
        <color rgb="FF0099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</si>
  <si>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</si>
  <si>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</si>
  <si>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</si>
  <si>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8"/>
        <color theme="1"/>
        <rFont val="Arial"/>
      </rPr>
      <t xml:space="preserve">Transporte                                               </t>
    </r>
    <r>
      <rPr>
        <b/>
        <sz val="8"/>
        <color rgb="FFFF0000"/>
        <rFont val="Arial"/>
      </rPr>
      <t>Cálculo do valor: [(2xVTx22) – (</t>
    </r>
    <r>
      <rPr>
        <b/>
        <sz val="8"/>
        <color rgb="FF0000FF"/>
        <rFont val="Arial"/>
      </rPr>
      <t>6%</t>
    </r>
    <r>
      <rPr>
        <b/>
        <sz val="8"/>
        <color rgb="FFFF0000"/>
        <rFont val="Arial"/>
      </rPr>
      <t>xSB)]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</si>
  <si>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A.1) Valor da passagem do transporte coletivo no município de prestação dos serviços: </t>
    </r>
  </si>
  <si>
    <t>-</t>
  </si>
  <si>
    <r>
      <rPr>
        <b/>
        <sz val="8"/>
        <color theme="1"/>
        <rFont val="Arial"/>
      </rPr>
      <t xml:space="preserve">     </t>
    </r>
    <r>
      <rPr>
        <b/>
        <sz val="8"/>
        <color rgb="FFFF0000"/>
        <rFont val="Arial"/>
      </rPr>
      <t xml:space="preserve"> A.2) Quantidade de passagens por dia por empregado: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</si>
  <si>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 xml:space="preserve">A.3) Quantidade de dias do mês de recebimento de passagens </t>
    </r>
  </si>
  <si>
    <r>
      <rPr>
        <sz val="8"/>
        <color theme="1"/>
        <rFont val="Arial"/>
      </rPr>
      <t xml:space="preserve">     A.4) Participação do empregado em percentual do salário-base</t>
    </r>
    <r>
      <rPr>
        <b/>
        <sz val="8"/>
        <color rgb="FF0000FF"/>
        <rFont val="Arial"/>
      </rPr>
      <t xml:space="preserve"> (cláus. 21 CCT 2025)</t>
    </r>
  </si>
  <si>
    <r>
      <rPr>
        <b/>
        <sz val="8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8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</si>
  <si>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8"/>
        <color theme="1"/>
        <rFont val="Arial"/>
      </rPr>
      <t xml:space="preserve">      </t>
    </r>
    <r>
      <rPr>
        <b/>
        <sz val="8"/>
        <color rgb="FFFF0000"/>
        <rFont val="Arial"/>
      </rPr>
      <t>B.1) Valor do auxílio-alimentação</t>
    </r>
    <r>
      <rPr>
        <b/>
        <sz val="8"/>
        <color rgb="FF0000FF"/>
        <rFont val="Arial"/>
      </rPr>
      <t xml:space="preserve"> (cláusula 19 da CCT 2025)</t>
    </r>
  </si>
  <si>
    <r>
      <rPr>
        <b/>
        <sz val="8"/>
        <color theme="1"/>
        <rFont val="Arial"/>
      </rPr>
      <t xml:space="preserve">    </t>
    </r>
    <r>
      <rPr>
        <b/>
        <sz val="8"/>
        <color rgb="FFFF0000"/>
        <rFont val="Arial"/>
      </rPr>
      <t xml:space="preserve">  B.2) Quantidade de dias do mês de recebimento de auxílio-alimentação</t>
    </r>
  </si>
  <si>
    <t xml:space="preserve">     B.3) Participação do empregado em percentual sobre o auxílio-alimentação</t>
  </si>
  <si>
    <r>
      <rPr>
        <b/>
        <sz val="8"/>
        <color theme="1"/>
        <rFont val="Arial"/>
      </rPr>
      <t xml:space="preserve">Plano de Benefício Social Familiar </t>
    </r>
    <r>
      <rPr>
        <b/>
        <sz val="8"/>
        <color rgb="FF0000FF"/>
        <rFont val="Arial"/>
      </rPr>
      <t>(cláusula 30 da CCT 2025)  Sem participação do empregado</t>
    </r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</si>
  <si>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</si>
  <si>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</si>
  <si>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</si>
  <si>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r>
      <rPr>
        <b/>
        <sz val="8"/>
        <color theme="1"/>
        <rFont val="Arial"/>
      </rPr>
      <t>13º (décimo terceiro) Salário</t>
    </r>
    <r>
      <rPr>
        <b/>
        <strike/>
        <sz val="8"/>
        <color rgb="FF009933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</si>
  <si>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</si>
  <si>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</si>
  <si>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</si>
  <si>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8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 xml:space="preserve">Cálculo do valor = [Rem/12 + 13º/12 + Férias/12 + (1/3xFérias)/12] x (30/30=1) x 5% de rotatividade anual
Os reflexos de 13º, F e 1/3F são referentes a 1 mês de APInd - </t>
    </r>
    <r>
      <rPr>
        <b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</si>
  <si>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</si>
  <si>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8"/>
        <color theme="1"/>
        <rFont val="Arial"/>
      </rPr>
      <t xml:space="preserve">Aviso Prévio Trabalhado   </t>
    </r>
    <r>
      <rPr>
        <b/>
        <sz val="8"/>
        <color rgb="FFFF0000"/>
        <rFont val="Arial"/>
      </rPr>
      <t>Cálculo do valor= [(Rem/30)x7]/</t>
    </r>
    <r>
      <rPr>
        <b/>
        <sz val="8"/>
        <color rgb="FF0000FF"/>
        <rFont val="Arial"/>
      </rPr>
      <t>12</t>
    </r>
    <r>
      <rPr>
        <b/>
        <sz val="8"/>
        <color rgb="FFFF0000"/>
        <rFont val="Arial"/>
      </rPr>
      <t xml:space="preserve"> meses do contratox</t>
    </r>
    <r>
      <rPr>
        <b/>
        <sz val="8"/>
        <color rgb="FF0000FF"/>
        <rFont val="Arial"/>
      </rPr>
      <t>100%</t>
    </r>
    <r>
      <rPr>
        <b/>
        <sz val="8"/>
        <color rgb="FFFF0000"/>
        <rFont val="Arial"/>
      </rPr>
      <t xml:space="preserve"> dos empregados - ao final do contrato -</t>
    </r>
    <r>
      <rPr>
        <b/>
        <sz val="8"/>
        <color rgb="FF0000FF"/>
        <rFont val="Arial"/>
      </rPr>
      <t xml:space="preserve"> Negociar extinção/redução na 1ª prorrogação,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</si>
  <si>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</si>
  <si>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8"/>
        <color theme="1"/>
        <rFont val="Arial"/>
      </rPr>
      <t xml:space="preserve">Multa do FGTS sobre o Aviso Prévio Trabalhado e sobre o Aviso Prévio
Indenizado. </t>
    </r>
    <r>
      <rPr>
        <b/>
        <sz val="8"/>
        <color rgb="FFFF0000"/>
        <rFont val="Arial"/>
      </rPr>
      <t>Obrigatória a cotação de 4% sobre o valor do Módulo 1 –
Composição da Remuneração, conforme Anexo XII da IN Seges nº 5/2017</t>
    </r>
  </si>
  <si>
    <t>Nota 1:  Aviso Prévio Indenizado - Na prorrogação, poderão ser considerados 3 dias conforme Lei nº 12.506/2011, dependendo da análise do nº de ocorrências deste evento no período.
Nota 2: Aviso Prévio Trabalhado - corresponde ao percentual  de 1,94% no primeiro ano; em caso de prorrogação do contrato, poderão ser considerados 3 dias conforme Lei nº 12.506/2011, devendo o percentual máximo dessa parcela ser de até 0,194% a cada ano de prorrogação.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</si>
  <si>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</si>
  <si>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</si>
  <si>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8"/>
        <color rgb="FF0000FF"/>
        <rFont val="Arial"/>
      </rPr>
      <t xml:space="preserve">Base de cálculo para o Custo de Reposição do Profissional Ausente (substituto): BCCPA = </t>
    </r>
    <r>
      <rPr>
        <b/>
        <sz val="8"/>
        <color rgb="FFFF0000"/>
        <rFont val="Arial"/>
      </rPr>
      <t xml:space="preserve">MÓDULO 1 + MÓDULO 2 (-VA - VT) + MÓDULO 3 - exceto o Afastamento Maternidade, pois que a Rem e o 13º podem ser compensados pelo INSS,  e que tem cálculo diferenciado, conforme nele consta.                                                                </t>
    </r>
  </si>
  <si>
    <t>MÓD 1 =</t>
  </si>
  <si>
    <r>
      <rPr>
        <b/>
        <sz val="8"/>
        <color rgb="FF0000FF"/>
        <rFont val="Arial"/>
      </rPr>
      <t xml:space="preserve">MÓD 2 </t>
    </r>
    <r>
      <rPr>
        <b/>
        <sz val="8"/>
        <color rgb="FFFF0000"/>
        <rFont val="Arial"/>
      </rPr>
      <t>(sem VA e VT)</t>
    </r>
    <r>
      <rPr>
        <b/>
        <sz val="8"/>
        <color rgb="FF0000FF"/>
        <rFont val="Arial"/>
      </rPr>
      <t xml:space="preserve"> 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</si>
  <si>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</si>
  <si>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</si>
  <si>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</si>
  <si>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</si>
  <si>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8"/>
        <color rgb="FF000000"/>
        <rFont val="Arial"/>
      </rPr>
      <t xml:space="preserve">Substituto na cobertura de Férias  </t>
    </r>
    <r>
      <rPr>
        <b/>
        <sz val="8"/>
        <color rgb="FFFF0000"/>
        <rFont val="Arial"/>
      </rPr>
      <t>Cálculo do valor = BCCPA/12
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</si>
  <si>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8"/>
        <color rgb="FF000000"/>
        <rFont val="Arial"/>
      </rPr>
      <t xml:space="preserve">Substituto na cobertura de Ausências Legais 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/30)x1dia]/12</t>
    </r>
  </si>
  <si>
    <r>
      <rPr>
        <b/>
        <sz val="8"/>
        <color rgb="FF000000"/>
        <rFont val="Arial"/>
      </rPr>
      <t xml:space="preserve">Substituto na cobertura de Licença-Paternidade
</t>
    </r>
    <r>
      <rPr>
        <b/>
        <sz val="8"/>
        <color rgb="FFFF0000"/>
        <rFont val="Arial"/>
      </rPr>
      <t>Cálculo do valor = {[(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/30)x5dias]/12}x1,5%</t>
    </r>
  </si>
  <si>
    <r>
      <rPr>
        <b/>
        <sz val="8"/>
        <color theme="1"/>
        <rFont val="Arial"/>
      </rPr>
      <t xml:space="preserve">Substituto na cobertura de Ausência por acidente de trabalho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)  sobre a Rem)/30x0,97 dias]/12</t>
    </r>
  </si>
  <si>
    <r>
      <rPr>
        <b/>
        <sz val="8"/>
        <color rgb="FF000000"/>
        <rFont val="Arial"/>
      </rPr>
      <t xml:space="preserve">Substituto na cobertura de Afastamento Maternidade
</t>
    </r>
    <r>
      <rPr>
        <b/>
        <sz val="8"/>
        <color rgb="FFFF0000"/>
        <rFont val="Arial"/>
      </rPr>
      <t>Cálculo do valor = [((Férias + Férias / 3) + SUB2.2 x (Férias + Férias / 3)) x (4/12)] x 2% + [( FGTS x Rem + SUB 2.2 x 13º</t>
    </r>
    <r>
      <rPr>
        <b/>
        <sz val="8"/>
        <color rgb="FF3333FF"/>
        <rFont val="Arial"/>
      </rPr>
      <t xml:space="preserve"> </t>
    </r>
    <r>
      <rPr>
        <b/>
        <sz val="8"/>
        <color rgb="FFFF0000"/>
        <rFont val="Arial"/>
      </rPr>
      <t xml:space="preserve">+ SUB2.3 – VA – VT + MÓD3) x (4/12)] } x 2%     
</t>
    </r>
    <r>
      <rPr>
        <b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</si>
  <si>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8"/>
        <color theme="1"/>
        <rFont val="Arial"/>
      </rPr>
      <t>Substituto na cobertura de Ausência por doença</t>
    </r>
    <r>
      <rPr>
        <b/>
        <sz val="8"/>
        <color rgb="FF0000FF"/>
        <rFont val="Arial"/>
      </rPr>
      <t xml:space="preserve">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 xml:space="preserve">)/30)x3dias]/12 
</t>
    </r>
    <r>
      <rPr>
        <b/>
        <sz val="8"/>
        <color rgb="FF0000FF"/>
        <rFont val="Arial"/>
      </rPr>
      <t>Incluído por permissão da IN Seges nº 5/2017, Anexo VII-B, item 1.7, alíneas "b" e "c".5.</t>
    </r>
  </si>
  <si>
    <t>Quadro-Resumo do Módulo 4 – Custo de Reposição do Profissional Ausente</t>
  </si>
  <si>
    <t>Custo de Reposição do Profissional Ausente</t>
  </si>
  <si>
    <t>Módulo 5 – Insumos Diversos</t>
  </si>
  <si>
    <t>Insumos diversos</t>
  </si>
  <si>
    <t xml:space="preserve">Materiais </t>
  </si>
  <si>
    <t>Utensílios</t>
  </si>
  <si>
    <r>
      <rPr>
        <b/>
        <sz val="8"/>
        <color theme="1"/>
        <rFont val="Arial"/>
      </rPr>
      <t>Equipamentos</t>
    </r>
    <r>
      <rPr>
        <b/>
        <sz val="8"/>
        <color rgb="FF0000FF"/>
        <rFont val="Arial"/>
      </rPr>
      <t xml:space="preserve"> </t>
    </r>
  </si>
  <si>
    <t>Uniformes/EPIs</t>
  </si>
  <si>
    <t>Aparelho registrador de ponto eletrônico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</si>
  <si>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</si>
  <si>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</si>
  <si>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</si>
  <si>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</si>
  <si>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</si>
  <si>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</si>
  <si>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</si>
  <si>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</si>
  <si>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</si>
  <si>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</si>
  <si>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</si>
  <si>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Cofins 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da Cofins devem cotar a alíquota média, com demonstração</t>
    </r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</si>
  <si>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b) PIS </t>
    </r>
    <r>
      <rPr>
        <sz val="8"/>
        <color rgb="FFFF0000"/>
        <rFont val="Arial"/>
      </rPr>
      <t>(depende do regime de tributação - utilizada a hipótese de Lucro Real)</t>
    </r>
    <r>
      <rPr>
        <sz val="8"/>
        <color theme="1"/>
        <rFont val="Arial"/>
      </rPr>
      <t xml:space="preserve">
</t>
    </r>
    <r>
      <rPr>
        <b/>
        <sz val="8"/>
        <color rgb="FF0000FF"/>
        <rFont val="Arial"/>
      </rPr>
      <t>Os licitantes optantes ou obrigados ao regime não cumulativo do PIS devem cotar a alíquota média, com demonstração</t>
    </r>
  </si>
  <si>
    <r>
      <rPr>
        <b/>
        <sz val="8"/>
        <color theme="1"/>
        <rFont val="Arial"/>
      </rPr>
      <t xml:space="preserve"> c) IRPJ</t>
    </r>
    <r>
      <rPr>
        <b/>
        <sz val="8"/>
        <color rgb="FFFF0000"/>
        <rFont val="Arial"/>
      </rPr>
      <t xml:space="preserve"> </t>
    </r>
    <r>
      <rPr>
        <b/>
        <sz val="8"/>
        <color rgb="FF0000FF"/>
        <rFont val="Arial"/>
      </rPr>
      <t>-  Em face dos Acórdãos TCU nºs 950/2007-P e 205/2018-P, os licitante não podem cotar expressamente este tributo.</t>
    </r>
  </si>
  <si>
    <r>
      <rPr>
        <b/>
        <sz val="8"/>
        <color theme="1"/>
        <rFont val="Arial"/>
      </rPr>
      <t xml:space="preserve"> d) CSLL </t>
    </r>
    <r>
      <rPr>
        <b/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</si>
  <si>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</si>
  <si>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 (especificar):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</si>
  <si>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ISS             </t>
    </r>
    <r>
      <rPr>
        <b/>
        <sz val="8"/>
        <color rgb="FFFF0000"/>
        <rFont val="Arial"/>
      </rPr>
      <t xml:space="preserve"> </t>
    </r>
    <r>
      <rPr>
        <sz val="8"/>
        <color rgb="FFFF0000"/>
        <rFont val="Arial"/>
      </rPr>
      <t>(Decreto Municipal de Porto Alegre/RS)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</si>
  <si>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</si>
  <si>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</si>
  <si>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</si>
  <si>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</si>
  <si>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</si>
  <si>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</si>
  <si>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</si>
  <si>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</si>
  <si>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</si>
  <si>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</si>
  <si>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</si>
  <si>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</si>
  <si>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</si>
  <si>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</si>
  <si>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</si>
  <si>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</si>
  <si>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</si>
  <si>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t xml:space="preserve">ÁREA INTERNA (Fórmulas exemplificativas de cálculo para área interna - alíneas "a" e "b" do subitem 3.1 do Anexo VI-B; para as demais alíneas, deverão ser incluídos novos campos na planilha com a metragem adequada).
</t>
  </si>
  <si>
    <t>MÃO DE OBRA 
       ENCARREGADO / SERVENTE</t>
  </si>
  <si>
    <t>(1) 
PRODUTIVIDADE
(1/M²)</t>
  </si>
  <si>
    <t>(2)
PREÇO HOMEM-MÊS                   (R$)</t>
  </si>
  <si>
    <t>(1 X 2)
SUBTOTAL
(R$/M²)</t>
  </si>
  <si>
    <t>SERV. / Pisos acarpetados</t>
  </si>
  <si>
    <t>1/1200*</t>
  </si>
  <si>
    <t>SERV. / Pisos frios</t>
  </si>
  <si>
    <t>1/1800*</t>
  </si>
  <si>
    <t>SERV. / Laboratórios</t>
  </si>
  <si>
    <t>1/675*</t>
  </si>
  <si>
    <t>SERV./Almoxarifados/galpões</t>
  </si>
  <si>
    <t>1/3750*</t>
  </si>
  <si>
    <t>SERV./Oficinas</t>
  </si>
  <si>
    <t>1/3600*</t>
  </si>
  <si>
    <t>SERV. / Áreas com espaços livres - saguão, hall e salão</t>
  </si>
  <si>
    <t>1/3000*</t>
  </si>
  <si>
    <t>SERV. / Banheiros</t>
  </si>
  <si>
    <t>1/300*</t>
  </si>
  <si>
    <t>P = produtividade de referência do trabalhador prevista no subitem 3.1.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</si>
  <si>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</si>
  <si>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</si>
  <si>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</si>
  <si>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
(1/M²)</t>
  </si>
  <si>
    <t>(2)
PREÇO HOMEM-MÊS
(R$)</t>
  </si>
  <si>
    <t>SERV. / Pisos pavimentados adjacentes/contíguos às edificações</t>
  </si>
  <si>
    <t>1/5400*</t>
  </si>
  <si>
    <t>SERV. / Varrição de passeios e arruamentos</t>
  </si>
  <si>
    <t>1/9000*</t>
  </si>
  <si>
    <t>SERV. / Coleta de detritos em pátios e áreas verdes com frequência diária</t>
  </si>
  <si>
    <t>1/200.000*</t>
  </si>
  <si>
    <t>P = produtividade de referência do trabalhador prevista no subitem 3.2.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</si>
  <si>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o edital permitir a alteração das produtividades da coluna (1), deve-se, também, proceder à alteração na fórmula das células da coluna (1x2), pois que as frações das células da coluna (1) estão em forma de texto. </t>
    </r>
  </si>
  <si>
    <r>
      <rPr>
        <b/>
        <sz val="8"/>
        <color theme="1"/>
        <rFont val="Arial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b/>
        <sz val="8"/>
        <color rgb="FF0000FF"/>
        <rFont val="Arial"/>
      </rPr>
      <t>Excluir esta observação)</t>
    </r>
  </si>
  <si>
    <r>
      <rPr>
        <b/>
        <sz val="8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</si>
  <si>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
(1/M²)</t>
  </si>
  <si>
    <r>
      <rPr>
        <b/>
        <sz val="8"/>
        <color theme="1"/>
        <rFont val="Arial"/>
      </rPr>
      <t xml:space="preserve">(2) FREQUÊNCIA NO </t>
    </r>
    <r>
      <rPr>
        <b/>
        <sz val="8"/>
        <color rgb="FFFF0000"/>
        <rFont val="Arial"/>
      </rPr>
      <t xml:space="preserve">MÊS </t>
    </r>
    <r>
      <rPr>
        <b/>
        <sz val="8"/>
        <color theme="1"/>
        <rFont val="Arial"/>
      </rPr>
      <t>(HORAS)</t>
    </r>
  </si>
  <si>
    <r>
      <rPr>
        <b/>
        <sz val="8"/>
        <color theme="1"/>
        <rFont val="Arial"/>
      </rPr>
      <t xml:space="preserve">(3)
 JORNADA DE TRABALHO NO </t>
    </r>
    <r>
      <rPr>
        <b/>
        <sz val="8"/>
        <color rgb="FFFF0000"/>
        <rFont val="Arial"/>
      </rPr>
      <t xml:space="preserve">MÊS
</t>
    </r>
    <r>
      <rPr>
        <b/>
        <sz val="8"/>
        <color theme="1"/>
        <rFont val="Arial"/>
      </rPr>
      <t xml:space="preserve"> (HORAS)</t>
    </r>
  </si>
  <si>
    <t>(4) 
= (1 X 2 X 3)
Ki****</t>
  </si>
  <si>
    <t>(5)
PREÇO HOMEM-MÊS 
(R$)</t>
  </si>
  <si>
    <t>(6) = (4 X 5)
 SUBTOTAL
 (R$/M²)</t>
  </si>
  <si>
    <t>SERV. / Face externa com exposição a situação de risco</t>
  </si>
  <si>
    <t>1/240*</t>
  </si>
  <si>
    <t>16***</t>
  </si>
  <si>
    <t>1/188,76</t>
  </si>
  <si>
    <t>SERV. / Face externa sem exposição a situação de risco</t>
  </si>
  <si>
    <t>1/570*</t>
  </si>
  <si>
    <t>SERV. / Face interna</t>
  </si>
  <si>
    <t>P = produtividade de referência do trabalhador prevista no subitem 3.3.</t>
  </si>
  <si>
    <r>
      <rPr>
        <b/>
        <sz val="8"/>
        <color theme="1"/>
        <rFont val="Arial"/>
      </rPr>
      <t xml:space="preserve">OBS: </t>
    </r>
    <r>
      <rPr>
        <sz val="8"/>
        <color theme="1"/>
        <rFont val="Arial"/>
      </rPr>
      <t xml:space="preserve">No caso de alteração das produtividades da coluna (1) e da jornada de trabalho da coluna (3), deve-se, também, proceder à alteração na fórmula das células da coluna (4), pois que as frações das células das colunas (1) e (3) estão em forma de texto.  </t>
    </r>
  </si>
  <si>
    <t>4. VALOR MENSAL DOS SERVIÇOS</t>
  </si>
  <si>
    <t>TIPO DE ÁREA</t>
  </si>
  <si>
    <t>PREÇO MENSAL UNITÁRIO (R$/M²)</t>
  </si>
  <si>
    <t>ÁREA
(M²)</t>
  </si>
  <si>
    <t>SUBTOTAL
(R$)</t>
  </si>
  <si>
    <t xml:space="preserve">g) Áreas internas -  Banheiros </t>
  </si>
  <si>
    <t>c) Coleta de detritos em pátios e áreas verdes com frequência diária</t>
  </si>
  <si>
    <t>a) Áreas externas - Face externa com exposição a situação de risco</t>
  </si>
  <si>
    <t>b) Áreas externas - Face externa sem exposição a situação de risco</t>
  </si>
  <si>
    <t>c) Áreas externas - Face interna</t>
  </si>
  <si>
    <t>TOTAL DA ESQUADRIA EXTERNA</t>
  </si>
  <si>
    <t>TOTAL</t>
  </si>
  <si>
    <t>Valor mensal do serviço</t>
  </si>
  <si>
    <t>Número de meses do contrato</t>
  </si>
  <si>
    <t>Valor global da proposta (valor mensal do serviço x nº de meses do contrato)</t>
  </si>
  <si>
    <t>QUANTIDADE DE PESSOAL ALOCADO NA EXECUÇÃO CONTRATUAL (item 6.2.e do Anexo VII da IN nº 5/2017 )</t>
  </si>
  <si>
    <t>Tipo de Mão de Obra</t>
  </si>
  <si>
    <t>Quantidade de Pessoal</t>
  </si>
  <si>
    <t>Servente</t>
  </si>
  <si>
    <t>tipo de piso</t>
  </si>
  <si>
    <r>
      <rPr>
        <sz val="8"/>
        <color theme="1"/>
        <rFont val="Arial"/>
      </rPr>
      <t xml:space="preserve">produtividade (m² /             serv x mês)    de 44h semanais    (8h diárias) </t>
    </r>
    <r>
      <rPr>
        <b/>
        <sz val="8"/>
        <color rgb="FFFF0000"/>
        <rFont val="Arial"/>
      </rPr>
      <t>PREENCHER</t>
    </r>
  </si>
  <si>
    <r>
      <rPr>
        <sz val="8"/>
        <color theme="1"/>
        <rFont val="Arial"/>
      </rPr>
      <t xml:space="preserve">área (m²) a ser contratada </t>
    </r>
    <r>
      <rPr>
        <b/>
        <sz val="8"/>
        <color rgb="FF0000FF"/>
        <rFont val="Arial"/>
      </rPr>
      <t>PREENCHER</t>
    </r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</si>
  <si>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</si>
  <si>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</si>
  <si>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</si>
  <si>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</si>
  <si>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</si>
  <si>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ÁREAS INTERNAS</t>
  </si>
  <si>
    <t>Pisos acarpetados</t>
  </si>
  <si>
    <t>empregados com jornada diária de</t>
  </si>
  <si>
    <t xml:space="preserve">horas e mais </t>
  </si>
  <si>
    <t>empregado com jornada diária de</t>
  </si>
  <si>
    <t>minutos.</t>
  </si>
  <si>
    <t>pisos frios</t>
  </si>
  <si>
    <t>laboratórios</t>
  </si>
  <si>
    <t>almoxarifados/ galpões</t>
  </si>
  <si>
    <t>oficinas</t>
  </si>
  <si>
    <t>áreas com espaços livres - saguão, hall e salão</t>
  </si>
  <si>
    <t>banheiros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</si>
  <si>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</si>
  <si>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</si>
  <si>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</si>
  <si>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</si>
  <si>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</si>
  <si>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</si>
  <si>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</si>
  <si>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</si>
  <si>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>com</t>
    </r>
    <r>
      <rPr>
        <sz val="8"/>
        <color theme="1"/>
        <rFont val="Arial"/>
      </rPr>
      <t xml:space="preserve"> exposição a situação de risco</t>
    </r>
  </si>
  <si>
    <r>
      <rPr>
        <sz val="8"/>
        <color theme="1"/>
        <rFont val="Arial"/>
      </rPr>
      <t xml:space="preserve">face externa </t>
    </r>
    <r>
      <rPr>
        <b/>
        <sz val="8"/>
        <color theme="1"/>
        <rFont val="Arial"/>
      </rPr>
      <t xml:space="preserve">sem </t>
    </r>
    <r>
      <rPr>
        <sz val="8"/>
        <color theme="1"/>
        <rFont val="Arial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</si>
  <si>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</si>
  <si>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</si>
  <si>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</si>
  <si>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</si>
  <si>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</si>
  <si>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</si>
  <si>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</si>
  <si>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</si>
  <si>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</si>
  <si>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</si>
  <si>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</si>
  <si>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</si>
  <si>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</si>
  <si>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sz val="8"/>
        <color theme="1"/>
        <rFont val="Arial"/>
      </rPr>
      <t xml:space="preserve">3) A produtividade da </t>
    </r>
    <r>
      <rPr>
        <b/>
        <sz val="8"/>
        <color theme="1"/>
        <rFont val="Arial"/>
      </rPr>
      <t>esquadria externa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quinzenal</t>
    </r>
    <r>
      <rPr>
        <sz val="8"/>
        <color theme="1"/>
        <rFont val="Arial"/>
      </rPr>
      <t xml:space="preserve"> para a limpeza desse tipo de área. </t>
    </r>
  </si>
  <si>
    <r>
      <rPr>
        <sz val="8"/>
        <color theme="1"/>
        <rFont val="Arial"/>
      </rPr>
      <t xml:space="preserve">4) A produtividade da </t>
    </r>
    <r>
      <rPr>
        <b/>
        <sz val="8"/>
        <color theme="1"/>
        <rFont val="Arial"/>
      </rPr>
      <t>fachada envidraçada</t>
    </r>
    <r>
      <rPr>
        <sz val="8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8"/>
        <color theme="1"/>
        <rFont val="Arial"/>
      </rPr>
      <t>semestral</t>
    </r>
    <r>
      <rPr>
        <sz val="8"/>
        <color theme="1"/>
        <rFont val="Arial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</si>
  <si>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</si>
  <si>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</si>
  <si>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</si>
  <si>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</si>
  <si>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</si>
  <si>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</si>
  <si>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</si>
  <si>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</si>
  <si>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</si>
  <si>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</si>
  <si>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Serviço Público Federal</t>
  </si>
  <si>
    <t>Ministério da Educação</t>
  </si>
  <si>
    <t>Secretaria de Educação Profissional e Tecnológica</t>
  </si>
  <si>
    <t>Instituto Federal de Educação, Ciência e Tecnologia do Rio Grande do Sul - Campus Restinga</t>
  </si>
  <si>
    <t>Levantamento do Custo referente INSUMOS DIVERSOS - MÓDULO 5 DA PLANILHA DE CUSTOS 90008/2025 (SERVIÇOS DE LIMPEZA)</t>
  </si>
  <si>
    <t>Item</t>
  </si>
  <si>
    <t>Materiais de Limpeza – SANEANTES DOMISSANITÁRIOS</t>
  </si>
  <si>
    <t>Unidade</t>
  </si>
  <si>
    <t>Quantidade Mensal</t>
  </si>
  <si>
    <t>Quantidade Anual</t>
  </si>
  <si>
    <t>VALOR UNITÁRIO</t>
  </si>
  <si>
    <t>VALOR TOTAL ANO</t>
  </si>
  <si>
    <t>Água sanitária, princípio ativo: hipoclorito de sódio; teor de cloro ativo de 2,0% à 2,5% (m/m)</t>
  </si>
  <si>
    <t>bombona de 5 litros</t>
  </si>
  <si>
    <t>Álcool etílico, 70º INPM. Aspecto líquido. Embalagem de 1 litro.</t>
  </si>
  <si>
    <t>unidade</t>
  </si>
  <si>
    <t>Álcool em gel. Embalagem de 500mL.</t>
  </si>
  <si>
    <t>Cera acrílica; alto brilho</t>
  </si>
  <si>
    <t xml:space="preserve">Desinfetante de uso geral; aspecto líquido; aromatizado. </t>
  </si>
  <si>
    <t>Detergente de uso geral; neutro; Tampa com bico dosador;Frasco</t>
  </si>
  <si>
    <t xml:space="preserve">Desincrustante Alcalino, indicado para limpeza pesada </t>
  </si>
  <si>
    <t>Hipoclorito de sódio (5% de cloro ativo); bombona 5L.</t>
  </si>
  <si>
    <t>Limpa vidros.Tampa com bico dosador; Frasco 500mL.</t>
  </si>
  <si>
    <t>Saponáceo cremoso;Tampa com bico dosador; Frasco 250mL. </t>
  </si>
  <si>
    <t>Sabão em pó multi-ação - 1,6 kg, padrão de qualidade OMO</t>
  </si>
  <si>
    <t>Inseticida em aerossol – embalagem com 300ml, validade mínima de 12 meses</t>
  </si>
  <si>
    <t>Odorizador de ambiente, frasco de 360 ml </t>
  </si>
  <si>
    <t>Desinfetante sanitário em pastilha adesiva, embalagem com 3 unidades</t>
  </si>
  <si>
    <t>Sabonete líquido aromatizado, bombona com 5 Litros</t>
  </si>
  <si>
    <t>Limpa classes. Bombona 5L</t>
  </si>
  <si>
    <t>Bombona</t>
  </si>
  <si>
    <t>Papel higiênico rolão com 300m x 10cm. Compatível com dispenser.</t>
  </si>
  <si>
    <t>Fardo 8 rolos</t>
  </si>
  <si>
    <t>Papel toalha folha simples, 100% Celulose Virgem, branco, rolo/bobina autocortante, mínimo 200m x 20cm, compatível com dispenser.</t>
  </si>
  <si>
    <t>Fardo 6 rolos</t>
  </si>
  <si>
    <t>Detergente concentrado, neutro, líquido para máquina lavadora e secadora de pisos (compatível com o equipamento fornecido ao IFRS - Campus Restinga)</t>
  </si>
  <si>
    <t>CUSTO ANUAL DOS MATERIAIS SANEANTES DOMINISSANITÁRIOS</t>
  </si>
  <si>
    <t>CUSTO MENSAL DOS MATERIAIS SANEANTES DOMINISSANITÁRIOS</t>
  </si>
  <si>
    <t>UTENSÍLIOS</t>
  </si>
  <si>
    <t>Vida Útil (em meses)</t>
  </si>
  <si>
    <t>Quantidade a disponibilizar</t>
  </si>
  <si>
    <t>Balde plástico, 15 litros;Reforçado.</t>
  </si>
  <si>
    <t>Gatilho borrifador; adaptável em garrafa PET.</t>
  </si>
  <si>
    <t>Escova lavatina de nylon para sanitário; Formato bola</t>
  </si>
  <si>
    <t xml:space="preserve">Desentupidor de vaso sanitário, composto por ventosa em borracha resistente. Acompanha cabo em madeira rígida, com acabamento liso, medindo 60 cm de comprimento. </t>
  </si>
  <si>
    <t>Desentupidor de pia, tipo sanfonado, confeccionado com ventosa em borracha flexível de alta durabilidade, com cabo anatômico em plástico resistente. Comprimento total do cabo: 20 cm.</t>
  </si>
  <si>
    <t>Esfregão MOP Vassoura tira pó a seco, rodo mágico com cabo retrátil (60cm)</t>
  </si>
  <si>
    <t>Suporte para fibra de limpeza (esponja abrasiva); roscável;sem cabo;tamanho
mínimo : 9x22cm</t>
  </si>
  <si>
    <t>Esponja dupla face; Tamanho:
10x7,1x2,1cm.</t>
  </si>
  <si>
    <t>Esponja abrasiva, verde; Tamanho : 26x10x1cm</t>
  </si>
  <si>
    <t>Engate rápido para lava jato+ mangueira 1/2"</t>
  </si>
  <si>
    <t>Mangueira plástica ¾ com 50m e adaptadores</t>
  </si>
  <si>
    <t>Esguicho com engate rosqueado; para mangueira de jardim 1/2";reforçado</t>
  </si>
  <si>
    <t>Pá de recolhimento de lixo com cabo longo</t>
  </si>
  <si>
    <t>Pano multiuso; flanelinha(50%
celulose+50% poliéster) tamanho mínimo : 30x50cm. Pacote com 5 unidades. Descartável.</t>
  </si>
  <si>
    <t>pacote</t>
  </si>
  <si>
    <t>Flanelas para Limpeza geral, em cores diversas (Branco,Vermelho, Amarela, Azul, Laranja). Medidas aproximadas: 40 x 60 cm</t>
  </si>
  <si>
    <t>Pano para chão; em algodão; grosso; alvejado; Tamanho mínimo 40x60cm;</t>
  </si>
  <si>
    <t>Vassoura com cabo; cerdas médias; De 1º qualidade. Cabo com comprimento : 1,5m; rosca plástica.</t>
  </si>
  <si>
    <t>Rodo limpa vidros/teto telescópico com cabo extensor de 6 metros. Rodo de  22 cm</t>
  </si>
  <si>
    <t xml:space="preserve">Refil mop pó; 60 cm; Material algodão. </t>
  </si>
  <si>
    <t>Rodo plástico base dupla; largura 40 cm; roscável; reforçado;sem cabo.</t>
  </si>
  <si>
    <t>Kit MOP Pó de 100 cm (armação + Refil + cabo)</t>
  </si>
  <si>
    <t>Refil MOP pó 100 cm </t>
  </si>
  <si>
    <t>Rodo espuma passa cera sem cabo. Espessura mínima da espuma 4 cm; roscável</t>
  </si>
  <si>
    <t>Saco para lixo : capacidade: 200L; resistente. Cor : preto ou de outra cor, quando solicitado. Pacote com 100 unidades</t>
  </si>
  <si>
    <t>Saco para lixo : capacidade: 100L; resistente. Cor : preto ou de outra cor, quando solicitado. Pacote com 100 unidades</t>
  </si>
  <si>
    <t>Saco para lixo : capacidade: 60L; resistente. Cor : preto ou de outra cor, quando solicitado. Pacote com 100 unidades</t>
  </si>
  <si>
    <t>Saco para lixo : capacidade: 30L; resistente. Cor : preto ou de outra cor, quando solicitado.  Pacote com 100 unidades</t>
  </si>
  <si>
    <t>Saco para aspirador de pó, embalagem com 3 unidades</t>
  </si>
  <si>
    <t xml:space="preserve">Tela Desodorizadora para Mictório, em PVC </t>
  </si>
  <si>
    <t>Extensão elétrica de no mínimo 30 metros</t>
  </si>
  <si>
    <t>Fibra redonda do tipo disco verde abrasivo, confeccionada em material sintético. Compatível com enceradeira industrial, modelo CL 350. Ideal para remoção de sujeiras leves a moderadas, marcas e resíduos de manutenção.</t>
  </si>
  <si>
    <t>Fibra redonda do tipo disco branco lustrador, confeccionada em material sintético de alta qualidade. Compatível com enceradeira industrial, modelo CL 350. Não abrasiva, ideal para acabamento fino.</t>
  </si>
  <si>
    <t xml:space="preserve">Fibra redonda do tipo disco preto removedor, confeccionada em material sintético. Compatível com enceradeira industrial, modelo CL 350. Indicada na etapa de remoção pesada de ceras, seladores e sujidades incrustadas em pisos diversos. </t>
  </si>
  <si>
    <t>Placa sinalizadora "piso molhado"; tipo cavalete</t>
  </si>
  <si>
    <t>Placa sinalizadora "limpeza em andamento"; tipo cavalete</t>
  </si>
  <si>
    <t>Disco de fibra para máquina lavadora e secadora de pisos, tipo abrasivo, cor verde, 440~510mm (tamanho compatível com equipamento fornecido ao IFRS - Campus Restinga)</t>
  </si>
  <si>
    <t>CUSTOS ANUAL DOS UTENSÍLIOS</t>
  </si>
  <si>
    <t>CUSTO MENSAL DOS UTENSÍLIOS</t>
  </si>
  <si>
    <t>EQUIPAMENTOS</t>
  </si>
  <si>
    <t>Depreciação (em meses)</t>
  </si>
  <si>
    <t>Aspirador de pó / água, volume total de, no mínimo, 10 litros. De 1400W, 220V</t>
  </si>
  <si>
    <t>Escada 7 degraus; em alumínio</t>
  </si>
  <si>
    <t>Kit completo—limpeza de vidro (13 peças)</t>
  </si>
  <si>
    <t>Enceradeira industrial CL 350, com escova</t>
  </si>
  <si>
    <t>Lavadora de alta pressão profissional;
220V;pressão máxima:2300PSI;potência mínima:2200W</t>
  </si>
  <si>
    <t>Máquina de lavar – tanquinho</t>
  </si>
  <si>
    <t xml:space="preserve">Conjunto de Limpeza Completo nº 03, composto por: Carro Funcional, Balde Doblô 30 litros 2 águas, Cabo alumínio (140 cm, aproximadamente), Garra Plástica, Refil Loop com cinta, Placa Sinalizadora Piso Molhado, Pá Pop e Conjunto Mop Pó (60 cm). </t>
  </si>
  <si>
    <t>Máquina Lavadora e Secadora de Pisos, elétrica, de operação pedestre (a pé), com disco de tamanho apropriado para uso em ambientes de pouca mobilidade (faixa de trabalho 400~550mm), tanque de coleta mín de 39 litro e produtividade mínima de 1300m²/hs. Modelo de referência: Kärcher BD50/50C</t>
  </si>
  <si>
    <t>CUSTO ANUAL DOS EQUIPAMENTOS</t>
  </si>
  <si>
    <t>CUSTO MENSAL DOS EQUIPAMENTOS</t>
  </si>
  <si>
    <t xml:space="preserve">UNIFORMES/EPIs </t>
  </si>
  <si>
    <t>VALOR TOTAL ANO POR COLABORADOR</t>
  </si>
  <si>
    <t xml:space="preserve">Avental de PVC; branco. </t>
  </si>
  <si>
    <t>Blusão de lã</t>
  </si>
  <si>
    <t xml:space="preserve">Bota de borracha cano médio: </t>
  </si>
  <si>
    <t>par</t>
  </si>
  <si>
    <t xml:space="preserve">Botina segurança: de uso profissional de couro </t>
  </si>
  <si>
    <t xml:space="preserve">Capa de Chuva: em PVC com capuz, mangas compridas, </t>
  </si>
  <si>
    <t>Camiseta manga curta, em 100% algodão, gola redonda </t>
  </si>
  <si>
    <t>Camiseta manga longa, em 100% algodão, gola redonda </t>
  </si>
  <si>
    <t>Conjunto de calça e jaleco (com manga curta, bolsos e de botão) em microfibra gabardine, cor preta ou azul escuro</t>
  </si>
  <si>
    <t>conjunto</t>
  </si>
  <si>
    <t>Jaqueta/Japona de Nylon, impermeável</t>
  </si>
  <si>
    <t>Luva nitrílica/látex</t>
  </si>
  <si>
    <t>Boné</t>
  </si>
  <si>
    <t>Meias de algodão, acima do tornozelo (pacote com 3 unidades)</t>
  </si>
  <si>
    <t>Crachá Funcional, em PVC, com nome da empresa, do empregado, função e foto.</t>
  </si>
  <si>
    <t>Máscara com respirador descartável;com válvula.</t>
  </si>
  <si>
    <t>Óculos de proteção; lente cristal antiembaçante.</t>
  </si>
  <si>
    <t>Protetor Solar FPS 30 de 200ml</t>
  </si>
  <si>
    <t>Repelente para mosquito, em spray de 200ml</t>
  </si>
  <si>
    <t>CUSTO ANUAL DO UNIFORMES/EPIs (SERVENTE)</t>
  </si>
  <si>
    <t>CUSTO MENSAL DO UNIFORME/EPIs (SERVENTE)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</si>
  <si>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</si>
  <si>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</si>
  <si>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</si>
  <si>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</si>
  <si>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</si>
  <si>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UTENSÍLIOS</t>
  </si>
  <si>
    <t>Materiais de Limpeza – EQUIPAMENTOS</t>
  </si>
  <si>
    <t>UNIFORMES/EPIs</t>
  </si>
  <si>
    <t xml:space="preserve">Quantidade da mão de obra alocada na prestação dos serviços (informação oriunda da aba 'cálculo de serventes') </t>
  </si>
  <si>
    <t>Nº Item</t>
  </si>
  <si>
    <t>Descrição Detalhada (RELÓGIO PONTO)</t>
  </si>
  <si>
    <t>UND</t>
  </si>
  <si>
    <t>QDT</t>
  </si>
  <si>
    <t>Média de Valores (A)</t>
  </si>
  <si>
    <t>Vida Útil/Anos (B)</t>
  </si>
  <si>
    <t>Valor Residual (C)</t>
  </si>
  <si>
    <t>Valor Residual/Vida  Útil (D)</t>
  </si>
  <si>
    <t>Valor Final (E)</t>
  </si>
  <si>
    <t>Custo mensal por servente</t>
  </si>
  <si>
    <t>(A-10%)</t>
  </si>
  <si>
    <t>(C/B)</t>
  </si>
  <si>
    <t>(D/12)</t>
  </si>
  <si>
    <t>Aparelho registrador de ponto eletrônico, digital, biométrico</t>
  </si>
  <si>
    <t>UN</t>
  </si>
  <si>
    <t>Máquina Varredeira de Piso, apropriada para limpeza de áreas internas ou externas, manual, com 2 escovas laterais (faixa de trabalho entre de 850mm e 950mm) e coletor de detritos (capacidade mínima 38 litros). Produtividade mínima 3.000 m²/h. Modelo de referência: Kärcher S6 Twin</t>
  </si>
  <si>
    <t>Aspirador/Limpador de Vidros e Janelas, com 2 tamanhos de rodo e microfibra para limpeza, raspador de sujeiras, borrifador, sistema de sucção de água e reservatório de no mínimo 200ml, automático, a bateria. Modelo de referência: Kärcher WVP10.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</si>
</sst>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%"/>
    <numFmt numFmtId="168" formatCode="0.0000"/>
    <numFmt numFmtId="169" formatCode="0.0000%"/>
    <numFmt numFmtId="170" formatCode="_(* #,##0.00_);_(* \(#,##0.00\);_(* \-??_);_(@_)"/>
    <numFmt numFmtId="171" formatCode="#,##0.0000000"/>
    <numFmt numFmtId="172" formatCode="&quot;R$&quot;\ #,##0.00"/>
    <numFmt numFmtId="173" formatCode="&quot;R$&quot;\ #,##0.00_);[Red]\(&quot;R$&quot;\ #,###.00\)"/>
    <numFmt numFmtId="174" formatCode="0.0"/>
  </numFmts>
  <fonts count="38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8"/>
      <color rgb="FF0047FF"/>
      <name val="Arial"/>
    </font>
    <font>
      <b/>
      <sz val="10"/>
      <color theme="1"/>
      <name val="Arial"/>
    </font>
    <font>
      <sz val="8"/>
      <color rgb="FF009900"/>
      <name val="Arial"/>
    </font>
    <font>
      <sz val="8"/>
      <color rgb="FFFF0000"/>
      <name val="Arial"/>
    </font>
    <font>
      <b/>
      <strike/>
      <sz val="8"/>
      <color rgb="FF009900"/>
      <name val="Arial"/>
    </font>
    <font>
      <b/>
      <sz val="8"/>
      <color rgb="FF009900"/>
      <name val="Arial"/>
    </font>
    <font>
      <b/>
      <sz val="8"/>
      <color rgb="FF0000FF"/>
      <name val="Arial"/>
    </font>
    <font>
      <sz val="10"/>
      <color theme="1"/>
      <name val="Arial"/>
    </font>
    <font>
      <b/>
      <sz val="8"/>
      <color rgb="FF000000"/>
      <name val="Arial"/>
    </font>
    <font>
      <b/>
      <sz val="8"/>
      <color rgb="FFCC0000"/>
      <name val="Arial"/>
    </font>
    <font>
      <sz val="12"/>
      <color theme="1"/>
      <name val="Arial"/>
    </font>
    <font>
      <sz val="9"/>
      <color theme="1"/>
      <name val="Arial"/>
    </font>
    <font>
      <sz val="10"/>
      <color theme="1"/>
      <name val="Calibri"/>
    </font>
    <font>
      <b/>
      <u/>
      <sz val="9"/>
      <color theme="1"/>
      <name val="Arial"/>
    </font>
    <font>
      <b/>
      <sz val="8"/>
      <color theme="1"/>
      <name val="Calibri"/>
    </font>
    <font>
      <b/>
      <sz val="8"/>
      <color rgb="FF000080"/>
      <name val="Arial"/>
    </font>
    <font>
      <b/>
      <sz val="10"/>
      <color rgb="FF000080"/>
      <name val="Arial"/>
    </font>
    <font>
      <sz val="8"/>
      <color theme="1"/>
      <name val="Calibri"/>
    </font>
    <font>
      <sz val="8"/>
      <color rgb="FF000000"/>
      <name val="Arial"/>
    </font>
    <font>
      <sz val="10"/>
      <color rgb="FF000000"/>
      <name val="Arial"/>
    </font>
    <font>
      <b/>
      <sz val="8"/>
      <color rgb="FF9933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b/>
      <sz val="12"/>
      <color rgb="FF800080"/>
      <name val="Arial"/>
    </font>
    <font>
      <sz val="8"/>
      <color rgb="FF0047FF"/>
      <name val="Arial"/>
    </font>
    <font>
      <b/>
      <sz val="8"/>
      <color rgb="FF33CCCC"/>
      <name val="Arial"/>
    </font>
    <font>
      <b/>
      <sz val="10"/>
      <color rgb="FF0000FF"/>
      <name val="Arial"/>
    </font>
    <font>
      <b/>
      <strike/>
      <sz val="8"/>
      <color rgb="FF009933"/>
      <name val="Arial"/>
    </font>
    <font>
      <b/>
      <sz val="8"/>
      <color rgb="FF3333FF"/>
      <name val="Arial"/>
    </font>
    <font>
      <sz val="8"/>
      <color theme="1"/>
      <name val="Arial"/>
      <family val="2"/>
      <scheme val="major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00CCFF"/>
        <bgColor rgb="FF00CCFF"/>
      </patternFill>
    </fill>
    <fill>
      <patternFill patternType="solid">
        <fgColor rgb="FF9999FF"/>
        <bgColor rgb="FF9999FF"/>
      </patternFill>
    </fill>
    <fill>
      <patternFill patternType="solid">
        <fgColor rgb="FF8EAADB"/>
        <bgColor rgb="FF8EAAD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5" fillId="0" borderId="7" xfId="0" applyNumberFormat="1" applyFont="1" applyBorder="1" applyAlignment="1">
      <alignment vertical="center"/>
    </xf>
    <xf numFmtId="10" fontId="5" fillId="0" borderId="7" xfId="0" applyNumberFormat="1" applyFont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 wrapText="1"/>
    </xf>
    <xf numFmtId="0" fontId="5" fillId="6" borderId="7" xfId="0" applyFont="1" applyFill="1" applyBorder="1" applyAlignment="1">
      <alignment horizontal="center" vertical="center"/>
    </xf>
    <xf numFmtId="167" fontId="5" fillId="6" borderId="7" xfId="0" applyNumberFormat="1" applyFont="1" applyFill="1" applyBorder="1" applyAlignment="1">
      <alignment horizontal="center" vertical="center"/>
    </xf>
    <xf numFmtId="2" fontId="5" fillId="6" borderId="7" xfId="0" applyNumberFormat="1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wrapText="1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2" fontId="5" fillId="2" borderId="7" xfId="0" applyNumberFormat="1" applyFont="1" applyFill="1" applyBorder="1" applyAlignment="1">
      <alignment horizontal="right" vertical="center"/>
    </xf>
    <xf numFmtId="0" fontId="3" fillId="6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10" fontId="5" fillId="4" borderId="11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0" fontId="6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4" fontId="5" fillId="6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10" fontId="13" fillId="0" borderId="7" xfId="0" applyNumberFormat="1" applyFont="1" applyBorder="1" applyAlignment="1">
      <alignment horizontal="right" vertical="center"/>
    </xf>
    <xf numFmtId="0" fontId="14" fillId="0" borderId="0" xfId="0" applyFont="1"/>
    <xf numFmtId="0" fontId="13" fillId="0" borderId="13" xfId="0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left" vertical="center" wrapText="1"/>
    </xf>
    <xf numFmtId="0" fontId="13" fillId="4" borderId="14" xfId="0" applyFont="1" applyFill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5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" fontId="16" fillId="7" borderId="7" xfId="0" applyNumberFormat="1" applyFont="1" applyFill="1" applyBorder="1" applyAlignment="1">
      <alignment horizontal="right" vertical="center"/>
    </xf>
    <xf numFmtId="4" fontId="16" fillId="7" borderId="7" xfId="0" applyNumberFormat="1" applyFont="1" applyFill="1" applyBorder="1" applyAlignment="1">
      <alignment horizontal="right" vertical="center" wrapText="1"/>
    </xf>
    <xf numFmtId="4" fontId="16" fillId="2" borderId="7" xfId="0" applyNumberFormat="1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6" borderId="7" xfId="0" applyNumberFormat="1" applyFont="1" applyFill="1" applyBorder="1" applyAlignment="1">
      <alignment horizontal="right" vertical="center" wrapText="1"/>
    </xf>
    <xf numFmtId="10" fontId="5" fillId="2" borderId="3" xfId="0" applyNumberFormat="1" applyFont="1" applyFill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170" fontId="6" fillId="5" borderId="9" xfId="0" applyNumberFormat="1" applyFont="1" applyFill="1" applyBorder="1" applyAlignment="1">
      <alignment horizontal="left"/>
    </xf>
    <xf numFmtId="170" fontId="3" fillId="0" borderId="0" xfId="0" applyNumberFormat="1" applyFont="1"/>
    <xf numFmtId="170" fontId="3" fillId="0" borderId="0" xfId="0" applyNumberFormat="1" applyFont="1" applyAlignment="1">
      <alignment vertical="center"/>
    </xf>
    <xf numFmtId="0" fontId="5" fillId="5" borderId="9" xfId="0" applyFont="1" applyFill="1" applyBorder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9" fontId="5" fillId="0" borderId="7" xfId="0" applyNumberFormat="1" applyFont="1" applyBorder="1" applyAlignment="1">
      <alignment horizontal="right"/>
    </xf>
    <xf numFmtId="39" fontId="5" fillId="0" borderId="7" xfId="0" applyNumberFormat="1" applyFont="1" applyBorder="1" applyAlignment="1">
      <alignment horizontal="right" vertical="center"/>
    </xf>
    <xf numFmtId="39" fontId="6" fillId="2" borderId="7" xfId="0" applyNumberFormat="1" applyFont="1" applyFill="1" applyBorder="1" applyAlignment="1">
      <alignment horizontal="right"/>
    </xf>
    <xf numFmtId="4" fontId="5" fillId="0" borderId="27" xfId="0" applyNumberFormat="1" applyFont="1" applyBorder="1" applyAlignment="1">
      <alignment horizontal="right" wrapText="1"/>
    </xf>
    <xf numFmtId="39" fontId="6" fillId="2" borderId="7" xfId="0" applyNumberFormat="1" applyFont="1" applyFill="1" applyBorder="1" applyAlignment="1">
      <alignment horizontal="right" vertical="center"/>
    </xf>
    <xf numFmtId="39" fontId="6" fillId="0" borderId="27" xfId="0" applyNumberFormat="1" applyFont="1" applyBorder="1" applyAlignment="1">
      <alignment horizontal="right"/>
    </xf>
    <xf numFmtId="0" fontId="3" fillId="5" borderId="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" fontId="13" fillId="0" borderId="7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6" fillId="6" borderId="7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5" fillId="9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172" fontId="3" fillId="0" borderId="7" xfId="0" applyNumberFormat="1" applyFont="1" applyBorder="1" applyAlignment="1">
      <alignment horizontal="center" vertical="center"/>
    </xf>
    <xf numFmtId="172" fontId="3" fillId="5" borderId="7" xfId="0" applyNumberFormat="1" applyFont="1" applyFill="1" applyBorder="1" applyAlignment="1">
      <alignment horizontal="center" vertical="center" wrapText="1"/>
    </xf>
    <xf numFmtId="172" fontId="24" fillId="5" borderId="9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wrapText="1"/>
    </xf>
    <xf numFmtId="172" fontId="3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4" fillId="0" borderId="0" xfId="0" applyFont="1"/>
    <xf numFmtId="0" fontId="21" fillId="5" borderId="9" xfId="0" applyFont="1" applyFill="1" applyBorder="1" applyAlignment="1">
      <alignment horizontal="center" vertical="center" wrapText="1"/>
    </xf>
    <xf numFmtId="173" fontId="3" fillId="0" borderId="27" xfId="0" applyNumberFormat="1" applyFont="1" applyBorder="1" applyAlignment="1">
      <alignment horizontal="center" vertical="center"/>
    </xf>
    <xf numFmtId="172" fontId="24" fillId="5" borderId="0" xfId="0" applyNumberFormat="1" applyFont="1" applyFill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1" fontId="3" fillId="5" borderId="7" xfId="0" applyNumberFormat="1" applyFont="1" applyFill="1" applyBorder="1" applyAlignment="1">
      <alignment horizontal="center" wrapText="1"/>
    </xf>
    <xf numFmtId="173" fontId="6" fillId="0" borderId="7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172" fontId="24" fillId="0" borderId="0" xfId="0" applyNumberFormat="1" applyFont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74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5" borderId="7" xfId="0" applyFont="1" applyFill="1" applyBorder="1" applyAlignment="1">
      <alignment vertical="center" wrapText="1"/>
    </xf>
    <xf numFmtId="173" fontId="6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173" fontId="27" fillId="0" borderId="7" xfId="0" applyNumberFormat="1" applyFont="1" applyBorder="1" applyAlignment="1">
      <alignment horizontal="center" vertical="top" wrapText="1"/>
    </xf>
    <xf numFmtId="172" fontId="3" fillId="0" borderId="0" xfId="0" applyNumberFormat="1" applyFont="1" applyAlignment="1">
      <alignment horizontal="center"/>
    </xf>
    <xf numFmtId="172" fontId="3" fillId="5" borderId="9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72" fontId="27" fillId="0" borderId="7" xfId="0" applyNumberFormat="1" applyFont="1" applyBorder="1" applyAlignment="1">
      <alignment horizontal="center"/>
    </xf>
    <xf numFmtId="172" fontId="25" fillId="5" borderId="9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Alignment="1">
      <alignment horizontal="right"/>
    </xf>
    <xf numFmtId="172" fontId="27" fillId="0" borderId="0" xfId="0" applyNumberFormat="1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172" fontId="27" fillId="0" borderId="0" xfId="0" applyNumberFormat="1" applyFont="1" applyAlignment="1">
      <alignment horizontal="center"/>
    </xf>
    <xf numFmtId="172" fontId="21" fillId="0" borderId="0" xfId="0" applyNumberFormat="1" applyFont="1" applyAlignment="1">
      <alignment horizontal="center" vertical="center"/>
    </xf>
    <xf numFmtId="172" fontId="21" fillId="0" borderId="0" xfId="0" applyNumberFormat="1" applyFont="1" applyAlignment="1">
      <alignment horizontal="right"/>
    </xf>
    <xf numFmtId="0" fontId="22" fillId="10" borderId="33" xfId="0" applyFont="1" applyFill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0" fontId="13" fillId="10" borderId="33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5" fillId="11" borderId="36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38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172" fontId="15" fillId="5" borderId="7" xfId="0" applyNumberFormat="1" applyFont="1" applyFill="1" applyBorder="1" applyAlignment="1">
      <alignment horizontal="center" vertical="center" wrapText="1"/>
    </xf>
    <xf numFmtId="172" fontId="25" fillId="5" borderId="8" xfId="0" applyNumberFormat="1" applyFont="1" applyFill="1" applyBorder="1" applyAlignment="1">
      <alignment horizontal="center" vertical="center" wrapText="1"/>
    </xf>
    <xf numFmtId="172" fontId="15" fillId="5" borderId="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2" fontId="5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7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2" fillId="0" borderId="23" xfId="0" applyFont="1" applyBorder="1"/>
    <xf numFmtId="0" fontId="2" fillId="0" borderId="22" xfId="0" applyFont="1" applyBorder="1"/>
    <xf numFmtId="0" fontId="2" fillId="0" borderId="4" xfId="0" applyFont="1" applyBorder="1"/>
    <xf numFmtId="0" fontId="5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5" fillId="2" borderId="24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/>
    </xf>
    <xf numFmtId="0" fontId="2" fillId="0" borderId="19" xfId="0" applyFont="1" applyBorder="1"/>
    <xf numFmtId="0" fontId="5" fillId="2" borderId="2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4" borderId="21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/>
    </xf>
    <xf numFmtId="0" fontId="2" fillId="0" borderId="17" xfId="0" applyFont="1" applyBorder="1"/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0" fillId="4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2" fillId="0" borderId="20" xfId="0" applyFont="1" applyBorder="1"/>
    <xf numFmtId="0" fontId="5" fillId="0" borderId="0" xfId="0" applyFont="1" applyAlignment="1">
      <alignment horizontal="left" vertical="top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2" fillId="0" borderId="27" xfId="0" applyFont="1" applyBorder="1"/>
    <xf numFmtId="0" fontId="3" fillId="0" borderId="13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right" vertical="center"/>
    </xf>
    <xf numFmtId="0" fontId="2" fillId="0" borderId="32" xfId="0" applyFont="1" applyBorder="1"/>
    <xf numFmtId="0" fontId="6" fillId="8" borderId="31" xfId="0" applyFont="1" applyFill="1" applyBorder="1" applyAlignment="1">
      <alignment horizontal="center" vertical="center"/>
    </xf>
    <xf numFmtId="0" fontId="2" fillId="0" borderId="34" xfId="0" applyFont="1" applyBorder="1"/>
    <xf numFmtId="0" fontId="5" fillId="8" borderId="3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right" vertical="center" wrapText="1"/>
    </xf>
    <xf numFmtId="172" fontId="27" fillId="0" borderId="1" xfId="0" applyNumberFormat="1" applyFont="1" applyBorder="1" applyAlignment="1">
      <alignment horizontal="right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15" fillId="11" borderId="13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36" fillId="5" borderId="7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357187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357187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3"/>
  <sheetViews>
    <sheetView topLeftCell="A250" workbookViewId="0">
      <selection activeCell="A250" sqref="A250:I250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23.7109375" customWidth="1"/>
    <col min="4" max="4" width="10.140625" customWidth="1"/>
    <col min="5" max="5" width="12.42578125" customWidth="1"/>
    <col min="6" max="6" width="11.28515625" customWidth="1"/>
    <col min="7" max="7" width="9.85546875" customWidth="1"/>
    <col min="8" max="8" width="12.42578125" customWidth="1"/>
    <col min="9" max="9" width="12.140625" customWidth="1"/>
    <col min="10" max="10" width="10.7109375" customWidth="1"/>
    <col min="11" max="11" width="11.140625" customWidth="1"/>
    <col min="12" max="12" width="7.42578125" customWidth="1"/>
    <col min="13" max="13" width="43.7109375" customWidth="1"/>
    <col min="14" max="15" width="9.28515625" customWidth="1"/>
    <col min="16" max="29" width="11.42578125" customWidth="1"/>
  </cols>
  <sheetData>
    <row r="1" spans="1:29" ht="52.5" customHeight="1" x14ac:dyDescent="0.2">
      <c r="A1" s="231" t="s">
        <v>0</v>
      </c>
      <c r="B1" s="217"/>
      <c r="C1" s="217"/>
      <c r="D1" s="217"/>
      <c r="E1" s="217"/>
      <c r="F1" s="217"/>
      <c r="G1" s="217"/>
      <c r="H1" s="217"/>
      <c r="I1" s="2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232" t="s">
        <v>1</v>
      </c>
      <c r="B2" s="217"/>
      <c r="C2" s="217"/>
      <c r="D2" s="217"/>
      <c r="E2" s="217"/>
      <c r="F2" s="217"/>
      <c r="G2" s="217"/>
      <c r="H2" s="217"/>
      <c r="I2" s="21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233" t="s">
        <v>2</v>
      </c>
      <c r="B3" s="234"/>
      <c r="C3" s="234"/>
      <c r="D3" s="234"/>
      <c r="E3" s="235"/>
      <c r="F3" s="236" t="s">
        <v>3</v>
      </c>
      <c r="G3" s="234"/>
      <c r="H3" s="234"/>
      <c r="I3" s="23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237" t="s">
        <v>4</v>
      </c>
      <c r="B4" s="217"/>
      <c r="C4" s="217"/>
      <c r="D4" s="217"/>
      <c r="E4" s="214"/>
      <c r="F4" s="238" t="s">
        <v>5</v>
      </c>
      <c r="G4" s="217"/>
      <c r="H4" s="217"/>
      <c r="I4" s="2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237" t="s">
        <v>6</v>
      </c>
      <c r="B5" s="217"/>
      <c r="C5" s="217"/>
      <c r="D5" s="217"/>
      <c r="E5" s="217"/>
      <c r="F5" s="217"/>
      <c r="G5" s="217"/>
      <c r="H5" s="217"/>
      <c r="I5" s="2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">
      <c r="A6" s="239" t="s">
        <v>7</v>
      </c>
      <c r="B6" s="217"/>
      <c r="C6" s="217"/>
      <c r="D6" s="217"/>
      <c r="E6" s="217"/>
      <c r="F6" s="217"/>
      <c r="G6" s="217"/>
      <c r="H6" s="217"/>
      <c r="I6" s="2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">
      <c r="A7" s="2" t="s">
        <v>8</v>
      </c>
      <c r="B7" s="237" t="s">
        <v>9</v>
      </c>
      <c r="C7" s="217"/>
      <c r="D7" s="217"/>
      <c r="E7" s="217"/>
      <c r="F7" s="217"/>
      <c r="G7" s="214"/>
      <c r="H7" s="238" t="s">
        <v>10</v>
      </c>
      <c r="I7" s="2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2" t="s">
        <v>11</v>
      </c>
      <c r="B8" s="237" t="s">
        <v>12</v>
      </c>
      <c r="C8" s="217"/>
      <c r="D8" s="217"/>
      <c r="E8" s="217"/>
      <c r="F8" s="217"/>
      <c r="G8" s="214"/>
      <c r="H8" s="238" t="s">
        <v>13</v>
      </c>
      <c r="I8" s="2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9.75" customHeight="1" x14ac:dyDescent="0.2">
      <c r="A9" s="2" t="s">
        <v>14</v>
      </c>
      <c r="B9" s="237" t="s">
        <v>15</v>
      </c>
      <c r="C9" s="217"/>
      <c r="D9" s="217"/>
      <c r="E9" s="217"/>
      <c r="F9" s="217"/>
      <c r="G9" s="214"/>
      <c r="H9" s="238" t="s">
        <v>16</v>
      </c>
      <c r="I9" s="2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7.5" customHeight="1" x14ac:dyDescent="0.2">
      <c r="A10" s="2" t="s">
        <v>17</v>
      </c>
      <c r="B10" s="237" t="s">
        <v>18</v>
      </c>
      <c r="C10" s="217"/>
      <c r="D10" s="217"/>
      <c r="E10" s="217"/>
      <c r="F10" s="217"/>
      <c r="G10" s="214"/>
      <c r="H10" s="238">
        <v>12</v>
      </c>
      <c r="I10" s="2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2">
      <c r="A11" s="240" t="s">
        <v>19</v>
      </c>
      <c r="B11" s="217"/>
      <c r="C11" s="217"/>
      <c r="D11" s="217"/>
      <c r="E11" s="217"/>
      <c r="F11" s="217"/>
      <c r="G11" s="217"/>
      <c r="H11" s="217"/>
      <c r="I11" s="2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3.5" customHeight="1" x14ac:dyDescent="0.2">
      <c r="A12" s="241" t="s">
        <v>20</v>
      </c>
      <c r="B12" s="217"/>
      <c r="C12" s="217"/>
      <c r="D12" s="217"/>
      <c r="E12" s="217"/>
      <c r="F12" s="241" t="s">
        <v>21</v>
      </c>
      <c r="G12" s="214"/>
      <c r="H12" s="241" t="s">
        <v>22</v>
      </c>
      <c r="I12" s="2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2">
      <c r="A13" s="216" t="s">
        <v>23</v>
      </c>
      <c r="B13" s="217"/>
      <c r="C13" s="217"/>
      <c r="D13" s="217"/>
      <c r="E13" s="214"/>
      <c r="F13" s="213" t="s">
        <v>24</v>
      </c>
      <c r="G13" s="214"/>
      <c r="H13" s="215">
        <f>'CÁLCULO DO Nº DE SERVENTES'!D2</f>
        <v>71.92</v>
      </c>
      <c r="I13" s="2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">
      <c r="A14" s="216" t="s">
        <v>25</v>
      </c>
      <c r="B14" s="217"/>
      <c r="C14" s="217"/>
      <c r="D14" s="217"/>
      <c r="E14" s="214"/>
      <c r="F14" s="213" t="s">
        <v>24</v>
      </c>
      <c r="G14" s="214"/>
      <c r="H14" s="215">
        <f>'CÁLCULO DO Nº DE SERVENTES'!D3</f>
        <v>3682.38</v>
      </c>
      <c r="I14" s="2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2">
      <c r="A15" s="216" t="s">
        <v>26</v>
      </c>
      <c r="B15" s="217"/>
      <c r="C15" s="217"/>
      <c r="D15" s="217"/>
      <c r="E15" s="214"/>
      <c r="F15" s="213" t="s">
        <v>24</v>
      </c>
      <c r="G15" s="214"/>
      <c r="H15" s="215">
        <f>'CÁLCULO DO Nº DE SERVENTES'!D4</f>
        <v>250</v>
      </c>
      <c r="I15" s="2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">
      <c r="A16" s="216" t="s">
        <v>27</v>
      </c>
      <c r="B16" s="217"/>
      <c r="C16" s="217"/>
      <c r="D16" s="217"/>
      <c r="E16" s="214"/>
      <c r="F16" s="213" t="s">
        <v>24</v>
      </c>
      <c r="G16" s="214"/>
      <c r="H16" s="215">
        <f>'CÁLCULO DO Nº DE SERVENTES'!D5</f>
        <v>167.74</v>
      </c>
      <c r="I16" s="2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">
      <c r="A17" s="216" t="s">
        <v>28</v>
      </c>
      <c r="B17" s="217"/>
      <c r="C17" s="217"/>
      <c r="D17" s="217"/>
      <c r="E17" s="214"/>
      <c r="F17" s="213" t="s">
        <v>24</v>
      </c>
      <c r="G17" s="214"/>
      <c r="H17" s="215">
        <f>'CÁLCULO DO Nº DE SERVENTES'!D6</f>
        <v>86.1</v>
      </c>
      <c r="I17" s="2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2">
      <c r="A18" s="216" t="s">
        <v>29</v>
      </c>
      <c r="B18" s="217"/>
      <c r="C18" s="217"/>
      <c r="D18" s="217"/>
      <c r="E18" s="214"/>
      <c r="F18" s="213" t="s">
        <v>24</v>
      </c>
      <c r="G18" s="214"/>
      <c r="H18" s="215">
        <f>'CÁLCULO DO Nº DE SERVENTES'!D7</f>
        <v>1057.8699999999999</v>
      </c>
      <c r="I18" s="214"/>
      <c r="J18" s="1"/>
      <c r="K18" s="1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.75" customHeight="1" x14ac:dyDescent="0.2">
      <c r="A19" s="218" t="s">
        <v>30</v>
      </c>
      <c r="B19" s="217"/>
      <c r="C19" s="217"/>
      <c r="D19" s="217"/>
      <c r="E19" s="214"/>
      <c r="F19" s="213" t="s">
        <v>24</v>
      </c>
      <c r="G19" s="214"/>
      <c r="H19" s="215">
        <f>'CÁLCULO DO Nº DE SERVENTES'!D8</f>
        <v>417.97</v>
      </c>
      <c r="I19" s="2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2">
      <c r="A20" s="220" t="s">
        <v>31</v>
      </c>
      <c r="B20" s="217"/>
      <c r="C20" s="217"/>
      <c r="D20" s="217"/>
      <c r="E20" s="217"/>
      <c r="F20" s="217"/>
      <c r="G20" s="214"/>
      <c r="H20" s="221">
        <f>ROUND(H13+H14+H15+H16+H17+H18+H19,2)</f>
        <v>5733.98</v>
      </c>
      <c r="I20" s="2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8.25" customHeight="1" x14ac:dyDescent="0.2">
      <c r="A21" s="222"/>
      <c r="B21" s="217"/>
      <c r="C21" s="217"/>
      <c r="D21" s="217"/>
      <c r="E21" s="217"/>
      <c r="F21" s="217"/>
      <c r="G21" s="217"/>
      <c r="H21" s="217"/>
      <c r="I21" s="2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3.25" customHeight="1" x14ac:dyDescent="0.2">
      <c r="A22" s="216" t="s">
        <v>32</v>
      </c>
      <c r="B22" s="217"/>
      <c r="C22" s="217"/>
      <c r="D22" s="217"/>
      <c r="E22" s="214"/>
      <c r="F22" s="213" t="s">
        <v>24</v>
      </c>
      <c r="G22" s="214"/>
      <c r="H22" s="219">
        <f>'CÁLCULO DO Nº DE SERVENTES'!D9</f>
        <v>520.11</v>
      </c>
      <c r="I22" s="2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3.25" customHeight="1" x14ac:dyDescent="0.2">
      <c r="A23" s="216" t="s">
        <v>33</v>
      </c>
      <c r="B23" s="217"/>
      <c r="C23" s="217"/>
      <c r="D23" s="217"/>
      <c r="E23" s="214"/>
      <c r="F23" s="213" t="s">
        <v>24</v>
      </c>
      <c r="G23" s="214"/>
      <c r="H23" s="219">
        <f>'CÁLCULO DO Nº DE SERVENTES'!D10</f>
        <v>6805.63</v>
      </c>
      <c r="I23" s="2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3.25" customHeight="1" x14ac:dyDescent="0.2">
      <c r="A24" s="216" t="s">
        <v>34</v>
      </c>
      <c r="B24" s="217"/>
      <c r="C24" s="217"/>
      <c r="D24" s="217"/>
      <c r="E24" s="214"/>
      <c r="F24" s="213" t="s">
        <v>24</v>
      </c>
      <c r="G24" s="214"/>
      <c r="H24" s="219">
        <f>'CÁLCULO DO Nº DE SERVENTES'!D11</f>
        <v>0</v>
      </c>
      <c r="I24" s="2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3.25" customHeight="1" x14ac:dyDescent="0.2">
      <c r="A25" s="216" t="s">
        <v>35</v>
      </c>
      <c r="B25" s="217"/>
      <c r="C25" s="217"/>
      <c r="D25" s="217"/>
      <c r="E25" s="214"/>
      <c r="F25" s="213" t="s">
        <v>24</v>
      </c>
      <c r="G25" s="214"/>
      <c r="H25" s="219">
        <f>'CÁLCULO DO Nº DE SERVENTES'!D12</f>
        <v>0</v>
      </c>
      <c r="I25" s="21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3.25" customHeight="1" x14ac:dyDescent="0.2">
      <c r="A26" s="216" t="s">
        <v>36</v>
      </c>
      <c r="B26" s="217"/>
      <c r="C26" s="217"/>
      <c r="D26" s="217"/>
      <c r="E26" s="214"/>
      <c r="F26" s="213" t="s">
        <v>24</v>
      </c>
      <c r="G26" s="214"/>
      <c r="H26" s="219">
        <f>'CÁLCULO DO Nº DE SERVENTES'!D13</f>
        <v>0</v>
      </c>
      <c r="I26" s="21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3.25" customHeight="1" x14ac:dyDescent="0.2">
      <c r="A27" s="216" t="s">
        <v>37</v>
      </c>
      <c r="B27" s="217"/>
      <c r="C27" s="217"/>
      <c r="D27" s="217"/>
      <c r="E27" s="214"/>
      <c r="F27" s="213" t="s">
        <v>24</v>
      </c>
      <c r="G27" s="214"/>
      <c r="H27" s="219">
        <f>'CÁLCULO DO Nº DE SERVENTES'!D14</f>
        <v>520.11</v>
      </c>
      <c r="I27" s="21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" customHeight="1" x14ac:dyDescent="0.2">
      <c r="A28" s="220" t="s">
        <v>38</v>
      </c>
      <c r="B28" s="217"/>
      <c r="C28" s="217"/>
      <c r="D28" s="217"/>
      <c r="E28" s="217"/>
      <c r="F28" s="217"/>
      <c r="G28" s="214"/>
      <c r="H28" s="221">
        <f>ROUND(SUM(H22:I27),2)</f>
        <v>7845.85</v>
      </c>
      <c r="I28" s="214"/>
      <c r="J28" s="4"/>
      <c r="K28" s="1"/>
      <c r="L28" s="1"/>
      <c r="M28" s="1"/>
      <c r="N28" s="4"/>
      <c r="O28" s="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7.5" customHeight="1" x14ac:dyDescent="0.2">
      <c r="A29" s="222"/>
      <c r="B29" s="217"/>
      <c r="C29" s="217"/>
      <c r="D29" s="217"/>
      <c r="E29" s="217"/>
      <c r="F29" s="217"/>
      <c r="G29" s="217"/>
      <c r="H29" s="217"/>
      <c r="I29" s="214"/>
      <c r="J29" s="1"/>
      <c r="K29" s="1"/>
      <c r="L29" s="1"/>
      <c r="M29" s="1"/>
      <c r="N29" s="4"/>
      <c r="O29" s="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7" customHeight="1" x14ac:dyDescent="0.2">
      <c r="A30" s="216" t="s">
        <v>39</v>
      </c>
      <c r="B30" s="217"/>
      <c r="C30" s="217"/>
      <c r="D30" s="217"/>
      <c r="E30" s="214"/>
      <c r="F30" s="213" t="s">
        <v>24</v>
      </c>
      <c r="G30" s="214"/>
      <c r="H30" s="219">
        <f>'CÁLCULO DO Nº DE SERVENTES'!D15</f>
        <v>354.02</v>
      </c>
      <c r="I30" s="214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5.5" customHeight="1" x14ac:dyDescent="0.2">
      <c r="A31" s="216" t="s">
        <v>40</v>
      </c>
      <c r="B31" s="217"/>
      <c r="C31" s="217"/>
      <c r="D31" s="217"/>
      <c r="E31" s="214"/>
      <c r="F31" s="213" t="s">
        <v>24</v>
      </c>
      <c r="G31" s="214"/>
      <c r="H31" s="219">
        <f>'CÁLCULO DO Nº DE SERVENTES'!D16</f>
        <v>744.75</v>
      </c>
      <c r="I31" s="214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216" t="s">
        <v>41</v>
      </c>
      <c r="B32" s="217"/>
      <c r="C32" s="217"/>
      <c r="D32" s="217"/>
      <c r="E32" s="214"/>
      <c r="F32" s="213" t="s">
        <v>24</v>
      </c>
      <c r="G32" s="214"/>
      <c r="H32" s="219">
        <f>'CÁLCULO DO Nº DE SERVENTES'!D17</f>
        <v>757.85</v>
      </c>
      <c r="I32" s="21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226" t="s">
        <v>42</v>
      </c>
      <c r="B33" s="217"/>
      <c r="C33" s="217"/>
      <c r="D33" s="217"/>
      <c r="E33" s="217"/>
      <c r="F33" s="217"/>
      <c r="G33" s="214"/>
      <c r="H33" s="225">
        <f>ROUND(H30+H31+H32,2)</f>
        <v>1856.62</v>
      </c>
      <c r="I33" s="21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7.5" customHeight="1" x14ac:dyDescent="0.2">
      <c r="A34" s="213"/>
      <c r="B34" s="217"/>
      <c r="C34" s="217"/>
      <c r="D34" s="217"/>
      <c r="E34" s="217"/>
      <c r="F34" s="217"/>
      <c r="G34" s="217"/>
      <c r="H34" s="217"/>
      <c r="I34" s="21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220" t="s">
        <v>43</v>
      </c>
      <c r="B35" s="217"/>
      <c r="C35" s="217"/>
      <c r="D35" s="217"/>
      <c r="E35" s="217"/>
      <c r="F35" s="217"/>
      <c r="G35" s="214"/>
      <c r="H35" s="227">
        <f>ROUND(H20+H28+H33,2)</f>
        <v>15436.45</v>
      </c>
      <c r="I35" s="21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7.5" customHeight="1" x14ac:dyDescent="0.2">
      <c r="A36" s="228"/>
      <c r="B36" s="217"/>
      <c r="C36" s="217"/>
      <c r="D36" s="217"/>
      <c r="E36" s="217"/>
      <c r="F36" s="217"/>
      <c r="G36" s="217"/>
      <c r="H36" s="217"/>
      <c r="I36" s="214"/>
      <c r="J36" s="6"/>
      <c r="K36" s="7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1.75" customHeight="1" x14ac:dyDescent="0.2">
      <c r="A37" s="229" t="s">
        <v>44</v>
      </c>
      <c r="B37" s="217"/>
      <c r="C37" s="217"/>
      <c r="D37" s="217"/>
      <c r="E37" s="217"/>
      <c r="F37" s="217"/>
      <c r="G37" s="217"/>
      <c r="H37" s="217"/>
      <c r="I37" s="214"/>
      <c r="J37" s="6"/>
      <c r="K37" s="7"/>
      <c r="L37" s="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9.75" customHeight="1" x14ac:dyDescent="0.2">
      <c r="A38" s="230"/>
      <c r="B38" s="217"/>
      <c r="C38" s="217"/>
      <c r="D38" s="217"/>
      <c r="E38" s="217"/>
      <c r="F38" s="217"/>
      <c r="G38" s="217"/>
      <c r="H38" s="217"/>
      <c r="I38" s="214"/>
      <c r="J38" s="6"/>
      <c r="K38" s="7"/>
      <c r="L38" s="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.75" customHeight="1" x14ac:dyDescent="0.2">
      <c r="A39" s="239" t="s">
        <v>45</v>
      </c>
      <c r="B39" s="217"/>
      <c r="C39" s="217"/>
      <c r="D39" s="217"/>
      <c r="E39" s="217"/>
      <c r="F39" s="217"/>
      <c r="G39" s="217"/>
      <c r="H39" s="217"/>
      <c r="I39" s="214"/>
      <c r="J39" s="223"/>
      <c r="K39" s="224"/>
      <c r="L39" s="224"/>
      <c r="M39" s="224"/>
      <c r="N39" s="224"/>
      <c r="O39" s="224"/>
      <c r="P39" s="224"/>
      <c r="Q39" s="223"/>
      <c r="R39" s="224"/>
      <c r="S39" s="224"/>
      <c r="T39" s="224"/>
      <c r="U39" s="224"/>
      <c r="V39" s="224"/>
      <c r="W39" s="224"/>
      <c r="X39" s="224"/>
      <c r="Y39" s="223"/>
      <c r="Z39" s="224"/>
      <c r="AA39" s="224"/>
      <c r="AB39" s="224"/>
      <c r="AC39" s="224"/>
    </row>
    <row r="40" spans="1:29" ht="15.75" customHeight="1" x14ac:dyDescent="0.2">
      <c r="A40" s="2">
        <v>1</v>
      </c>
      <c r="B40" s="237" t="s">
        <v>46</v>
      </c>
      <c r="C40" s="217"/>
      <c r="D40" s="217"/>
      <c r="E40" s="217"/>
      <c r="F40" s="217"/>
      <c r="G40" s="214"/>
      <c r="H40" s="242" t="s">
        <v>47</v>
      </c>
      <c r="I40" s="21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">
      <c r="A41" s="2">
        <v>2</v>
      </c>
      <c r="B41" s="237" t="s">
        <v>48</v>
      </c>
      <c r="C41" s="217"/>
      <c r="D41" s="217"/>
      <c r="E41" s="217"/>
      <c r="F41" s="217"/>
      <c r="G41" s="214"/>
      <c r="H41" s="243" t="s">
        <v>49</v>
      </c>
      <c r="I41" s="21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">
      <c r="A42" s="2">
        <v>3</v>
      </c>
      <c r="B42" s="237" t="s">
        <v>50</v>
      </c>
      <c r="C42" s="217"/>
      <c r="D42" s="217"/>
      <c r="E42" s="217"/>
      <c r="F42" s="217"/>
      <c r="G42" s="214"/>
      <c r="H42" s="242">
        <v>1653.58</v>
      </c>
      <c r="I42" s="21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">
      <c r="A43" s="2">
        <v>4</v>
      </c>
      <c r="B43" s="237" t="s">
        <v>51</v>
      </c>
      <c r="C43" s="217"/>
      <c r="D43" s="217"/>
      <c r="E43" s="217"/>
      <c r="F43" s="217"/>
      <c r="G43" s="214"/>
      <c r="H43" s="244" t="s">
        <v>52</v>
      </c>
      <c r="I43" s="21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">
      <c r="A44" s="2">
        <v>5</v>
      </c>
      <c r="B44" s="237" t="s">
        <v>53</v>
      </c>
      <c r="C44" s="217"/>
      <c r="D44" s="217"/>
      <c r="E44" s="217"/>
      <c r="F44" s="217"/>
      <c r="G44" s="214"/>
      <c r="H44" s="245" t="s">
        <v>54</v>
      </c>
      <c r="I44" s="21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9" customHeight="1" x14ac:dyDescent="0.2">
      <c r="A45" s="246"/>
      <c r="B45" s="217"/>
      <c r="C45" s="217"/>
      <c r="D45" s="217"/>
      <c r="E45" s="217"/>
      <c r="F45" s="217"/>
      <c r="G45" s="217"/>
      <c r="H45" s="217"/>
      <c r="I45" s="21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2.5" customHeight="1" x14ac:dyDescent="0.2">
      <c r="A46" s="247" t="s">
        <v>55</v>
      </c>
      <c r="B46" s="217"/>
      <c r="C46" s="217"/>
      <c r="D46" s="217"/>
      <c r="E46" s="217"/>
      <c r="F46" s="217"/>
      <c r="G46" s="217"/>
      <c r="H46" s="217"/>
      <c r="I46" s="21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9" customHeight="1" x14ac:dyDescent="0.2">
      <c r="A47" s="248"/>
      <c r="B47" s="217"/>
      <c r="C47" s="217"/>
      <c r="D47" s="217"/>
      <c r="E47" s="217"/>
      <c r="F47" s="217"/>
      <c r="G47" s="217"/>
      <c r="H47" s="217"/>
      <c r="I47" s="21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2.5" customHeight="1" x14ac:dyDescent="0.2">
      <c r="A48" s="237" t="s">
        <v>56</v>
      </c>
      <c r="B48" s="217"/>
      <c r="C48" s="217"/>
      <c r="D48" s="217"/>
      <c r="E48" s="217"/>
      <c r="F48" s="217"/>
      <c r="G48" s="217"/>
      <c r="H48" s="217"/>
      <c r="I48" s="21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30" customHeight="1" x14ac:dyDescent="0.2">
      <c r="A49" s="10">
        <v>1</v>
      </c>
      <c r="B49" s="241" t="s">
        <v>57</v>
      </c>
      <c r="C49" s="217"/>
      <c r="D49" s="217"/>
      <c r="E49" s="217"/>
      <c r="F49" s="217"/>
      <c r="G49" s="214"/>
      <c r="H49" s="10" t="s">
        <v>58</v>
      </c>
      <c r="I49" s="10" t="s">
        <v>59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24" customHeight="1" x14ac:dyDescent="0.2">
      <c r="A50" s="2" t="s">
        <v>8</v>
      </c>
      <c r="B50" s="237" t="s">
        <v>60</v>
      </c>
      <c r="C50" s="217"/>
      <c r="D50" s="217"/>
      <c r="E50" s="217"/>
      <c r="F50" s="217"/>
      <c r="G50" s="217"/>
      <c r="H50" s="214"/>
      <c r="I50" s="12">
        <v>1653.58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2">
      <c r="A51" s="2" t="s">
        <v>11</v>
      </c>
      <c r="B51" s="249" t="s">
        <v>61</v>
      </c>
      <c r="C51" s="217"/>
      <c r="D51" s="217"/>
      <c r="E51" s="217"/>
      <c r="F51" s="217"/>
      <c r="G51" s="214"/>
      <c r="H51" s="13">
        <v>0.4</v>
      </c>
      <c r="I51" s="12">
        <f>ROUND(H51*I50,2)</f>
        <v>661.43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">
      <c r="A52" s="250" t="s">
        <v>62</v>
      </c>
      <c r="B52" s="217"/>
      <c r="C52" s="217"/>
      <c r="D52" s="217"/>
      <c r="E52" s="217"/>
      <c r="F52" s="217"/>
      <c r="G52" s="217"/>
      <c r="H52" s="214"/>
      <c r="I52" s="14">
        <f>SUM(I50:I51)</f>
        <v>2315.0099999999998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9.75" customHeight="1" x14ac:dyDescent="0.2">
      <c r="A53" s="251"/>
      <c r="B53" s="217"/>
      <c r="C53" s="217"/>
      <c r="D53" s="217"/>
      <c r="E53" s="217"/>
      <c r="F53" s="217"/>
      <c r="G53" s="217"/>
      <c r="H53" s="217"/>
      <c r="I53" s="21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0.25" customHeight="1" x14ac:dyDescent="0.2">
      <c r="A54" s="252" t="s">
        <v>63</v>
      </c>
      <c r="B54" s="217"/>
      <c r="C54" s="217"/>
      <c r="D54" s="217"/>
      <c r="E54" s="217"/>
      <c r="F54" s="217"/>
      <c r="G54" s="217"/>
      <c r="H54" s="217"/>
      <c r="I54" s="21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0.5" customHeight="1" x14ac:dyDescent="0.2">
      <c r="A55" s="253"/>
      <c r="B55" s="217"/>
      <c r="C55" s="217"/>
      <c r="D55" s="217"/>
      <c r="E55" s="217"/>
      <c r="F55" s="217"/>
      <c r="G55" s="217"/>
      <c r="H55" s="217"/>
      <c r="I55" s="21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.75" customHeight="1" x14ac:dyDescent="0.2">
      <c r="A56" s="254" t="s">
        <v>64</v>
      </c>
      <c r="B56" s="217"/>
      <c r="C56" s="217"/>
      <c r="D56" s="217"/>
      <c r="E56" s="217"/>
      <c r="F56" s="217"/>
      <c r="G56" s="217"/>
      <c r="H56" s="217"/>
      <c r="I56" s="21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5.5" customHeight="1" x14ac:dyDescent="0.2">
      <c r="A57" s="255" t="s">
        <v>65</v>
      </c>
      <c r="B57" s="217"/>
      <c r="C57" s="217"/>
      <c r="D57" s="217"/>
      <c r="E57" s="217"/>
      <c r="F57" s="217"/>
      <c r="G57" s="217"/>
      <c r="H57" s="217"/>
      <c r="I57" s="21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5.5" customHeight="1" x14ac:dyDescent="0.2">
      <c r="A58" s="15" t="s">
        <v>66</v>
      </c>
      <c r="B58" s="256" t="s">
        <v>67</v>
      </c>
      <c r="C58" s="217"/>
      <c r="D58" s="217"/>
      <c r="E58" s="217"/>
      <c r="F58" s="217"/>
      <c r="G58" s="217"/>
      <c r="H58" s="214"/>
      <c r="I58" s="2" t="s">
        <v>68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8.5" customHeight="1" x14ac:dyDescent="0.2">
      <c r="A59" s="15" t="s">
        <v>8</v>
      </c>
      <c r="B59" s="237" t="s">
        <v>69</v>
      </c>
      <c r="C59" s="217"/>
      <c r="D59" s="217"/>
      <c r="E59" s="217"/>
      <c r="F59" s="217"/>
      <c r="G59" s="214"/>
      <c r="H59" s="17">
        <v>8.3299999999999999E-2</v>
      </c>
      <c r="I59" s="18">
        <f t="shared" ref="I59:I60" si="0">ROUND($I$52*H59,2)</f>
        <v>192.84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7.25" customHeight="1" x14ac:dyDescent="0.2">
      <c r="A60" s="19" t="s">
        <v>11</v>
      </c>
      <c r="B60" s="257" t="s">
        <v>70</v>
      </c>
      <c r="C60" s="217"/>
      <c r="D60" s="217"/>
      <c r="E60" s="217"/>
      <c r="F60" s="217"/>
      <c r="G60" s="214"/>
      <c r="H60" s="20">
        <v>0.121</v>
      </c>
      <c r="I60" s="21">
        <f t="shared" si="0"/>
        <v>280.12</v>
      </c>
      <c r="J60" s="1"/>
      <c r="K60" s="22"/>
      <c r="L60" s="258"/>
      <c r="M60" s="224"/>
      <c r="N60" s="224"/>
      <c r="O60" s="224"/>
      <c r="P60" s="224"/>
      <c r="Q60" s="224"/>
      <c r="R60" s="23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</row>
    <row r="61" spans="1:29" ht="19.5" customHeight="1" x14ac:dyDescent="0.2">
      <c r="A61" s="259" t="s">
        <v>71</v>
      </c>
      <c r="B61" s="217"/>
      <c r="C61" s="217"/>
      <c r="D61" s="217"/>
      <c r="E61" s="217"/>
      <c r="F61" s="217"/>
      <c r="G61" s="217"/>
      <c r="H61" s="214"/>
      <c r="I61" s="26">
        <f>SUM(I59+I60)</f>
        <v>472.96000000000004</v>
      </c>
      <c r="J61" s="1"/>
      <c r="K61" s="2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85.5" customHeight="1" x14ac:dyDescent="0.2">
      <c r="A62" s="260" t="s">
        <v>72</v>
      </c>
      <c r="B62" s="217"/>
      <c r="C62" s="217"/>
      <c r="D62" s="217"/>
      <c r="E62" s="217"/>
      <c r="F62" s="217"/>
      <c r="G62" s="217"/>
      <c r="H62" s="217"/>
      <c r="I62" s="214"/>
      <c r="J62" s="1"/>
      <c r="K62" s="2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32.25" customHeight="1" x14ac:dyDescent="0.2">
      <c r="A63" s="229" t="s">
        <v>73</v>
      </c>
      <c r="B63" s="217"/>
      <c r="C63" s="217"/>
      <c r="D63" s="217"/>
      <c r="E63" s="217"/>
      <c r="F63" s="217"/>
      <c r="G63" s="217"/>
      <c r="H63" s="217"/>
      <c r="I63" s="21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30" customHeight="1" x14ac:dyDescent="0.2">
      <c r="A64" s="28" t="s">
        <v>74</v>
      </c>
      <c r="B64" s="241" t="s">
        <v>75</v>
      </c>
      <c r="C64" s="217"/>
      <c r="D64" s="217"/>
      <c r="E64" s="217"/>
      <c r="F64" s="217"/>
      <c r="G64" s="214"/>
      <c r="H64" s="29" t="s">
        <v>76</v>
      </c>
      <c r="I64" s="29" t="s">
        <v>77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16" t="s">
        <v>8</v>
      </c>
      <c r="B65" s="237" t="s">
        <v>78</v>
      </c>
      <c r="C65" s="217"/>
      <c r="D65" s="217"/>
      <c r="E65" s="217"/>
      <c r="F65" s="217"/>
      <c r="G65" s="214"/>
      <c r="H65" s="30">
        <v>0.2</v>
      </c>
      <c r="I65" s="31">
        <f t="shared" ref="I65:I72" si="1">ROUND(($I$52+$I$61)*H65,2)</f>
        <v>557.59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">
      <c r="A66" s="16" t="s">
        <v>11</v>
      </c>
      <c r="B66" s="237" t="s">
        <v>79</v>
      </c>
      <c r="C66" s="217"/>
      <c r="D66" s="217"/>
      <c r="E66" s="217"/>
      <c r="F66" s="217"/>
      <c r="G66" s="214"/>
      <c r="H66" s="30">
        <v>2.5000000000000001E-2</v>
      </c>
      <c r="I66" s="31">
        <f t="shared" si="1"/>
        <v>69.7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57.75" customHeight="1" x14ac:dyDescent="0.2">
      <c r="A67" s="16" t="s">
        <v>14</v>
      </c>
      <c r="B67" s="237" t="s">
        <v>80</v>
      </c>
      <c r="C67" s="214"/>
      <c r="D67" s="32" t="s">
        <v>81</v>
      </c>
      <c r="E67" s="33">
        <v>0.03</v>
      </c>
      <c r="F67" s="32" t="s">
        <v>82</v>
      </c>
      <c r="G67" s="34">
        <v>1</v>
      </c>
      <c r="H67" s="35">
        <f>ROUND((E67*G67),6)</f>
        <v>0.03</v>
      </c>
      <c r="I67" s="31">
        <f t="shared" si="1"/>
        <v>83.64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">
      <c r="A68" s="16" t="s">
        <v>17</v>
      </c>
      <c r="B68" s="237" t="s">
        <v>83</v>
      </c>
      <c r="C68" s="217"/>
      <c r="D68" s="217"/>
      <c r="E68" s="217"/>
      <c r="F68" s="217"/>
      <c r="G68" s="214"/>
      <c r="H68" s="30">
        <v>1.4999999999999999E-2</v>
      </c>
      <c r="I68" s="31">
        <f t="shared" si="1"/>
        <v>41.82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">
      <c r="A69" s="16" t="s">
        <v>84</v>
      </c>
      <c r="B69" s="237" t="s">
        <v>85</v>
      </c>
      <c r="C69" s="217"/>
      <c r="D69" s="217"/>
      <c r="E69" s="217"/>
      <c r="F69" s="217"/>
      <c r="G69" s="214"/>
      <c r="H69" s="30">
        <v>0.01</v>
      </c>
      <c r="I69" s="31">
        <f t="shared" si="1"/>
        <v>27.88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">
      <c r="A70" s="16" t="s">
        <v>86</v>
      </c>
      <c r="B70" s="237" t="s">
        <v>87</v>
      </c>
      <c r="C70" s="217"/>
      <c r="D70" s="217"/>
      <c r="E70" s="217"/>
      <c r="F70" s="217"/>
      <c r="G70" s="214"/>
      <c r="H70" s="30">
        <v>6.0000000000000001E-3</v>
      </c>
      <c r="I70" s="31">
        <f t="shared" si="1"/>
        <v>16.73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0.25" customHeight="1" x14ac:dyDescent="0.2">
      <c r="A71" s="16" t="s">
        <v>88</v>
      </c>
      <c r="B71" s="237" t="s">
        <v>89</v>
      </c>
      <c r="C71" s="217"/>
      <c r="D71" s="217"/>
      <c r="E71" s="217"/>
      <c r="F71" s="217"/>
      <c r="G71" s="214"/>
      <c r="H71" s="30">
        <v>2E-3</v>
      </c>
      <c r="I71" s="31">
        <f t="shared" si="1"/>
        <v>5.58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">
      <c r="A72" s="16" t="s">
        <v>90</v>
      </c>
      <c r="B72" s="237" t="s">
        <v>91</v>
      </c>
      <c r="C72" s="217"/>
      <c r="D72" s="217"/>
      <c r="E72" s="217"/>
      <c r="F72" s="217"/>
      <c r="G72" s="214"/>
      <c r="H72" s="30">
        <v>0.08</v>
      </c>
      <c r="I72" s="31">
        <f t="shared" si="1"/>
        <v>223.04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">
      <c r="A73" s="259" t="s">
        <v>71</v>
      </c>
      <c r="B73" s="217"/>
      <c r="C73" s="217"/>
      <c r="D73" s="217"/>
      <c r="E73" s="217"/>
      <c r="F73" s="217"/>
      <c r="G73" s="214"/>
      <c r="H73" s="36">
        <f t="shared" ref="H73:I73" si="2">SUM(H65:H72)</f>
        <v>0.36800000000000005</v>
      </c>
      <c r="I73" s="37">
        <f t="shared" si="2"/>
        <v>1025.9800000000002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8.25" customHeight="1" x14ac:dyDescent="0.2">
      <c r="A74" s="38"/>
      <c r="B74" s="39"/>
      <c r="C74" s="39"/>
      <c r="D74" s="39"/>
      <c r="E74" s="39"/>
      <c r="F74" s="39"/>
      <c r="G74" s="39"/>
      <c r="H74" s="40"/>
      <c r="I74" s="4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35.25" customHeight="1" x14ac:dyDescent="0.2">
      <c r="A75" s="247" t="s">
        <v>92</v>
      </c>
      <c r="B75" s="217"/>
      <c r="C75" s="217"/>
      <c r="D75" s="217"/>
      <c r="E75" s="217"/>
      <c r="F75" s="217"/>
      <c r="G75" s="217"/>
      <c r="H75" s="217"/>
      <c r="I75" s="21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7.5" customHeight="1" x14ac:dyDescent="0.2">
      <c r="A76" s="228"/>
      <c r="B76" s="217"/>
      <c r="C76" s="217"/>
      <c r="D76" s="217"/>
      <c r="E76" s="217"/>
      <c r="F76" s="217"/>
      <c r="G76" s="217"/>
      <c r="H76" s="217"/>
      <c r="I76" s="21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" customHeight="1" x14ac:dyDescent="0.2">
      <c r="A77" s="254" t="s">
        <v>93</v>
      </c>
      <c r="B77" s="217"/>
      <c r="C77" s="217"/>
      <c r="D77" s="217"/>
      <c r="E77" s="217"/>
      <c r="F77" s="217"/>
      <c r="G77" s="217"/>
      <c r="H77" s="217"/>
      <c r="I77" s="21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2">
      <c r="A78" s="42" t="s">
        <v>94</v>
      </c>
      <c r="B78" s="241" t="s">
        <v>95</v>
      </c>
      <c r="C78" s="217"/>
      <c r="D78" s="217"/>
      <c r="E78" s="217"/>
      <c r="F78" s="217"/>
      <c r="G78" s="217"/>
      <c r="H78" s="214"/>
      <c r="I78" s="29" t="s">
        <v>68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15" t="s">
        <v>8</v>
      </c>
      <c r="B79" s="237" t="s">
        <v>96</v>
      </c>
      <c r="C79" s="217"/>
      <c r="D79" s="217"/>
      <c r="E79" s="217"/>
      <c r="F79" s="217"/>
      <c r="G79" s="217"/>
      <c r="H79" s="217"/>
      <c r="I79" s="31">
        <f>IF(ROUND((H82*H80*H81)-(I50*H83),2)&lt;0,0,ROUND((H82*H80*H81)-(I50*H83),2))</f>
        <v>120.79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2.5" customHeight="1" x14ac:dyDescent="0.2">
      <c r="A80" s="15"/>
      <c r="B80" s="237" t="s">
        <v>97</v>
      </c>
      <c r="C80" s="217"/>
      <c r="D80" s="217"/>
      <c r="E80" s="217"/>
      <c r="F80" s="217"/>
      <c r="G80" s="217"/>
      <c r="H80" s="43">
        <v>5</v>
      </c>
      <c r="I80" s="44" t="s">
        <v>98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 x14ac:dyDescent="0.2">
      <c r="A81" s="15"/>
      <c r="B81" s="237" t="s">
        <v>99</v>
      </c>
      <c r="C81" s="217"/>
      <c r="D81" s="217"/>
      <c r="E81" s="217"/>
      <c r="F81" s="217"/>
      <c r="G81" s="214"/>
      <c r="H81" s="45">
        <v>2</v>
      </c>
      <c r="I81" s="4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" customHeight="1" x14ac:dyDescent="0.2">
      <c r="A82" s="15"/>
      <c r="B82" s="237" t="s">
        <v>100</v>
      </c>
      <c r="C82" s="217"/>
      <c r="D82" s="217"/>
      <c r="E82" s="217"/>
      <c r="F82" s="217"/>
      <c r="G82" s="214"/>
      <c r="H82" s="46">
        <v>22</v>
      </c>
      <c r="I82" s="4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7" customHeight="1" x14ac:dyDescent="0.2">
      <c r="A83" s="15"/>
      <c r="B83" s="261" t="s">
        <v>101</v>
      </c>
      <c r="C83" s="224"/>
      <c r="D83" s="224"/>
      <c r="E83" s="224"/>
      <c r="F83" s="224"/>
      <c r="G83" s="224"/>
      <c r="H83" s="48">
        <v>0.06</v>
      </c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15" t="s">
        <v>11</v>
      </c>
      <c r="B84" s="237" t="s">
        <v>102</v>
      </c>
      <c r="C84" s="217"/>
      <c r="D84" s="217"/>
      <c r="E84" s="217"/>
      <c r="F84" s="217"/>
      <c r="G84" s="217"/>
      <c r="H84" s="217"/>
      <c r="I84" s="31">
        <f>ROUND(H86*H85*(1-H87),2)</f>
        <v>452.98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">
      <c r="A85" s="15"/>
      <c r="B85" s="237" t="s">
        <v>103</v>
      </c>
      <c r="C85" s="217"/>
      <c r="D85" s="217"/>
      <c r="E85" s="217"/>
      <c r="F85" s="217"/>
      <c r="G85" s="217"/>
      <c r="H85" s="43">
        <v>25.42</v>
      </c>
      <c r="I85" s="44" t="s">
        <v>98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">
      <c r="A86" s="50"/>
      <c r="B86" s="237" t="s">
        <v>104</v>
      </c>
      <c r="C86" s="217"/>
      <c r="D86" s="217"/>
      <c r="E86" s="217"/>
      <c r="F86" s="217"/>
      <c r="G86" s="217"/>
      <c r="H86" s="46">
        <v>22</v>
      </c>
      <c r="I86" s="4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">
      <c r="A87" s="50"/>
      <c r="B87" s="262" t="s">
        <v>105</v>
      </c>
      <c r="C87" s="217"/>
      <c r="D87" s="217"/>
      <c r="E87" s="217"/>
      <c r="F87" s="217"/>
      <c r="G87" s="217"/>
      <c r="H87" s="51">
        <v>0.19</v>
      </c>
      <c r="I87" s="4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30.75" customHeight="1" x14ac:dyDescent="0.2">
      <c r="A88" s="19" t="s">
        <v>14</v>
      </c>
      <c r="B88" s="263" t="s">
        <v>106</v>
      </c>
      <c r="C88" s="217"/>
      <c r="D88" s="217"/>
      <c r="E88" s="217"/>
      <c r="F88" s="217"/>
      <c r="G88" s="217"/>
      <c r="H88" s="214"/>
      <c r="I88" s="52">
        <v>24.1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">
      <c r="A89" s="53"/>
      <c r="B89" s="259" t="s">
        <v>62</v>
      </c>
      <c r="C89" s="217"/>
      <c r="D89" s="217"/>
      <c r="E89" s="217"/>
      <c r="F89" s="217"/>
      <c r="G89" s="217"/>
      <c r="H89" s="214"/>
      <c r="I89" s="37">
        <f>SUM(I79:I88)</f>
        <v>597.87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7.5" customHeight="1" x14ac:dyDescent="0.2">
      <c r="A90" s="228"/>
      <c r="B90" s="217"/>
      <c r="C90" s="217"/>
      <c r="D90" s="217"/>
      <c r="E90" s="217"/>
      <c r="F90" s="217"/>
      <c r="G90" s="217"/>
      <c r="H90" s="217"/>
      <c r="I90" s="21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36" customHeight="1" x14ac:dyDescent="0.2">
      <c r="A91" s="247" t="s">
        <v>107</v>
      </c>
      <c r="B91" s="217"/>
      <c r="C91" s="217"/>
      <c r="D91" s="217"/>
      <c r="E91" s="217"/>
      <c r="F91" s="217"/>
      <c r="G91" s="217"/>
      <c r="H91" s="217"/>
      <c r="I91" s="21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7.5" customHeight="1" x14ac:dyDescent="0.2">
      <c r="A92" s="230"/>
      <c r="B92" s="217"/>
      <c r="C92" s="217"/>
      <c r="D92" s="217"/>
      <c r="E92" s="217"/>
      <c r="F92" s="217"/>
      <c r="G92" s="217"/>
      <c r="H92" s="217"/>
      <c r="I92" s="21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.75" customHeight="1" x14ac:dyDescent="0.2">
      <c r="A93" s="229" t="s">
        <v>108</v>
      </c>
      <c r="B93" s="217"/>
      <c r="C93" s="217"/>
      <c r="D93" s="217"/>
      <c r="E93" s="217"/>
      <c r="F93" s="217"/>
      <c r="G93" s="217"/>
      <c r="H93" s="217"/>
      <c r="I93" s="21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3.25" customHeight="1" x14ac:dyDescent="0.2">
      <c r="A94" s="29">
        <v>2</v>
      </c>
      <c r="B94" s="241" t="s">
        <v>109</v>
      </c>
      <c r="C94" s="217"/>
      <c r="D94" s="217"/>
      <c r="E94" s="217"/>
      <c r="F94" s="217"/>
      <c r="G94" s="217"/>
      <c r="H94" s="214"/>
      <c r="I94" s="29" t="s">
        <v>68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1.75" customHeight="1" x14ac:dyDescent="0.2">
      <c r="A95" s="2" t="s">
        <v>66</v>
      </c>
      <c r="B95" s="237" t="s">
        <v>110</v>
      </c>
      <c r="C95" s="217"/>
      <c r="D95" s="217"/>
      <c r="E95" s="217"/>
      <c r="F95" s="217"/>
      <c r="G95" s="217"/>
      <c r="H95" s="214"/>
      <c r="I95" s="18">
        <f>I61</f>
        <v>472.96000000000004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2">
      <c r="A96" s="2" t="s">
        <v>74</v>
      </c>
      <c r="B96" s="237" t="s">
        <v>75</v>
      </c>
      <c r="C96" s="217"/>
      <c r="D96" s="217"/>
      <c r="E96" s="217"/>
      <c r="F96" s="217"/>
      <c r="G96" s="217"/>
      <c r="H96" s="214"/>
      <c r="I96" s="18">
        <f>I73</f>
        <v>1025.9800000000002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1.75" customHeight="1" x14ac:dyDescent="0.2">
      <c r="A97" s="2" t="s">
        <v>94</v>
      </c>
      <c r="B97" s="237" t="s">
        <v>95</v>
      </c>
      <c r="C97" s="217"/>
      <c r="D97" s="217"/>
      <c r="E97" s="217"/>
      <c r="F97" s="217"/>
      <c r="G97" s="217"/>
      <c r="H97" s="214"/>
      <c r="I97" s="18">
        <f>I89</f>
        <v>597.87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1.75" customHeight="1" x14ac:dyDescent="0.2">
      <c r="A98" s="250" t="s">
        <v>71</v>
      </c>
      <c r="B98" s="217"/>
      <c r="C98" s="217"/>
      <c r="D98" s="217"/>
      <c r="E98" s="217"/>
      <c r="F98" s="217"/>
      <c r="G98" s="217"/>
      <c r="H98" s="214"/>
      <c r="I98" s="54">
        <f>SUM(I95+I96+I97)</f>
        <v>2096.8100000000004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" customHeight="1" x14ac:dyDescent="0.2">
      <c r="A99" s="300"/>
      <c r="B99" s="217"/>
      <c r="C99" s="217"/>
      <c r="D99" s="217"/>
      <c r="E99" s="217"/>
      <c r="F99" s="217"/>
      <c r="G99" s="217"/>
      <c r="H99" s="217"/>
      <c r="I99" s="21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6.25" customHeight="1" x14ac:dyDescent="0.2">
      <c r="A100" s="254" t="s">
        <v>111</v>
      </c>
      <c r="B100" s="217"/>
      <c r="C100" s="217"/>
      <c r="D100" s="217"/>
      <c r="E100" s="217"/>
      <c r="F100" s="217"/>
      <c r="G100" s="217"/>
      <c r="H100" s="217"/>
      <c r="I100" s="21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8.5" customHeight="1" x14ac:dyDescent="0.2">
      <c r="A101" s="42">
        <v>3</v>
      </c>
      <c r="B101" s="301" t="s">
        <v>112</v>
      </c>
      <c r="C101" s="217"/>
      <c r="D101" s="217"/>
      <c r="E101" s="217"/>
      <c r="F101" s="217"/>
      <c r="G101" s="217"/>
      <c r="H101" s="214"/>
      <c r="I101" s="42" t="s">
        <v>113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49.5" customHeight="1" x14ac:dyDescent="0.2">
      <c r="A102" s="15" t="s">
        <v>8</v>
      </c>
      <c r="B102" s="237" t="s">
        <v>114</v>
      </c>
      <c r="C102" s="217"/>
      <c r="D102" s="217"/>
      <c r="E102" s="217"/>
      <c r="F102" s="217"/>
      <c r="G102" s="217"/>
      <c r="H102" s="214"/>
      <c r="I102" s="31">
        <f>ROUND((($I$52/12)+($I$59/12)+($I$52*0.121/12))*(30/30)*0.05,2)</f>
        <v>11.62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">
      <c r="A103" s="15" t="s">
        <v>11</v>
      </c>
      <c r="B103" s="302" t="s">
        <v>115</v>
      </c>
      <c r="C103" s="217"/>
      <c r="D103" s="217"/>
      <c r="E103" s="217"/>
      <c r="F103" s="217"/>
      <c r="G103" s="217"/>
      <c r="H103" s="214"/>
      <c r="I103" s="31">
        <f>ROUND($I$102*H72,2)</f>
        <v>0.93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36.75" customHeight="1" x14ac:dyDescent="0.2">
      <c r="A104" s="15" t="s">
        <v>14</v>
      </c>
      <c r="B104" s="237" t="s">
        <v>116</v>
      </c>
      <c r="C104" s="217"/>
      <c r="D104" s="217"/>
      <c r="E104" s="217"/>
      <c r="F104" s="217"/>
      <c r="G104" s="217"/>
      <c r="H104" s="214"/>
      <c r="I104" s="31">
        <f>ROUND(((($I$52/30)*7)/$H$10)*(30/30),2)</f>
        <v>45.01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">
      <c r="A105" s="15" t="s">
        <v>17</v>
      </c>
      <c r="B105" s="302" t="s">
        <v>117</v>
      </c>
      <c r="C105" s="217"/>
      <c r="D105" s="217"/>
      <c r="E105" s="217"/>
      <c r="F105" s="217"/>
      <c r="G105" s="217"/>
      <c r="H105" s="214"/>
      <c r="I105" s="31">
        <f>ROUND($H$73*I104,2)</f>
        <v>16.559999999999999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35.25" customHeight="1" x14ac:dyDescent="0.2">
      <c r="A106" s="15" t="s">
        <v>84</v>
      </c>
      <c r="B106" s="237" t="s">
        <v>118</v>
      </c>
      <c r="C106" s="217"/>
      <c r="D106" s="217"/>
      <c r="E106" s="217"/>
      <c r="F106" s="217"/>
      <c r="G106" s="214"/>
      <c r="H106" s="55">
        <v>0.04</v>
      </c>
      <c r="I106" s="31">
        <f>ROUND($I$52*H106,2)</f>
        <v>92.6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">
      <c r="A107" s="259" t="s">
        <v>71</v>
      </c>
      <c r="B107" s="217"/>
      <c r="C107" s="217"/>
      <c r="D107" s="217"/>
      <c r="E107" s="217"/>
      <c r="F107" s="217"/>
      <c r="G107" s="217"/>
      <c r="H107" s="214"/>
      <c r="I107" s="37">
        <f>SUM(I102:I106)</f>
        <v>166.71999999999997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0.5" customHeight="1" x14ac:dyDescent="0.2">
      <c r="A108" s="301"/>
      <c r="B108" s="217"/>
      <c r="C108" s="217"/>
      <c r="D108" s="217"/>
      <c r="E108" s="217"/>
      <c r="F108" s="217"/>
      <c r="G108" s="217"/>
      <c r="H108" s="217"/>
      <c r="I108" s="21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57" customHeight="1" x14ac:dyDescent="0.2">
      <c r="A109" s="247" t="s">
        <v>119</v>
      </c>
      <c r="B109" s="217"/>
      <c r="C109" s="217"/>
      <c r="D109" s="217"/>
      <c r="E109" s="217"/>
      <c r="F109" s="217"/>
      <c r="G109" s="217"/>
      <c r="H109" s="217"/>
      <c r="I109" s="214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</row>
    <row r="110" spans="1:29" ht="10.5" customHeight="1" x14ac:dyDescent="0.2">
      <c r="A110" s="301"/>
      <c r="B110" s="217"/>
      <c r="C110" s="217"/>
      <c r="D110" s="217"/>
      <c r="E110" s="217"/>
      <c r="F110" s="217"/>
      <c r="G110" s="217"/>
      <c r="H110" s="217"/>
      <c r="I110" s="21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4" customHeight="1" x14ac:dyDescent="0.2">
      <c r="A111" s="229" t="s">
        <v>120</v>
      </c>
      <c r="B111" s="217"/>
      <c r="C111" s="217"/>
      <c r="D111" s="217"/>
      <c r="E111" s="217"/>
      <c r="F111" s="217"/>
      <c r="G111" s="217"/>
      <c r="H111" s="217"/>
      <c r="I111" s="21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7" customHeight="1" x14ac:dyDescent="0.2">
      <c r="A112" s="247" t="s">
        <v>121</v>
      </c>
      <c r="B112" s="217"/>
      <c r="C112" s="217"/>
      <c r="D112" s="217"/>
      <c r="E112" s="217"/>
      <c r="F112" s="217"/>
      <c r="G112" s="217"/>
      <c r="H112" s="217"/>
      <c r="I112" s="21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61.5" customHeight="1" x14ac:dyDescent="0.2">
      <c r="A113" s="303" t="s">
        <v>122</v>
      </c>
      <c r="B113" s="217"/>
      <c r="C113" s="217"/>
      <c r="D113" s="217"/>
      <c r="E113" s="217"/>
      <c r="F113" s="217"/>
      <c r="G113" s="217"/>
      <c r="H113" s="217"/>
      <c r="I113" s="21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8.25" customHeight="1" x14ac:dyDescent="0.2">
      <c r="A114" s="288"/>
      <c r="B114" s="217"/>
      <c r="C114" s="217"/>
      <c r="D114" s="217"/>
      <c r="E114" s="217"/>
      <c r="F114" s="217"/>
      <c r="G114" s="217"/>
      <c r="H114" s="217"/>
      <c r="I114" s="21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57" customHeight="1" x14ac:dyDescent="0.2">
      <c r="A115" s="57" t="s">
        <v>123</v>
      </c>
      <c r="B115" s="58">
        <f>I52</f>
        <v>2315.0099999999998</v>
      </c>
      <c r="C115" s="59"/>
      <c r="D115" s="57" t="s">
        <v>124</v>
      </c>
      <c r="E115" s="58">
        <f>I98-I79-I84</f>
        <v>1523.0400000000004</v>
      </c>
      <c r="F115" s="60"/>
      <c r="G115" s="57" t="s">
        <v>125</v>
      </c>
      <c r="H115" s="58">
        <f>I107</f>
        <v>166.71999999999997</v>
      </c>
      <c r="I115" s="61">
        <f>B115+E115+H115</f>
        <v>4004.77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7.5" customHeight="1" x14ac:dyDescent="0.2">
      <c r="A116" s="304"/>
      <c r="B116" s="217"/>
      <c r="C116" s="217"/>
      <c r="D116" s="217"/>
      <c r="E116" s="217"/>
      <c r="F116" s="217"/>
      <c r="G116" s="217"/>
      <c r="H116" s="217"/>
      <c r="I116" s="21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2.5" customHeight="1" x14ac:dyDescent="0.2">
      <c r="A117" s="229" t="s">
        <v>126</v>
      </c>
      <c r="B117" s="217"/>
      <c r="C117" s="217"/>
      <c r="D117" s="217"/>
      <c r="E117" s="217"/>
      <c r="F117" s="217"/>
      <c r="G117" s="217"/>
      <c r="H117" s="217"/>
      <c r="I117" s="21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">
      <c r="A118" s="62" t="s">
        <v>127</v>
      </c>
      <c r="B118" s="301" t="s">
        <v>128</v>
      </c>
      <c r="C118" s="217"/>
      <c r="D118" s="217"/>
      <c r="E118" s="217"/>
      <c r="F118" s="217"/>
      <c r="G118" s="217"/>
      <c r="H118" s="214"/>
      <c r="I118" s="62" t="s">
        <v>68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54" customHeight="1" x14ac:dyDescent="0.2">
      <c r="A119" s="15" t="s">
        <v>8</v>
      </c>
      <c r="B119" s="305" t="s">
        <v>129</v>
      </c>
      <c r="C119" s="217"/>
      <c r="D119" s="217"/>
      <c r="E119" s="217"/>
      <c r="F119" s="217"/>
      <c r="G119" s="217"/>
      <c r="H119" s="214"/>
      <c r="I119" s="31">
        <f>ROUND(I115/12,2)</f>
        <v>333.73</v>
      </c>
      <c r="J119" s="1"/>
      <c r="K119" s="1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6.25" customHeight="1" x14ac:dyDescent="0.2">
      <c r="A120" s="15" t="s">
        <v>11</v>
      </c>
      <c r="B120" s="305" t="s">
        <v>130</v>
      </c>
      <c r="C120" s="217"/>
      <c r="D120" s="217"/>
      <c r="E120" s="217"/>
      <c r="F120" s="217"/>
      <c r="G120" s="217"/>
      <c r="H120" s="214"/>
      <c r="I120" s="31">
        <f>ROUND((($I$115/30)*1)/12,2)</f>
        <v>11.12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6.25" customHeight="1" x14ac:dyDescent="0.2">
      <c r="A121" s="15" t="s">
        <v>14</v>
      </c>
      <c r="B121" s="305" t="s">
        <v>131</v>
      </c>
      <c r="C121" s="217"/>
      <c r="D121" s="217"/>
      <c r="E121" s="217"/>
      <c r="F121" s="217"/>
      <c r="G121" s="217"/>
      <c r="H121" s="214"/>
      <c r="I121" s="31">
        <f>ROUND((($I$115/30)*5)/12*0.015,2)</f>
        <v>0.83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36" customHeight="1" x14ac:dyDescent="0.2">
      <c r="A122" s="19" t="s">
        <v>17</v>
      </c>
      <c r="B122" s="263" t="s">
        <v>132</v>
      </c>
      <c r="C122" s="217"/>
      <c r="D122" s="217"/>
      <c r="E122" s="217"/>
      <c r="F122" s="217"/>
      <c r="G122" s="217"/>
      <c r="H122" s="214"/>
      <c r="I122" s="63">
        <f>ROUND((((($I$115)/30)*0.97)/12),2)</f>
        <v>10.79</v>
      </c>
      <c r="J122" s="1"/>
      <c r="K122" s="1"/>
      <c r="L122" s="1"/>
      <c r="M122" s="64"/>
      <c r="N122" s="2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87.75" customHeight="1" x14ac:dyDescent="0.2">
      <c r="A123" s="15" t="s">
        <v>84</v>
      </c>
      <c r="B123" s="305" t="s">
        <v>133</v>
      </c>
      <c r="C123" s="217"/>
      <c r="D123" s="217"/>
      <c r="E123" s="217"/>
      <c r="F123" s="217"/>
      <c r="G123" s="217"/>
      <c r="H123" s="214"/>
      <c r="I123" s="31">
        <f>ROUND(((((B115*0.121)+(H73)*(B115*0.121))*(4/12)))*0.02,2)+ROUND(((H72*B115+H73*I59+I89-I79-I84+I107)*4/12)*0.02,2)</f>
        <v>5.5299999999999994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39.75" customHeight="1" x14ac:dyDescent="0.2">
      <c r="A124" s="65" t="s">
        <v>86</v>
      </c>
      <c r="B124" s="237" t="s">
        <v>134</v>
      </c>
      <c r="C124" s="217"/>
      <c r="D124" s="217"/>
      <c r="E124" s="217"/>
      <c r="F124" s="217"/>
      <c r="G124" s="217"/>
      <c r="H124" s="214"/>
      <c r="I124" s="31">
        <f>ROUND((((($I$115)/30)*3)/12),2)</f>
        <v>33.369999999999997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">
      <c r="A125" s="259" t="s">
        <v>71</v>
      </c>
      <c r="B125" s="217"/>
      <c r="C125" s="217"/>
      <c r="D125" s="217"/>
      <c r="E125" s="217"/>
      <c r="F125" s="217"/>
      <c r="G125" s="217"/>
      <c r="H125" s="214"/>
      <c r="I125" s="66">
        <f>SUM(I119:I124)</f>
        <v>395.37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9.75" customHeight="1" x14ac:dyDescent="0.2">
      <c r="A126" s="259"/>
      <c r="B126" s="217"/>
      <c r="C126" s="217"/>
      <c r="D126" s="217"/>
      <c r="E126" s="217"/>
      <c r="F126" s="217"/>
      <c r="G126" s="217"/>
      <c r="H126" s="217"/>
      <c r="I126" s="21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3.25" customHeight="1" x14ac:dyDescent="0.2">
      <c r="A127" s="229" t="s">
        <v>135</v>
      </c>
      <c r="B127" s="217"/>
      <c r="C127" s="217"/>
      <c r="D127" s="217"/>
      <c r="E127" s="217"/>
      <c r="F127" s="217"/>
      <c r="G127" s="217"/>
      <c r="H127" s="217"/>
      <c r="I127" s="21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7.75" customHeight="1" x14ac:dyDescent="0.2">
      <c r="A128" s="29">
        <v>4</v>
      </c>
      <c r="B128" s="301" t="s">
        <v>136</v>
      </c>
      <c r="C128" s="217"/>
      <c r="D128" s="217"/>
      <c r="E128" s="217"/>
      <c r="F128" s="217"/>
      <c r="G128" s="217"/>
      <c r="H128" s="214"/>
      <c r="I128" s="67" t="s">
        <v>68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">
      <c r="A129" s="2" t="s">
        <v>127</v>
      </c>
      <c r="B129" s="302" t="s">
        <v>128</v>
      </c>
      <c r="C129" s="217"/>
      <c r="D129" s="217"/>
      <c r="E129" s="217"/>
      <c r="F129" s="217"/>
      <c r="G129" s="217"/>
      <c r="H129" s="214"/>
      <c r="I129" s="31">
        <f>I125</f>
        <v>395.37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2">
      <c r="A130" s="250" t="s">
        <v>71</v>
      </c>
      <c r="B130" s="217"/>
      <c r="C130" s="217"/>
      <c r="D130" s="217"/>
      <c r="E130" s="217"/>
      <c r="F130" s="217"/>
      <c r="G130" s="217"/>
      <c r="H130" s="214"/>
      <c r="I130" s="37">
        <f>SUM(I129)</f>
        <v>395.37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9" customHeight="1" x14ac:dyDescent="0.2">
      <c r="A131" s="306"/>
      <c r="B131" s="217"/>
      <c r="C131" s="217"/>
      <c r="D131" s="217"/>
      <c r="E131" s="217"/>
      <c r="F131" s="217"/>
      <c r="G131" s="217"/>
      <c r="H131" s="217"/>
      <c r="I131" s="21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30" customHeight="1" x14ac:dyDescent="0.2">
      <c r="A132" s="229" t="s">
        <v>137</v>
      </c>
      <c r="B132" s="217"/>
      <c r="C132" s="217"/>
      <c r="D132" s="217"/>
      <c r="E132" s="217"/>
      <c r="F132" s="217"/>
      <c r="G132" s="217"/>
      <c r="H132" s="217"/>
      <c r="I132" s="21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5.5" customHeight="1" x14ac:dyDescent="0.2">
      <c r="A133" s="42">
        <v>5</v>
      </c>
      <c r="B133" s="241" t="s">
        <v>138</v>
      </c>
      <c r="C133" s="217"/>
      <c r="D133" s="217"/>
      <c r="E133" s="217"/>
      <c r="F133" s="217"/>
      <c r="G133" s="217"/>
      <c r="H133" s="214"/>
      <c r="I133" s="42" t="s">
        <v>68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 x14ac:dyDescent="0.2">
      <c r="A134" s="68" t="s">
        <v>8</v>
      </c>
      <c r="B134" s="307" t="s">
        <v>139</v>
      </c>
      <c r="C134" s="217"/>
      <c r="D134" s="217"/>
      <c r="E134" s="217"/>
      <c r="F134" s="217"/>
      <c r="G134" s="217"/>
      <c r="H134" s="214"/>
      <c r="I134" s="69">
        <f>'INSUMOS IFRS'!G109</f>
        <v>823.55799999999999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 x14ac:dyDescent="0.2">
      <c r="A135" s="68" t="s">
        <v>11</v>
      </c>
      <c r="B135" s="307" t="s">
        <v>140</v>
      </c>
      <c r="C135" s="217"/>
      <c r="D135" s="217"/>
      <c r="E135" s="217"/>
      <c r="F135" s="217"/>
      <c r="G135" s="217"/>
      <c r="H135" s="214"/>
      <c r="I135" s="69">
        <f>'INSUMOS IFRS'!G110</f>
        <v>305.23849999999987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">
      <c r="A136" s="68" t="s">
        <v>14</v>
      </c>
      <c r="B136" s="308" t="s">
        <v>141</v>
      </c>
      <c r="C136" s="217"/>
      <c r="D136" s="217"/>
      <c r="E136" s="217"/>
      <c r="F136" s="217"/>
      <c r="G136" s="217"/>
      <c r="H136" s="214"/>
      <c r="I136" s="69">
        <f>'INSUMOS IFRS'!G111</f>
        <v>124.98316666666668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">
      <c r="A137" s="68" t="s">
        <v>17</v>
      </c>
      <c r="B137" s="308" t="s">
        <v>142</v>
      </c>
      <c r="C137" s="217"/>
      <c r="D137" s="217"/>
      <c r="E137" s="217"/>
      <c r="F137" s="217"/>
      <c r="G137" s="217"/>
      <c r="H137" s="214"/>
      <c r="I137" s="69">
        <f>'INSUMOS IFRS'!G112</f>
        <v>130.07750000000001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">
      <c r="A138" s="68" t="s">
        <v>84</v>
      </c>
      <c r="B138" s="307" t="s">
        <v>143</v>
      </c>
      <c r="C138" s="217"/>
      <c r="D138" s="217"/>
      <c r="E138" s="217"/>
      <c r="F138" s="217"/>
      <c r="G138" s="217"/>
      <c r="H138" s="214"/>
      <c r="I138" s="70">
        <v>1.7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">
      <c r="A139" s="259" t="s">
        <v>62</v>
      </c>
      <c r="B139" s="217"/>
      <c r="C139" s="217"/>
      <c r="D139" s="217"/>
      <c r="E139" s="217"/>
      <c r="F139" s="217"/>
      <c r="G139" s="217"/>
      <c r="H139" s="214"/>
      <c r="I139" s="71">
        <f>SUM(I134:I138)</f>
        <v>1385.5571666666667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8.25" customHeight="1" x14ac:dyDescent="0.2">
      <c r="A140" s="228"/>
      <c r="B140" s="217"/>
      <c r="C140" s="217"/>
      <c r="D140" s="217"/>
      <c r="E140" s="217"/>
      <c r="F140" s="217"/>
      <c r="G140" s="217"/>
      <c r="H140" s="217"/>
      <c r="I140" s="21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">
      <c r="A141" s="314" t="s">
        <v>144</v>
      </c>
      <c r="B141" s="217"/>
      <c r="C141" s="217"/>
      <c r="D141" s="217"/>
      <c r="E141" s="217"/>
      <c r="F141" s="217"/>
      <c r="G141" s="217"/>
      <c r="H141" s="217"/>
      <c r="I141" s="21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8.25" customHeight="1" x14ac:dyDescent="0.2">
      <c r="A142" s="72"/>
      <c r="B142" s="73"/>
      <c r="C142" s="73"/>
      <c r="D142" s="73"/>
      <c r="E142" s="73"/>
      <c r="F142" s="73"/>
      <c r="G142" s="73"/>
      <c r="H142" s="73"/>
      <c r="I142" s="7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9.25" customHeight="1" x14ac:dyDescent="0.2">
      <c r="A143" s="254" t="s">
        <v>145</v>
      </c>
      <c r="B143" s="217"/>
      <c r="C143" s="217"/>
      <c r="D143" s="217"/>
      <c r="E143" s="217"/>
      <c r="F143" s="217"/>
      <c r="G143" s="217"/>
      <c r="H143" s="217"/>
      <c r="I143" s="21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32.25" customHeight="1" x14ac:dyDescent="0.2">
      <c r="A144" s="42">
        <v>6</v>
      </c>
      <c r="B144" s="301" t="s">
        <v>146</v>
      </c>
      <c r="C144" s="217"/>
      <c r="D144" s="217"/>
      <c r="E144" s="217"/>
      <c r="F144" s="217"/>
      <c r="G144" s="214"/>
      <c r="H144" s="29" t="s">
        <v>76</v>
      </c>
      <c r="I144" s="75" t="s">
        <v>147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51" customHeight="1" x14ac:dyDescent="0.2">
      <c r="A145" s="262" t="s">
        <v>148</v>
      </c>
      <c r="B145" s="217"/>
      <c r="C145" s="217"/>
      <c r="D145" s="217"/>
      <c r="E145" s="217"/>
      <c r="F145" s="217"/>
      <c r="G145" s="214"/>
      <c r="H145" s="76" t="s">
        <v>98</v>
      </c>
      <c r="I145" s="77">
        <f>SUM(I52+I98+I107+I130+I139)</f>
        <v>6359.4671666666663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15" t="s">
        <v>8</v>
      </c>
      <c r="B146" s="302" t="s">
        <v>149</v>
      </c>
      <c r="C146" s="217"/>
      <c r="D146" s="217"/>
      <c r="E146" s="217"/>
      <c r="F146" s="217"/>
      <c r="G146" s="214"/>
      <c r="H146" s="30">
        <v>0.03</v>
      </c>
      <c r="I146" s="31">
        <f>ROUND(H146*I145,2)</f>
        <v>190.78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8" customHeight="1" x14ac:dyDescent="0.2">
      <c r="A147" s="262" t="s">
        <v>150</v>
      </c>
      <c r="B147" s="217"/>
      <c r="C147" s="217"/>
      <c r="D147" s="217"/>
      <c r="E147" s="217"/>
      <c r="F147" s="217"/>
      <c r="G147" s="214"/>
      <c r="H147" s="78" t="s">
        <v>98</v>
      </c>
      <c r="I147" s="77">
        <f>SUM(I52+I98+I107+I130+I139+I146)</f>
        <v>6550.2471666666661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">
      <c r="A148" s="15" t="s">
        <v>11</v>
      </c>
      <c r="B148" s="302" t="s">
        <v>151</v>
      </c>
      <c r="C148" s="217"/>
      <c r="D148" s="217"/>
      <c r="E148" s="217"/>
      <c r="F148" s="217"/>
      <c r="G148" s="214"/>
      <c r="H148" s="30">
        <v>6.7900000000000002E-2</v>
      </c>
      <c r="I148" s="31">
        <f>ROUND(H148*I147,2)</f>
        <v>444.76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49.5" customHeight="1" x14ac:dyDescent="0.2">
      <c r="A149" s="262" t="s">
        <v>152</v>
      </c>
      <c r="B149" s="217"/>
      <c r="C149" s="217"/>
      <c r="D149" s="217"/>
      <c r="E149" s="217"/>
      <c r="F149" s="217"/>
      <c r="G149" s="214"/>
      <c r="H149" s="78" t="s">
        <v>98</v>
      </c>
      <c r="I149" s="77">
        <f>SUM(I145+I146+I148)</f>
        <v>6995.0071666666663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">
      <c r="A150" s="15" t="s">
        <v>14</v>
      </c>
      <c r="B150" s="302" t="s">
        <v>153</v>
      </c>
      <c r="C150" s="217"/>
      <c r="D150" s="217"/>
      <c r="E150" s="217"/>
      <c r="F150" s="217"/>
      <c r="G150" s="214"/>
      <c r="H150" s="17" t="s">
        <v>98</v>
      </c>
      <c r="I150" s="44" t="s">
        <v>98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">
      <c r="A151" s="15"/>
      <c r="B151" s="302" t="s">
        <v>154</v>
      </c>
      <c r="C151" s="217"/>
      <c r="D151" s="217"/>
      <c r="E151" s="217"/>
      <c r="F151" s="217"/>
      <c r="G151" s="214"/>
      <c r="H151" s="17" t="s">
        <v>98</v>
      </c>
      <c r="I151" s="44" t="s">
        <v>98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6" customHeight="1" x14ac:dyDescent="0.2">
      <c r="A152" s="15"/>
      <c r="B152" s="247" t="s">
        <v>155</v>
      </c>
      <c r="C152" s="217"/>
      <c r="D152" s="217"/>
      <c r="E152" s="217"/>
      <c r="F152" s="217"/>
      <c r="G152" s="214"/>
      <c r="H152" s="79">
        <v>7.5999999999999998E-2</v>
      </c>
      <c r="I152" s="31">
        <f t="shared" ref="I152:I153" si="3">ROUND(($I$149/(1-$H$161))*H152,2)</f>
        <v>602.4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35.25" customHeight="1" x14ac:dyDescent="0.2">
      <c r="A153" s="15"/>
      <c r="B153" s="247" t="s">
        <v>156</v>
      </c>
      <c r="C153" s="217"/>
      <c r="D153" s="217"/>
      <c r="E153" s="217"/>
      <c r="F153" s="217"/>
      <c r="G153" s="214"/>
      <c r="H153" s="79">
        <v>1.6500000000000001E-2</v>
      </c>
      <c r="I153" s="31">
        <f t="shared" si="3"/>
        <v>130.78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7" customHeight="1" x14ac:dyDescent="0.2">
      <c r="A154" s="15"/>
      <c r="B154" s="237" t="s">
        <v>157</v>
      </c>
      <c r="C154" s="217"/>
      <c r="D154" s="217"/>
      <c r="E154" s="217"/>
      <c r="F154" s="217"/>
      <c r="G154" s="214"/>
      <c r="H154" s="80" t="s">
        <v>98</v>
      </c>
      <c r="I154" s="44" t="s">
        <v>98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7" customHeight="1" x14ac:dyDescent="0.2">
      <c r="A155" s="15"/>
      <c r="B155" s="237" t="s">
        <v>158</v>
      </c>
      <c r="C155" s="217"/>
      <c r="D155" s="217"/>
      <c r="E155" s="217"/>
      <c r="F155" s="217"/>
      <c r="G155" s="214"/>
      <c r="H155" s="80" t="s">
        <v>98</v>
      </c>
      <c r="I155" s="44" t="s">
        <v>98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" customHeight="1" x14ac:dyDescent="0.2">
      <c r="A156" s="15"/>
      <c r="B156" s="247" t="s">
        <v>159</v>
      </c>
      <c r="C156" s="217"/>
      <c r="D156" s="217"/>
      <c r="E156" s="217"/>
      <c r="F156" s="217"/>
      <c r="G156" s="217"/>
      <c r="H156" s="80" t="s">
        <v>98</v>
      </c>
      <c r="I156" s="44" t="s">
        <v>98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" customHeight="1" x14ac:dyDescent="0.2">
      <c r="A157" s="15"/>
      <c r="B157" s="237" t="s">
        <v>160</v>
      </c>
      <c r="C157" s="217"/>
      <c r="D157" s="217"/>
      <c r="E157" s="217"/>
      <c r="F157" s="217"/>
      <c r="G157" s="217"/>
      <c r="H157" s="80" t="s">
        <v>98</v>
      </c>
      <c r="I157" s="44" t="s">
        <v>98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" customHeight="1" x14ac:dyDescent="0.2">
      <c r="A158" s="15"/>
      <c r="B158" s="317" t="s">
        <v>161</v>
      </c>
      <c r="C158" s="217"/>
      <c r="D158" s="217"/>
      <c r="E158" s="217"/>
      <c r="F158" s="217"/>
      <c r="G158" s="214"/>
      <c r="H158" s="81">
        <v>2.5000000000000001E-2</v>
      </c>
      <c r="I158" s="31">
        <f>ROUND(($I$149/(1-$H$161))*H158,2)</f>
        <v>198.16</v>
      </c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">
      <c r="A159" s="259" t="s">
        <v>71</v>
      </c>
      <c r="B159" s="217"/>
      <c r="C159" s="217"/>
      <c r="D159" s="217"/>
      <c r="E159" s="217"/>
      <c r="F159" s="217"/>
      <c r="G159" s="217"/>
      <c r="H159" s="82">
        <f>SUM(H151:H158)</f>
        <v>0.11749999999999999</v>
      </c>
      <c r="I159" s="37">
        <f>SUM(I146+I148+I152+I153+I158)</f>
        <v>1566.88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6.75" customHeight="1" x14ac:dyDescent="0.2">
      <c r="A160" s="306"/>
      <c r="B160" s="217"/>
      <c r="C160" s="217"/>
      <c r="D160" s="217"/>
      <c r="E160" s="217"/>
      <c r="F160" s="217"/>
      <c r="G160" s="217"/>
      <c r="H160" s="217"/>
      <c r="I160" s="21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">
      <c r="A161" s="245" t="s">
        <v>162</v>
      </c>
      <c r="B161" s="217"/>
      <c r="C161" s="217"/>
      <c r="D161" s="217"/>
      <c r="E161" s="217"/>
      <c r="F161" s="217"/>
      <c r="G161" s="214"/>
      <c r="H161" s="83">
        <f t="shared" ref="H161:I161" si="4">SUM(H152:H158)</f>
        <v>0.11749999999999999</v>
      </c>
      <c r="I161" s="77">
        <f t="shared" si="4"/>
        <v>931.33999999999992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318" t="s">
        <v>163</v>
      </c>
      <c r="B162" s="224"/>
      <c r="C162" s="315" t="s">
        <v>164</v>
      </c>
      <c r="D162" s="224"/>
      <c r="E162" s="224"/>
      <c r="F162" s="224"/>
      <c r="G162" s="224"/>
      <c r="H162" s="224"/>
      <c r="I162" s="22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" customHeight="1" x14ac:dyDescent="0.2">
      <c r="A163" s="319"/>
      <c r="B163" s="224"/>
      <c r="C163" s="315" t="s">
        <v>165</v>
      </c>
      <c r="D163" s="224"/>
      <c r="E163" s="224"/>
      <c r="F163" s="224"/>
      <c r="G163" s="224"/>
      <c r="H163" s="224"/>
      <c r="I163" s="22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">
      <c r="A164" s="267"/>
      <c r="B164" s="234"/>
      <c r="C164" s="316" t="s">
        <v>166</v>
      </c>
      <c r="D164" s="234"/>
      <c r="E164" s="234"/>
      <c r="F164" s="234"/>
      <c r="G164" s="234"/>
      <c r="H164" s="234"/>
      <c r="I164" s="2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6.75" customHeight="1" x14ac:dyDescent="0.2">
      <c r="A165" s="320"/>
      <c r="B165" s="217"/>
      <c r="C165" s="217"/>
      <c r="D165" s="217"/>
      <c r="E165" s="217"/>
      <c r="F165" s="217"/>
      <c r="G165" s="217"/>
      <c r="H165" s="217"/>
      <c r="I165" s="21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5.5" customHeight="1" x14ac:dyDescent="0.2">
      <c r="A166" s="247" t="s">
        <v>167</v>
      </c>
      <c r="B166" s="217"/>
      <c r="C166" s="217"/>
      <c r="D166" s="217"/>
      <c r="E166" s="217"/>
      <c r="F166" s="217"/>
      <c r="G166" s="217"/>
      <c r="H166" s="217"/>
      <c r="I166" s="21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5.25" customHeight="1" x14ac:dyDescent="0.2">
      <c r="A167" s="306"/>
      <c r="B167" s="217"/>
      <c r="C167" s="217"/>
      <c r="D167" s="217"/>
      <c r="E167" s="217"/>
      <c r="F167" s="217"/>
      <c r="G167" s="217"/>
      <c r="H167" s="217"/>
      <c r="I167" s="21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30" customHeight="1" x14ac:dyDescent="0.2">
      <c r="A168" s="321" t="s">
        <v>168</v>
      </c>
      <c r="B168" s="217"/>
      <c r="C168" s="217"/>
      <c r="D168" s="217"/>
      <c r="E168" s="217"/>
      <c r="F168" s="217"/>
      <c r="G168" s="217"/>
      <c r="H168" s="217"/>
      <c r="I168" s="21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" customHeight="1" x14ac:dyDescent="0.2">
      <c r="A169" s="239" t="s">
        <v>169</v>
      </c>
      <c r="B169" s="217"/>
      <c r="C169" s="217"/>
      <c r="D169" s="217"/>
      <c r="E169" s="217"/>
      <c r="F169" s="217"/>
      <c r="G169" s="217"/>
      <c r="H169" s="214"/>
      <c r="I169" s="29" t="s">
        <v>68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" customHeight="1" x14ac:dyDescent="0.2">
      <c r="A170" s="84" t="s">
        <v>8</v>
      </c>
      <c r="B170" s="249" t="s">
        <v>170</v>
      </c>
      <c r="C170" s="217"/>
      <c r="D170" s="217"/>
      <c r="E170" s="217"/>
      <c r="F170" s="217"/>
      <c r="G170" s="217"/>
      <c r="H170" s="217"/>
      <c r="I170" s="85">
        <f>I52</f>
        <v>2315.0099999999998</v>
      </c>
      <c r="J170" s="1"/>
      <c r="K170" s="2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" customHeight="1" x14ac:dyDescent="0.2">
      <c r="A171" s="84" t="s">
        <v>11</v>
      </c>
      <c r="B171" s="249" t="s">
        <v>64</v>
      </c>
      <c r="C171" s="217"/>
      <c r="D171" s="217"/>
      <c r="E171" s="217"/>
      <c r="F171" s="217"/>
      <c r="G171" s="217"/>
      <c r="H171" s="217"/>
      <c r="I171" s="85">
        <f>I98</f>
        <v>2096.8100000000004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" customHeight="1" x14ac:dyDescent="0.2">
      <c r="A172" s="84" t="s">
        <v>14</v>
      </c>
      <c r="B172" s="249" t="s">
        <v>171</v>
      </c>
      <c r="C172" s="217"/>
      <c r="D172" s="217"/>
      <c r="E172" s="217"/>
      <c r="F172" s="217"/>
      <c r="G172" s="217"/>
      <c r="H172" s="217"/>
      <c r="I172" s="85">
        <f>I107</f>
        <v>166.71999999999997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" customHeight="1" x14ac:dyDescent="0.2">
      <c r="A173" s="84" t="s">
        <v>17</v>
      </c>
      <c r="B173" s="249" t="s">
        <v>172</v>
      </c>
      <c r="C173" s="217"/>
      <c r="D173" s="217"/>
      <c r="E173" s="217"/>
      <c r="F173" s="217"/>
      <c r="G173" s="217"/>
      <c r="H173" s="217"/>
      <c r="I173" s="85">
        <f>I130</f>
        <v>395.37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" customHeight="1" x14ac:dyDescent="0.2">
      <c r="A174" s="84" t="s">
        <v>84</v>
      </c>
      <c r="B174" s="249" t="s">
        <v>173</v>
      </c>
      <c r="C174" s="217"/>
      <c r="D174" s="217"/>
      <c r="E174" s="217"/>
      <c r="F174" s="217"/>
      <c r="G174" s="217"/>
      <c r="H174" s="217"/>
      <c r="I174" s="85">
        <f>I139</f>
        <v>1385.5571666666667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" customHeight="1" x14ac:dyDescent="0.2">
      <c r="A175" s="309" t="s">
        <v>174</v>
      </c>
      <c r="B175" s="217"/>
      <c r="C175" s="217"/>
      <c r="D175" s="217"/>
      <c r="E175" s="217"/>
      <c r="F175" s="217"/>
      <c r="G175" s="217"/>
      <c r="H175" s="217"/>
      <c r="I175" s="54">
        <f>SUM(I170:I174)</f>
        <v>6359.4671666666663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" customHeight="1" x14ac:dyDescent="0.2">
      <c r="A176" s="86" t="s">
        <v>86</v>
      </c>
      <c r="B176" s="249" t="s">
        <v>175</v>
      </c>
      <c r="C176" s="217"/>
      <c r="D176" s="217"/>
      <c r="E176" s="217"/>
      <c r="F176" s="217"/>
      <c r="G176" s="217"/>
      <c r="H176" s="217"/>
      <c r="I176" s="85">
        <f>I159</f>
        <v>1566.88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" customHeight="1" x14ac:dyDescent="0.2">
      <c r="A177" s="309" t="s">
        <v>176</v>
      </c>
      <c r="B177" s="217"/>
      <c r="C177" s="217"/>
      <c r="D177" s="217"/>
      <c r="E177" s="217"/>
      <c r="F177" s="217"/>
      <c r="G177" s="217"/>
      <c r="H177" s="217"/>
      <c r="I177" s="54">
        <f>ROUND(SUM(I175:I176),2)</f>
        <v>7926.35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" hidden="1" customHeight="1" x14ac:dyDescent="0.2">
      <c r="A178" s="87"/>
      <c r="B178" s="87"/>
      <c r="C178" s="87"/>
      <c r="D178" s="87"/>
      <c r="E178" s="87"/>
      <c r="F178" s="87"/>
      <c r="G178" s="87"/>
      <c r="H178" s="88"/>
      <c r="I178" s="89"/>
      <c r="J178" s="6"/>
      <c r="K178" s="90"/>
      <c r="L178" s="6"/>
      <c r="M178" s="9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223"/>
      <c r="B179" s="224"/>
      <c r="C179" s="224"/>
      <c r="D179" s="224"/>
      <c r="E179" s="224"/>
      <c r="F179" s="224"/>
      <c r="G179" s="224"/>
      <c r="H179" s="224"/>
      <c r="I179" s="22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customHeight="1" x14ac:dyDescent="0.2">
      <c r="A180" s="310" t="s">
        <v>177</v>
      </c>
      <c r="B180" s="311"/>
      <c r="C180" s="311"/>
      <c r="D180" s="311"/>
      <c r="E180" s="311"/>
      <c r="F180" s="311"/>
      <c r="G180" s="311"/>
      <c r="H180" s="311"/>
      <c r="I180" s="31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1.25" customHeight="1" x14ac:dyDescent="0.2">
      <c r="A181" s="3"/>
      <c r="B181" s="3"/>
      <c r="C181" s="3"/>
      <c r="D181" s="3"/>
      <c r="E181" s="3"/>
      <c r="F181" s="3"/>
      <c r="G181" s="3"/>
      <c r="H181" s="3"/>
      <c r="I181" s="9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1" customHeight="1" x14ac:dyDescent="0.2">
      <c r="A182" s="312" t="s">
        <v>178</v>
      </c>
      <c r="B182" s="224"/>
      <c r="C182" s="224"/>
      <c r="D182" s="224"/>
      <c r="E182" s="224"/>
      <c r="F182" s="224"/>
      <c r="G182" s="224"/>
      <c r="H182" s="224"/>
      <c r="I182" s="22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45" customHeight="1" x14ac:dyDescent="0.2">
      <c r="A183" s="313" t="s">
        <v>179</v>
      </c>
      <c r="B183" s="234"/>
      <c r="C183" s="234"/>
      <c r="D183" s="234"/>
      <c r="E183" s="234"/>
      <c r="F183" s="234"/>
      <c r="G183" s="234"/>
      <c r="H183" s="234"/>
      <c r="I183" s="2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51" customHeight="1" x14ac:dyDescent="0.2">
      <c r="A184" s="241" t="s">
        <v>180</v>
      </c>
      <c r="B184" s="214"/>
      <c r="C184" s="241" t="s">
        <v>181</v>
      </c>
      <c r="D184" s="214"/>
      <c r="E184" s="241" t="s">
        <v>182</v>
      </c>
      <c r="F184" s="214"/>
      <c r="G184" s="241" t="s">
        <v>183</v>
      </c>
      <c r="H184" s="217"/>
      <c r="I184" s="2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" customHeight="1" x14ac:dyDescent="0.2">
      <c r="A185" s="324" t="s">
        <v>184</v>
      </c>
      <c r="B185" s="214"/>
      <c r="C185" s="322" t="s">
        <v>185</v>
      </c>
      <c r="D185" s="214"/>
      <c r="E185" s="323">
        <f>I177</f>
        <v>7926.35</v>
      </c>
      <c r="F185" s="214"/>
      <c r="G185" s="325">
        <f>ROUND((1/1200)*E185,2)</f>
        <v>6.61</v>
      </c>
      <c r="H185" s="217"/>
      <c r="I185" s="21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6.75" customHeight="1" x14ac:dyDescent="0.2">
      <c r="A186" s="248"/>
      <c r="B186" s="217"/>
      <c r="C186" s="217"/>
      <c r="D186" s="217"/>
      <c r="E186" s="217"/>
      <c r="F186" s="217"/>
      <c r="G186" s="217"/>
      <c r="H186" s="217"/>
      <c r="I186" s="21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324" t="s">
        <v>186</v>
      </c>
      <c r="B187" s="214"/>
      <c r="C187" s="322" t="s">
        <v>187</v>
      </c>
      <c r="D187" s="214"/>
      <c r="E187" s="291">
        <f>I177</f>
        <v>7926.35</v>
      </c>
      <c r="F187" s="214"/>
      <c r="G187" s="326">
        <f>ROUND((1/1800)*E187,2)</f>
        <v>4.4000000000000004</v>
      </c>
      <c r="H187" s="217"/>
      <c r="I187" s="21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6.75" customHeight="1" x14ac:dyDescent="0.2">
      <c r="A188" s="248"/>
      <c r="B188" s="217"/>
      <c r="C188" s="217"/>
      <c r="D188" s="217"/>
      <c r="E188" s="217"/>
      <c r="F188" s="217"/>
      <c r="G188" s="217"/>
      <c r="H188" s="217"/>
      <c r="I188" s="214"/>
      <c r="J188" s="1"/>
      <c r="K188" s="1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324" t="s">
        <v>188</v>
      </c>
      <c r="B189" s="214"/>
      <c r="C189" s="322" t="s">
        <v>189</v>
      </c>
      <c r="D189" s="214"/>
      <c r="E189" s="325">
        <f>I177</f>
        <v>7926.35</v>
      </c>
      <c r="F189" s="214"/>
      <c r="G189" s="326">
        <f>ROUND((1/675)*E189,2)</f>
        <v>11.74</v>
      </c>
      <c r="H189" s="217"/>
      <c r="I189" s="21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6" customHeight="1" x14ac:dyDescent="0.2">
      <c r="A190" s="248"/>
      <c r="B190" s="217"/>
      <c r="C190" s="217"/>
      <c r="D190" s="217"/>
      <c r="E190" s="217"/>
      <c r="F190" s="217"/>
      <c r="G190" s="217"/>
      <c r="H190" s="217"/>
      <c r="I190" s="21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 x14ac:dyDescent="0.2">
      <c r="A191" s="324" t="s">
        <v>190</v>
      </c>
      <c r="B191" s="214"/>
      <c r="C191" s="322" t="s">
        <v>191</v>
      </c>
      <c r="D191" s="214"/>
      <c r="E191" s="323">
        <f>I177</f>
        <v>7926.35</v>
      </c>
      <c r="F191" s="214"/>
      <c r="G191" s="326">
        <f>ROUND((1/3750)*E191,2)</f>
        <v>2.11</v>
      </c>
      <c r="H191" s="217"/>
      <c r="I191" s="214"/>
      <c r="J191" s="333"/>
      <c r="K191" s="224"/>
      <c r="L191" s="224"/>
      <c r="M191" s="224"/>
      <c r="N191" s="224"/>
      <c r="O191" s="224"/>
      <c r="P191" s="224"/>
      <c r="Q191" s="333"/>
      <c r="R191" s="224"/>
      <c r="S191" s="224"/>
      <c r="T191" s="224"/>
      <c r="U191" s="224"/>
      <c r="V191" s="224"/>
      <c r="W191" s="224"/>
      <c r="X191" s="224"/>
      <c r="Y191" s="333"/>
      <c r="Z191" s="224"/>
      <c r="AA191" s="224"/>
      <c r="AB191" s="224"/>
      <c r="AC191" s="224"/>
    </row>
    <row r="192" spans="1:29" ht="6.75" customHeight="1" x14ac:dyDescent="0.2">
      <c r="A192" s="327"/>
      <c r="B192" s="214"/>
      <c r="C192" s="328"/>
      <c r="D192" s="214"/>
      <c r="E192" s="334"/>
      <c r="F192" s="214"/>
      <c r="G192" s="335"/>
      <c r="H192" s="217"/>
      <c r="I192" s="21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</row>
    <row r="193" spans="1:29" ht="13.5" customHeight="1" x14ac:dyDescent="0.2">
      <c r="A193" s="324" t="s">
        <v>192</v>
      </c>
      <c r="B193" s="214"/>
      <c r="C193" s="322" t="s">
        <v>193</v>
      </c>
      <c r="D193" s="214"/>
      <c r="E193" s="323">
        <f>I177</f>
        <v>7926.35</v>
      </c>
      <c r="F193" s="214"/>
      <c r="G193" s="326">
        <f>ROUND((1/3600)*E193,2)</f>
        <v>2.2000000000000002</v>
      </c>
      <c r="H193" s="217"/>
      <c r="I193" s="21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</row>
    <row r="194" spans="1:29" ht="6.75" customHeight="1" x14ac:dyDescent="0.2">
      <c r="A194" s="277"/>
      <c r="B194" s="217"/>
      <c r="C194" s="217"/>
      <c r="D194" s="217"/>
      <c r="E194" s="217"/>
      <c r="F194" s="217"/>
      <c r="G194" s="217"/>
      <c r="H194" s="217"/>
      <c r="I194" s="21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</row>
    <row r="195" spans="1:29" ht="25.5" customHeight="1" x14ac:dyDescent="0.2">
      <c r="A195" s="324" t="s">
        <v>194</v>
      </c>
      <c r="B195" s="214"/>
      <c r="C195" s="322" t="s">
        <v>195</v>
      </c>
      <c r="D195" s="214"/>
      <c r="E195" s="323">
        <f>I177</f>
        <v>7926.35</v>
      </c>
      <c r="F195" s="214"/>
      <c r="G195" s="326">
        <f>ROUND((1/3000)*E195,2)</f>
        <v>2.64</v>
      </c>
      <c r="H195" s="217"/>
      <c r="I195" s="21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</row>
    <row r="196" spans="1:29" ht="9.75" customHeight="1" x14ac:dyDescent="0.2">
      <c r="A196" s="331"/>
      <c r="B196" s="280"/>
      <c r="C196" s="280"/>
      <c r="D196" s="280"/>
      <c r="E196" s="280"/>
      <c r="F196" s="280"/>
      <c r="G196" s="280"/>
      <c r="H196" s="280"/>
      <c r="I196" s="332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</row>
    <row r="197" spans="1:29" ht="14.25" customHeight="1" x14ac:dyDescent="0.2">
      <c r="A197" s="329" t="s">
        <v>196</v>
      </c>
      <c r="B197" s="266"/>
      <c r="C197" s="330" t="s">
        <v>197</v>
      </c>
      <c r="D197" s="266"/>
      <c r="E197" s="336">
        <f>I177</f>
        <v>7926.35</v>
      </c>
      <c r="F197" s="266"/>
      <c r="G197" s="325">
        <f>ROUND((1/300)*E197,2)</f>
        <v>26.42</v>
      </c>
      <c r="H197" s="217"/>
      <c r="I197" s="21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</row>
    <row r="198" spans="1:29" ht="9.75" customHeight="1" x14ac:dyDescent="0.2">
      <c r="A198" s="331"/>
      <c r="B198" s="280"/>
      <c r="C198" s="280"/>
      <c r="D198" s="280"/>
      <c r="E198" s="280"/>
      <c r="F198" s="280"/>
      <c r="G198" s="280"/>
      <c r="H198" s="280"/>
      <c r="I198" s="332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</row>
    <row r="199" spans="1:29" ht="14.25" customHeight="1" x14ac:dyDescent="0.2">
      <c r="A199" s="329" t="s">
        <v>198</v>
      </c>
      <c r="B199" s="265"/>
      <c r="C199" s="265"/>
      <c r="D199" s="265"/>
      <c r="E199" s="265"/>
      <c r="F199" s="265"/>
      <c r="G199" s="265"/>
      <c r="H199" s="265"/>
      <c r="I199" s="266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</row>
    <row r="200" spans="1:29" ht="9" customHeight="1" x14ac:dyDescent="0.2">
      <c r="A200" s="337"/>
      <c r="B200" s="217"/>
      <c r="C200" s="217"/>
      <c r="D200" s="217"/>
      <c r="E200" s="217"/>
      <c r="F200" s="217"/>
      <c r="G200" s="217"/>
      <c r="H200" s="217"/>
      <c r="I200" s="214"/>
      <c r="J200" s="224"/>
      <c r="K200" s="224"/>
      <c r="L200" s="224"/>
      <c r="M200" s="224"/>
      <c r="N200" s="224"/>
      <c r="O200" s="224"/>
      <c r="P200" s="22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</row>
    <row r="201" spans="1:29" ht="24" customHeight="1" x14ac:dyDescent="0.2">
      <c r="A201" s="274" t="s">
        <v>199</v>
      </c>
      <c r="B201" s="217"/>
      <c r="C201" s="217"/>
      <c r="D201" s="217"/>
      <c r="E201" s="217"/>
      <c r="F201" s="217"/>
      <c r="G201" s="217"/>
      <c r="H201" s="217"/>
      <c r="I201" s="214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1:29" ht="9" customHeight="1" x14ac:dyDescent="0.2">
      <c r="A202" s="337"/>
      <c r="B202" s="217"/>
      <c r="C202" s="217"/>
      <c r="D202" s="217"/>
      <c r="E202" s="217"/>
      <c r="F202" s="217"/>
      <c r="G202" s="217"/>
      <c r="H202" s="217"/>
      <c r="I202" s="214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</row>
    <row r="203" spans="1:29" ht="46.5" customHeight="1" x14ac:dyDescent="0.2">
      <c r="A203" s="292" t="s">
        <v>200</v>
      </c>
      <c r="B203" s="217"/>
      <c r="C203" s="217"/>
      <c r="D203" s="217"/>
      <c r="E203" s="217"/>
      <c r="F203" s="217"/>
      <c r="G203" s="217"/>
      <c r="H203" s="217"/>
      <c r="I203" s="21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44.25" customHeight="1" x14ac:dyDescent="0.2">
      <c r="A204" s="241" t="s">
        <v>201</v>
      </c>
      <c r="B204" s="214"/>
      <c r="C204" s="241" t="s">
        <v>202</v>
      </c>
      <c r="D204" s="214"/>
      <c r="E204" s="241" t="s">
        <v>203</v>
      </c>
      <c r="F204" s="214"/>
      <c r="G204" s="241" t="s">
        <v>183</v>
      </c>
      <c r="H204" s="217"/>
      <c r="I204" s="21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42" customHeight="1" x14ac:dyDescent="0.2">
      <c r="A205" s="247" t="s">
        <v>204</v>
      </c>
      <c r="B205" s="214"/>
      <c r="C205" s="293" t="s">
        <v>205</v>
      </c>
      <c r="D205" s="214"/>
      <c r="E205" s="291">
        <f>I177</f>
        <v>7926.35</v>
      </c>
      <c r="F205" s="214"/>
      <c r="G205" s="291">
        <f>ROUND((1/5400)*E205,2)</f>
        <v>1.47</v>
      </c>
      <c r="H205" s="217"/>
      <c r="I205" s="214"/>
      <c r="J205" s="9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8.25" customHeight="1" x14ac:dyDescent="0.2">
      <c r="A206" s="288"/>
      <c r="B206" s="217"/>
      <c r="C206" s="217"/>
      <c r="D206" s="217"/>
      <c r="E206" s="217"/>
      <c r="F206" s="217"/>
      <c r="G206" s="217"/>
      <c r="H206" s="217"/>
      <c r="I206" s="21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42.75" customHeight="1" x14ac:dyDescent="0.2">
      <c r="A207" s="247" t="s">
        <v>206</v>
      </c>
      <c r="B207" s="214"/>
      <c r="C207" s="293" t="s">
        <v>207</v>
      </c>
      <c r="D207" s="214"/>
      <c r="E207" s="291">
        <f>I177</f>
        <v>7926.35</v>
      </c>
      <c r="F207" s="214"/>
      <c r="G207" s="291">
        <f>ROUND((1/9000)*E207,2)</f>
        <v>0.88</v>
      </c>
      <c r="H207" s="217"/>
      <c r="I207" s="21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8.25" customHeight="1" x14ac:dyDescent="0.2">
      <c r="A208" s="230"/>
      <c r="B208" s="217"/>
      <c r="C208" s="217"/>
      <c r="D208" s="217"/>
      <c r="E208" s="217"/>
      <c r="F208" s="217"/>
      <c r="G208" s="217"/>
      <c r="H208" s="217"/>
      <c r="I208" s="21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42.75" customHeight="1" x14ac:dyDescent="0.2">
      <c r="A209" s="247" t="s">
        <v>208</v>
      </c>
      <c r="B209" s="214"/>
      <c r="C209" s="293" t="s">
        <v>209</v>
      </c>
      <c r="D209" s="214"/>
      <c r="E209" s="291">
        <v>7788.07</v>
      </c>
      <c r="F209" s="214"/>
      <c r="G209" s="291">
        <f>ROUND((1/200000)*E205,2)</f>
        <v>0.04</v>
      </c>
      <c r="H209" s="217"/>
      <c r="I209" s="21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">
      <c r="A210" s="247" t="s">
        <v>210</v>
      </c>
      <c r="B210" s="217"/>
      <c r="C210" s="217"/>
      <c r="D210" s="217"/>
      <c r="E210" s="217"/>
      <c r="F210" s="217"/>
      <c r="G210" s="217"/>
      <c r="H210" s="217"/>
      <c r="I210" s="21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0.5" customHeight="1" x14ac:dyDescent="0.2">
      <c r="A211" s="230"/>
      <c r="B211" s="217"/>
      <c r="C211" s="217"/>
      <c r="D211" s="217"/>
      <c r="E211" s="217"/>
      <c r="F211" s="217"/>
      <c r="G211" s="217"/>
      <c r="H211" s="217"/>
      <c r="I211" s="21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4.75" customHeight="1" x14ac:dyDescent="0.2">
      <c r="A212" s="237" t="s">
        <v>211</v>
      </c>
      <c r="B212" s="217"/>
      <c r="C212" s="217"/>
      <c r="D212" s="217"/>
      <c r="E212" s="217"/>
      <c r="F212" s="217"/>
      <c r="G212" s="217"/>
      <c r="H212" s="217"/>
      <c r="I212" s="21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0.5" customHeight="1" x14ac:dyDescent="0.2">
      <c r="A213" s="230"/>
      <c r="B213" s="217"/>
      <c r="C213" s="217"/>
      <c r="D213" s="217"/>
      <c r="E213" s="217"/>
      <c r="F213" s="217"/>
      <c r="G213" s="217"/>
      <c r="H213" s="217"/>
      <c r="I213" s="21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">
      <c r="A214" s="295" t="s">
        <v>212</v>
      </c>
      <c r="B214" s="265"/>
      <c r="C214" s="265"/>
      <c r="D214" s="265"/>
      <c r="E214" s="265"/>
      <c r="F214" s="265"/>
      <c r="G214" s="265"/>
      <c r="H214" s="265"/>
      <c r="I214" s="26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36.75" customHeight="1" x14ac:dyDescent="0.2">
      <c r="A215" s="267"/>
      <c r="B215" s="234"/>
      <c r="C215" s="234"/>
      <c r="D215" s="234"/>
      <c r="E215" s="234"/>
      <c r="F215" s="234"/>
      <c r="G215" s="234"/>
      <c r="H215" s="234"/>
      <c r="I215" s="2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69" customHeight="1" x14ac:dyDescent="0.2">
      <c r="A216" s="29" t="s">
        <v>213</v>
      </c>
      <c r="B216" s="95" t="s">
        <v>214</v>
      </c>
      <c r="C216" s="95" t="s">
        <v>215</v>
      </c>
      <c r="D216" s="296" t="s">
        <v>216</v>
      </c>
      <c r="E216" s="214"/>
      <c r="F216" s="95" t="s">
        <v>217</v>
      </c>
      <c r="G216" s="95" t="s">
        <v>218</v>
      </c>
      <c r="H216" s="296" t="s">
        <v>219</v>
      </c>
      <c r="I216" s="21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51" customHeight="1" x14ac:dyDescent="0.2">
      <c r="A217" s="96" t="s">
        <v>220</v>
      </c>
      <c r="B217" s="97" t="s">
        <v>221</v>
      </c>
      <c r="C217" s="76" t="s">
        <v>222</v>
      </c>
      <c r="D217" s="294" t="s">
        <v>223</v>
      </c>
      <c r="E217" s="214"/>
      <c r="F217" s="98">
        <f>ROUND((1/240)*16*(1/188.76),7)</f>
        <v>3.5320000000000002E-4</v>
      </c>
      <c r="G217" s="77">
        <f>I177</f>
        <v>7926.35</v>
      </c>
      <c r="H217" s="291">
        <f>ROUND(F217*G217,2)</f>
        <v>2.8</v>
      </c>
      <c r="I217" s="21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8.25" customHeight="1" x14ac:dyDescent="0.2">
      <c r="A218" s="297"/>
      <c r="B218" s="217"/>
      <c r="C218" s="217"/>
      <c r="D218" s="217"/>
      <c r="E218" s="217"/>
      <c r="F218" s="217"/>
      <c r="G218" s="217"/>
      <c r="H218" s="217"/>
      <c r="I218" s="21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51" customHeight="1" x14ac:dyDescent="0.2">
      <c r="A219" s="96" t="s">
        <v>224</v>
      </c>
      <c r="B219" s="97" t="s">
        <v>225</v>
      </c>
      <c r="C219" s="76" t="s">
        <v>222</v>
      </c>
      <c r="D219" s="294" t="s">
        <v>223</v>
      </c>
      <c r="E219" s="214"/>
      <c r="F219" s="98">
        <f>ROUND((1/570)*16*(1/188.76),7)</f>
        <v>1.4870000000000001E-4</v>
      </c>
      <c r="G219" s="77">
        <f>I177</f>
        <v>7926.35</v>
      </c>
      <c r="H219" s="291">
        <f>ROUND(F219*G219,2)</f>
        <v>1.18</v>
      </c>
      <c r="I219" s="21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6.75" customHeight="1" x14ac:dyDescent="0.2">
      <c r="A220" s="297"/>
      <c r="B220" s="217"/>
      <c r="C220" s="217"/>
      <c r="D220" s="217"/>
      <c r="E220" s="217"/>
      <c r="F220" s="217"/>
      <c r="G220" s="217"/>
      <c r="H220" s="217"/>
      <c r="I220" s="21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5.5" customHeight="1" x14ac:dyDescent="0.2">
      <c r="A221" s="96" t="s">
        <v>226</v>
      </c>
      <c r="B221" s="99" t="s">
        <v>225</v>
      </c>
      <c r="C221" s="100" t="s">
        <v>222</v>
      </c>
      <c r="D221" s="294" t="s">
        <v>223</v>
      </c>
      <c r="E221" s="214"/>
      <c r="F221" s="98">
        <f>ROUND((1/570)*16*(1/188.76),7)</f>
        <v>1.4870000000000001E-4</v>
      </c>
      <c r="G221" s="77">
        <f>I177</f>
        <v>7926.35</v>
      </c>
      <c r="H221" s="291">
        <f>ROUND(F221*G221,2)</f>
        <v>1.18</v>
      </c>
      <c r="I221" s="21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9.75" customHeight="1" x14ac:dyDescent="0.2">
      <c r="A222" s="251"/>
      <c r="B222" s="217"/>
      <c r="C222" s="217"/>
      <c r="D222" s="217"/>
      <c r="E222" s="217"/>
      <c r="F222" s="217"/>
      <c r="G222" s="217"/>
      <c r="H222" s="217"/>
      <c r="I222" s="21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247" t="s">
        <v>227</v>
      </c>
      <c r="B223" s="217"/>
      <c r="C223" s="217"/>
      <c r="D223" s="217"/>
      <c r="E223" s="217"/>
      <c r="F223" s="217"/>
      <c r="G223" s="217"/>
      <c r="H223" s="217"/>
      <c r="I223" s="21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7.5" customHeight="1" x14ac:dyDescent="0.2">
      <c r="A224" s="248"/>
      <c r="B224" s="217"/>
      <c r="C224" s="217"/>
      <c r="D224" s="217"/>
      <c r="E224" s="217"/>
      <c r="F224" s="217"/>
      <c r="G224" s="217"/>
      <c r="H224" s="217"/>
      <c r="I224" s="21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5.5" customHeight="1" x14ac:dyDescent="0.2">
      <c r="A225" s="284" t="s">
        <v>228</v>
      </c>
      <c r="B225" s="217"/>
      <c r="C225" s="217"/>
      <c r="D225" s="217"/>
      <c r="E225" s="217"/>
      <c r="F225" s="217"/>
      <c r="G225" s="217"/>
      <c r="H225" s="217"/>
      <c r="I225" s="21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7.5" customHeight="1" x14ac:dyDescent="0.2">
      <c r="A226" s="248"/>
      <c r="B226" s="217"/>
      <c r="C226" s="217"/>
      <c r="D226" s="217"/>
      <c r="E226" s="217"/>
      <c r="F226" s="217"/>
      <c r="G226" s="217"/>
      <c r="H226" s="217"/>
      <c r="I226" s="21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1.25" customHeight="1" x14ac:dyDescent="0.2">
      <c r="A227" s="264" t="s">
        <v>229</v>
      </c>
      <c r="B227" s="265"/>
      <c r="C227" s="265"/>
      <c r="D227" s="265"/>
      <c r="E227" s="265"/>
      <c r="F227" s="265"/>
      <c r="G227" s="265"/>
      <c r="H227" s="265"/>
      <c r="I227" s="26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1.25" customHeight="1" x14ac:dyDescent="0.2">
      <c r="A228" s="267"/>
      <c r="B228" s="234"/>
      <c r="C228" s="234"/>
      <c r="D228" s="234"/>
      <c r="E228" s="234"/>
      <c r="F228" s="234"/>
      <c r="G228" s="234"/>
      <c r="H228" s="234"/>
      <c r="I228" s="2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5.5" customHeight="1" x14ac:dyDescent="0.2">
      <c r="A229" s="268" t="s">
        <v>230</v>
      </c>
      <c r="B229" s="269"/>
      <c r="C229" s="270"/>
      <c r="D229" s="271" t="s">
        <v>231</v>
      </c>
      <c r="E229" s="270"/>
      <c r="F229" s="10" t="s">
        <v>232</v>
      </c>
      <c r="G229" s="271" t="s">
        <v>233</v>
      </c>
      <c r="H229" s="269"/>
      <c r="I229" s="27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 x14ac:dyDescent="0.2">
      <c r="A230" s="274" t="s">
        <v>23</v>
      </c>
      <c r="B230" s="217"/>
      <c r="C230" s="214"/>
      <c r="D230" s="272">
        <f>G185</f>
        <v>6.61</v>
      </c>
      <c r="E230" s="214"/>
      <c r="F230" s="101">
        <f t="shared" ref="F230:F233" si="5">H13</f>
        <v>71.92</v>
      </c>
      <c r="G230" s="273">
        <f t="shared" ref="G230:G236" si="6">ROUND(D230*F230,2)</f>
        <v>475.39</v>
      </c>
      <c r="H230" s="217"/>
      <c r="I230" s="21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 x14ac:dyDescent="0.2">
      <c r="A231" s="274" t="s">
        <v>25</v>
      </c>
      <c r="B231" s="217"/>
      <c r="C231" s="214"/>
      <c r="D231" s="272">
        <f>G187</f>
        <v>4.4000000000000004</v>
      </c>
      <c r="E231" s="214"/>
      <c r="F231" s="101">
        <f t="shared" si="5"/>
        <v>3682.38</v>
      </c>
      <c r="G231" s="273">
        <f t="shared" si="6"/>
        <v>16202.47</v>
      </c>
      <c r="H231" s="217"/>
      <c r="I231" s="21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 x14ac:dyDescent="0.2">
      <c r="A232" s="274" t="s">
        <v>26</v>
      </c>
      <c r="B232" s="217"/>
      <c r="C232" s="214"/>
      <c r="D232" s="272">
        <f>G189</f>
        <v>11.74</v>
      </c>
      <c r="E232" s="214"/>
      <c r="F232" s="101">
        <f t="shared" si="5"/>
        <v>250</v>
      </c>
      <c r="G232" s="273">
        <f t="shared" si="6"/>
        <v>2935</v>
      </c>
      <c r="H232" s="217"/>
      <c r="I232" s="21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 x14ac:dyDescent="0.2">
      <c r="A233" s="274" t="s">
        <v>27</v>
      </c>
      <c r="B233" s="217"/>
      <c r="C233" s="214"/>
      <c r="D233" s="272">
        <f>G191</f>
        <v>2.11</v>
      </c>
      <c r="E233" s="214"/>
      <c r="F233" s="101">
        <f t="shared" si="5"/>
        <v>167.74</v>
      </c>
      <c r="G233" s="273">
        <f t="shared" si="6"/>
        <v>353.93</v>
      </c>
      <c r="H233" s="217"/>
      <c r="I233" s="21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 x14ac:dyDescent="0.2">
      <c r="A234" s="274" t="s">
        <v>28</v>
      </c>
      <c r="B234" s="217"/>
      <c r="C234" s="214"/>
      <c r="D234" s="272">
        <f>G193</f>
        <v>2.2000000000000002</v>
      </c>
      <c r="E234" s="214"/>
      <c r="F234" s="101">
        <v>950</v>
      </c>
      <c r="G234" s="273">
        <f t="shared" si="6"/>
        <v>2090</v>
      </c>
      <c r="H234" s="217"/>
      <c r="I234" s="21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9.25" customHeight="1" x14ac:dyDescent="0.2">
      <c r="A235" s="284" t="s">
        <v>29</v>
      </c>
      <c r="B235" s="217"/>
      <c r="C235" s="214"/>
      <c r="D235" s="272">
        <f>G195</f>
        <v>2.64</v>
      </c>
      <c r="E235" s="214"/>
      <c r="F235" s="101">
        <f t="shared" ref="F235:F237" si="7">H18</f>
        <v>1057.8699999999999</v>
      </c>
      <c r="G235" s="273">
        <f t="shared" si="6"/>
        <v>2792.78</v>
      </c>
      <c r="H235" s="217"/>
      <c r="I235" s="21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0.25" customHeight="1" x14ac:dyDescent="0.2">
      <c r="A236" s="237" t="s">
        <v>234</v>
      </c>
      <c r="B236" s="217"/>
      <c r="C236" s="214"/>
      <c r="D236" s="339">
        <f>G197</f>
        <v>26.42</v>
      </c>
      <c r="E236" s="214"/>
      <c r="F236" s="102">
        <f t="shared" si="7"/>
        <v>417.97</v>
      </c>
      <c r="G236" s="273">
        <f t="shared" si="6"/>
        <v>11042.77</v>
      </c>
      <c r="H236" s="217"/>
      <c r="I236" s="21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6.5" customHeight="1" x14ac:dyDescent="0.2">
      <c r="A237" s="298" t="s">
        <v>31</v>
      </c>
      <c r="B237" s="217"/>
      <c r="C237" s="217"/>
      <c r="D237" s="217"/>
      <c r="E237" s="214"/>
      <c r="F237" s="103">
        <f t="shared" si="7"/>
        <v>5733.98</v>
      </c>
      <c r="G237" s="299">
        <f>SUM(G230:I236)</f>
        <v>35892.339999999997</v>
      </c>
      <c r="H237" s="217"/>
      <c r="I237" s="21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6.75" customHeight="1" x14ac:dyDescent="0.2">
      <c r="A238" s="340"/>
      <c r="B238" s="217"/>
      <c r="C238" s="217"/>
      <c r="D238" s="217"/>
      <c r="E238" s="217"/>
      <c r="F238" s="217"/>
      <c r="G238" s="217"/>
      <c r="H238" s="217"/>
      <c r="I238" s="21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4" customHeight="1" x14ac:dyDescent="0.2">
      <c r="A239" s="341" t="s">
        <v>32</v>
      </c>
      <c r="B239" s="234"/>
      <c r="C239" s="235"/>
      <c r="D239" s="338">
        <f>G205</f>
        <v>1.47</v>
      </c>
      <c r="E239" s="235"/>
      <c r="F239" s="104">
        <f t="shared" ref="F239:F240" si="8">H22</f>
        <v>520.11</v>
      </c>
      <c r="G239" s="273">
        <f t="shared" ref="G239:G241" si="9">ROUND(D239*F239,2)</f>
        <v>764.56</v>
      </c>
      <c r="H239" s="217"/>
      <c r="I239" s="21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4" customHeight="1" x14ac:dyDescent="0.2">
      <c r="A240" s="341" t="s">
        <v>33</v>
      </c>
      <c r="B240" s="234"/>
      <c r="C240" s="235"/>
      <c r="D240" s="338">
        <f>G207</f>
        <v>0.88</v>
      </c>
      <c r="E240" s="235"/>
      <c r="F240" s="104">
        <f t="shared" si="8"/>
        <v>6805.63</v>
      </c>
      <c r="G240" s="273">
        <f t="shared" si="9"/>
        <v>5988.95</v>
      </c>
      <c r="H240" s="217"/>
      <c r="I240" s="21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4" customHeight="1" x14ac:dyDescent="0.2">
      <c r="A241" s="341" t="s">
        <v>235</v>
      </c>
      <c r="B241" s="234"/>
      <c r="C241" s="235"/>
      <c r="D241" s="338">
        <f>G209</f>
        <v>0.04</v>
      </c>
      <c r="E241" s="235"/>
      <c r="F241" s="104">
        <f t="shared" ref="F241:F242" si="10">H27</f>
        <v>520.11</v>
      </c>
      <c r="G241" s="273">
        <f t="shared" si="9"/>
        <v>20.8</v>
      </c>
      <c r="H241" s="217"/>
      <c r="I241" s="21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298" t="s">
        <v>38</v>
      </c>
      <c r="B242" s="217"/>
      <c r="C242" s="217"/>
      <c r="D242" s="217"/>
      <c r="E242" s="214"/>
      <c r="F242" s="105">
        <f t="shared" si="10"/>
        <v>7845.85</v>
      </c>
      <c r="G242" s="299">
        <f>SUM(G239:I241)</f>
        <v>6774.31</v>
      </c>
      <c r="H242" s="217"/>
      <c r="I242" s="21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9" customHeight="1" x14ac:dyDescent="0.2">
      <c r="A243" s="342"/>
      <c r="B243" s="217"/>
      <c r="C243" s="217"/>
      <c r="D243" s="217"/>
      <c r="E243" s="217"/>
      <c r="F243" s="217"/>
      <c r="G243" s="217"/>
      <c r="H243" s="217"/>
      <c r="I243" s="21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4" customHeight="1" x14ac:dyDescent="0.2">
      <c r="A244" s="284" t="s">
        <v>236</v>
      </c>
      <c r="B244" s="217"/>
      <c r="C244" s="214"/>
      <c r="D244" s="272">
        <f>H217</f>
        <v>2.8</v>
      </c>
      <c r="E244" s="214"/>
      <c r="F244" s="101">
        <f t="shared" ref="F244:F247" si="11">H30</f>
        <v>354.02</v>
      </c>
      <c r="G244" s="273">
        <f t="shared" ref="G244:G246" si="12">ROUND((D244*F244),2)</f>
        <v>991.26</v>
      </c>
      <c r="H244" s="217"/>
      <c r="I244" s="21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4" customHeight="1" x14ac:dyDescent="0.2">
      <c r="A245" s="284" t="s">
        <v>237</v>
      </c>
      <c r="B245" s="217"/>
      <c r="C245" s="214"/>
      <c r="D245" s="272">
        <f>H219</f>
        <v>1.18</v>
      </c>
      <c r="E245" s="214"/>
      <c r="F245" s="101">
        <f t="shared" si="11"/>
        <v>744.75</v>
      </c>
      <c r="G245" s="273">
        <f t="shared" si="12"/>
        <v>878.81</v>
      </c>
      <c r="H245" s="217"/>
      <c r="I245" s="21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 x14ac:dyDescent="0.2">
      <c r="A246" s="284" t="s">
        <v>238</v>
      </c>
      <c r="B246" s="217"/>
      <c r="C246" s="214"/>
      <c r="D246" s="272">
        <f>H221</f>
        <v>1.18</v>
      </c>
      <c r="E246" s="214"/>
      <c r="F246" s="101">
        <f t="shared" si="11"/>
        <v>757.85</v>
      </c>
      <c r="G246" s="273">
        <f t="shared" si="12"/>
        <v>894.26</v>
      </c>
      <c r="H246" s="217"/>
      <c r="I246" s="21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298" t="s">
        <v>239</v>
      </c>
      <c r="B247" s="217"/>
      <c r="C247" s="217"/>
      <c r="D247" s="217"/>
      <c r="E247" s="214"/>
      <c r="F247" s="103">
        <f t="shared" si="11"/>
        <v>1856.62</v>
      </c>
      <c r="G247" s="299">
        <f>SUM(G244:I246)</f>
        <v>2764.33</v>
      </c>
      <c r="H247" s="217"/>
      <c r="I247" s="21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7.5" customHeight="1" x14ac:dyDescent="0.2">
      <c r="A248" s="248"/>
      <c r="B248" s="217"/>
      <c r="C248" s="217"/>
      <c r="D248" s="217"/>
      <c r="E248" s="217"/>
      <c r="F248" s="217"/>
      <c r="G248" s="217"/>
      <c r="H248" s="217"/>
      <c r="I248" s="21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275" t="s">
        <v>240</v>
      </c>
      <c r="B249" s="234"/>
      <c r="C249" s="234"/>
      <c r="D249" s="234"/>
      <c r="E249" s="235"/>
      <c r="F249" s="106">
        <f>ROUND(F237+F242+F247,2)</f>
        <v>15436.45</v>
      </c>
      <c r="G249" s="276">
        <f>SUM(G237,G242,G247)</f>
        <v>45430.979999999996</v>
      </c>
      <c r="H249" s="217"/>
      <c r="I249" s="21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6.75" customHeight="1" x14ac:dyDescent="0.2">
      <c r="A250" s="277"/>
      <c r="B250" s="217"/>
      <c r="C250" s="217"/>
      <c r="D250" s="217"/>
      <c r="E250" s="217"/>
      <c r="F250" s="217"/>
      <c r="G250" s="217"/>
      <c r="H250" s="217"/>
      <c r="I250" s="21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8.75" customHeight="1" x14ac:dyDescent="0.2">
      <c r="A251" s="237" t="s">
        <v>241</v>
      </c>
      <c r="B251" s="217"/>
      <c r="C251" s="217"/>
      <c r="D251" s="217"/>
      <c r="E251" s="217"/>
      <c r="F251" s="214"/>
      <c r="G251" s="278">
        <f>G249</f>
        <v>45430.979999999996</v>
      </c>
      <c r="H251" s="217"/>
      <c r="I251" s="21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8.25" customHeight="1" x14ac:dyDescent="0.2">
      <c r="A252" s="279"/>
      <c r="B252" s="280"/>
      <c r="C252" s="280"/>
      <c r="D252" s="280"/>
      <c r="E252" s="280"/>
      <c r="F252" s="280"/>
      <c r="G252" s="280"/>
      <c r="H252" s="280"/>
      <c r="I252" s="28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9.5" customHeight="1" x14ac:dyDescent="0.2">
      <c r="A253" s="237" t="s">
        <v>242</v>
      </c>
      <c r="B253" s="217"/>
      <c r="C253" s="217"/>
      <c r="D253" s="217"/>
      <c r="E253" s="217"/>
      <c r="F253" s="214"/>
      <c r="G253" s="238">
        <f>H10</f>
        <v>12</v>
      </c>
      <c r="H253" s="217"/>
      <c r="I253" s="21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2">
      <c r="A254" s="286"/>
      <c r="B254" s="217"/>
      <c r="C254" s="217"/>
      <c r="D254" s="217"/>
      <c r="E254" s="217"/>
      <c r="F254" s="217"/>
      <c r="G254" s="217"/>
      <c r="H254" s="217"/>
      <c r="I254" s="21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31.5" customHeight="1" x14ac:dyDescent="0.2">
      <c r="A255" s="237" t="s">
        <v>243</v>
      </c>
      <c r="B255" s="217"/>
      <c r="C255" s="217"/>
      <c r="D255" s="217"/>
      <c r="E255" s="217"/>
      <c r="F255" s="214"/>
      <c r="G255" s="287">
        <f>ROUND(G249*G253,2)</f>
        <v>545171.76</v>
      </c>
      <c r="H255" s="217"/>
      <c r="I255" s="21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8.25" customHeight="1" x14ac:dyDescent="0.2">
      <c r="A256" s="288"/>
      <c r="B256" s="217"/>
      <c r="C256" s="217"/>
      <c r="D256" s="217"/>
      <c r="E256" s="217"/>
      <c r="F256" s="217"/>
      <c r="G256" s="217"/>
      <c r="H256" s="217"/>
      <c r="I256" s="21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9.25" customHeight="1" x14ac:dyDescent="0.2">
      <c r="A257" s="289" t="s">
        <v>244</v>
      </c>
      <c r="B257" s="217"/>
      <c r="C257" s="217"/>
      <c r="D257" s="217"/>
      <c r="E257" s="217"/>
      <c r="F257" s="217"/>
      <c r="G257" s="217"/>
      <c r="H257" s="217"/>
      <c r="I257" s="21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">
      <c r="A258" s="281" t="s">
        <v>245</v>
      </c>
      <c r="B258" s="265"/>
      <c r="C258" s="265"/>
      <c r="D258" s="265"/>
      <c r="E258" s="265"/>
      <c r="F258" s="265"/>
      <c r="G258" s="266"/>
      <c r="H258" s="290" t="s">
        <v>246</v>
      </c>
      <c r="I258" s="26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2.5" customHeight="1" x14ac:dyDescent="0.2">
      <c r="A259" s="267"/>
      <c r="B259" s="234"/>
      <c r="C259" s="234"/>
      <c r="D259" s="234"/>
      <c r="E259" s="234"/>
      <c r="F259" s="234"/>
      <c r="G259" s="235"/>
      <c r="H259" s="267"/>
      <c r="I259" s="2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1.25" customHeight="1" x14ac:dyDescent="0.2">
      <c r="A260" s="282" t="s">
        <v>247</v>
      </c>
      <c r="B260" s="217"/>
      <c r="C260" s="217"/>
      <c r="D260" s="217"/>
      <c r="E260" s="217"/>
      <c r="F260" s="217"/>
      <c r="G260" s="214"/>
      <c r="H260" s="283">
        <v>5</v>
      </c>
      <c r="I260" s="21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284"/>
      <c r="B261" s="217"/>
      <c r="C261" s="217"/>
      <c r="D261" s="217"/>
      <c r="E261" s="217"/>
      <c r="F261" s="217"/>
      <c r="G261" s="217"/>
      <c r="H261" s="217"/>
      <c r="I261" s="21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9" customHeight="1" x14ac:dyDescent="0.2">
      <c r="A262" s="285"/>
      <c r="B262" s="265"/>
      <c r="C262" s="265"/>
      <c r="D262" s="265"/>
      <c r="E262" s="265"/>
      <c r="F262" s="265"/>
      <c r="G262" s="265"/>
      <c r="H262" s="265"/>
      <c r="I262" s="26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1.25" hidden="1" customHeight="1" x14ac:dyDescent="0.2">
      <c r="A263" s="267"/>
      <c r="B263" s="234"/>
      <c r="C263" s="234"/>
      <c r="D263" s="234"/>
      <c r="E263" s="234"/>
      <c r="F263" s="234"/>
      <c r="G263" s="234"/>
      <c r="H263" s="234"/>
      <c r="I263" s="2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0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0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0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0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0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0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0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0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0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0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0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0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0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0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0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0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0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0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0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0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0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0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0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0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0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0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0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0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0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0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0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0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0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0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0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0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0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0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0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0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0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0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0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0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0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0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0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0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0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0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0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0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0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0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0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0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0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0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0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0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0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0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0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0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0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0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0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0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0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0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0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0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0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0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0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0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0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0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0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0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0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0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0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0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0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0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0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0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0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0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0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0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0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0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0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0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0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0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0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0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0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0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0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0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0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0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0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0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0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0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0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0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0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0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0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0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0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0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0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0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0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0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0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0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0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0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0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0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0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0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0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0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0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0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0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0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0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0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0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0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0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0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0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0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0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0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0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0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0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0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0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0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0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0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0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0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0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0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0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0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0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0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0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0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0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0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0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0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0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0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0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0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0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0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0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0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0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0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0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0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0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0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0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0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0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0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0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0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0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0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0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0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0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0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0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0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0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0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0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0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0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0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0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0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0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0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0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0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0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0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0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0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0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0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0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0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0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0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0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0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0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0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0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0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0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0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0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0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0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0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0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0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0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0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0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0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0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0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0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0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0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0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0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0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0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0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0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0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0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0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0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0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0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0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0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0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0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0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0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0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0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0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0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0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0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0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0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0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0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0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0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0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0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0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0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0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0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0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0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0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0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0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0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0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0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0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0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0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0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0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0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0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0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0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0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0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0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0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0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0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0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0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0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0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0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0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0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0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0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0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0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0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0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0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0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0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0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0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0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0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0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0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0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0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0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0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0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0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0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0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0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0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0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0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0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0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0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0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0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0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0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0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0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0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0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0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0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0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0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0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0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0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0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0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0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0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0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0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0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0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0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0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0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0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0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0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0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0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0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0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0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0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0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0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0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0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0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0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0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0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0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0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0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0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0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0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0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0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0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0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0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0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0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0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0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0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0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0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0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0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0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0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0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0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0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0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0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0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0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0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0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0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0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0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0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0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0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0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0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0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0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0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0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0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0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0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0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0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0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0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0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0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0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0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0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0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0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0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0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0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0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0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0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0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0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0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0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0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0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0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0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0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0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0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0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0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0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0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0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0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0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0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0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0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0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0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0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0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0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0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0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0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0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0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0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0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0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0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0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0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0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0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0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0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0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0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0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0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0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0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0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0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0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0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0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0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0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0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0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0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0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0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0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0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0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0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0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0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0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0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0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0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0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0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0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0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0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0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0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0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0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0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0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0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0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0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0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0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0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0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0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0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0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0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0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0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0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0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0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0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0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0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0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0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0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0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0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0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0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0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0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0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0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0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0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0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0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0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0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0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0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0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0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0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0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0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0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0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0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0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0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0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0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0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0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0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0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0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0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0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0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0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0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0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0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0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0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0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0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0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0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0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0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0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0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0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0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0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0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0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0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0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0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0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0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0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0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0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0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0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0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0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0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0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0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0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0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0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0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0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0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0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0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0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0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0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0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0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0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0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0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0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0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0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0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0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0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0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0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0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0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0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0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0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0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0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0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0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0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0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0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0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0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0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0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0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0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0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0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0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0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0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0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0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0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0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0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0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0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0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0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0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0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0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0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0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0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0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0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0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0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0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0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0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0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0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0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0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0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0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0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0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0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0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0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0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0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0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0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0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0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0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0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0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0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0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0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0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0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0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0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0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0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0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0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0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0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0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0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0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0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0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0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0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0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0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0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0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0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0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0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0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0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0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0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0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0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07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1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07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1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07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11.2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07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11.2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07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11.2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07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11.2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07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11.2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07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11.2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07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11.2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07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11.2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07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11.2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07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11.2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07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</sheetData>
  <mergeCells count="391">
    <mergeCell ref="A201:I201"/>
    <mergeCell ref="A202:I202"/>
    <mergeCell ref="A205:B205"/>
    <mergeCell ref="A207:B207"/>
    <mergeCell ref="C207:D207"/>
    <mergeCell ref="E207:F207"/>
    <mergeCell ref="G207:I207"/>
    <mergeCell ref="G234:I234"/>
    <mergeCell ref="G235:I235"/>
    <mergeCell ref="A233:C233"/>
    <mergeCell ref="D233:E233"/>
    <mergeCell ref="G233:I233"/>
    <mergeCell ref="A234:C234"/>
    <mergeCell ref="D234:E234"/>
    <mergeCell ref="A235:C235"/>
    <mergeCell ref="D235:E235"/>
    <mergeCell ref="J191:P200"/>
    <mergeCell ref="Q191:X200"/>
    <mergeCell ref="Y191:AC200"/>
    <mergeCell ref="E192:F192"/>
    <mergeCell ref="G192:I192"/>
    <mergeCell ref="E197:F197"/>
    <mergeCell ref="G197:I197"/>
    <mergeCell ref="A198:I198"/>
    <mergeCell ref="A199:I199"/>
    <mergeCell ref="A200:I200"/>
    <mergeCell ref="A192:B192"/>
    <mergeCell ref="C192:D192"/>
    <mergeCell ref="A193:B193"/>
    <mergeCell ref="C193:D193"/>
    <mergeCell ref="A195:B195"/>
    <mergeCell ref="C195:D195"/>
    <mergeCell ref="A197:B197"/>
    <mergeCell ref="C197:D197"/>
    <mergeCell ref="A185:B185"/>
    <mergeCell ref="C185:D185"/>
    <mergeCell ref="A186:I186"/>
    <mergeCell ref="C187:D187"/>
    <mergeCell ref="A188:I188"/>
    <mergeCell ref="E193:F193"/>
    <mergeCell ref="G193:I193"/>
    <mergeCell ref="A194:I194"/>
    <mergeCell ref="E195:F195"/>
    <mergeCell ref="G195:I195"/>
    <mergeCell ref="A196:I196"/>
    <mergeCell ref="E187:F187"/>
    <mergeCell ref="G187:I187"/>
    <mergeCell ref="A165:I165"/>
    <mergeCell ref="A166:I166"/>
    <mergeCell ref="A167:I167"/>
    <mergeCell ref="A168:I168"/>
    <mergeCell ref="A169:H169"/>
    <mergeCell ref="B170:H170"/>
    <mergeCell ref="B171:H171"/>
    <mergeCell ref="C191:D191"/>
    <mergeCell ref="E191:F191"/>
    <mergeCell ref="A187:B187"/>
    <mergeCell ref="A189:B189"/>
    <mergeCell ref="C189:D189"/>
    <mergeCell ref="E189:F189"/>
    <mergeCell ref="G189:I189"/>
    <mergeCell ref="A190:I190"/>
    <mergeCell ref="A191:B191"/>
    <mergeCell ref="G191:I191"/>
    <mergeCell ref="E185:F185"/>
    <mergeCell ref="G185:I185"/>
    <mergeCell ref="C162:I162"/>
    <mergeCell ref="C163:I163"/>
    <mergeCell ref="C164:I164"/>
    <mergeCell ref="B155:G155"/>
    <mergeCell ref="B156:G156"/>
    <mergeCell ref="B157:G157"/>
    <mergeCell ref="B158:G158"/>
    <mergeCell ref="A159:G159"/>
    <mergeCell ref="A160:I160"/>
    <mergeCell ref="A162:B164"/>
    <mergeCell ref="A177:H177"/>
    <mergeCell ref="A179:I179"/>
    <mergeCell ref="A180:I180"/>
    <mergeCell ref="A182:I182"/>
    <mergeCell ref="A183:I183"/>
    <mergeCell ref="A184:B184"/>
    <mergeCell ref="C184:D184"/>
    <mergeCell ref="E184:F184"/>
    <mergeCell ref="G184:I184"/>
    <mergeCell ref="B136:H136"/>
    <mergeCell ref="B137:H137"/>
    <mergeCell ref="B138:H138"/>
    <mergeCell ref="A139:H139"/>
    <mergeCell ref="B172:H172"/>
    <mergeCell ref="B173:H173"/>
    <mergeCell ref="B174:H174"/>
    <mergeCell ref="A175:H175"/>
    <mergeCell ref="B176:H176"/>
    <mergeCell ref="A140:I140"/>
    <mergeCell ref="A141:I141"/>
    <mergeCell ref="A143:I143"/>
    <mergeCell ref="B144:G144"/>
    <mergeCell ref="A145:G145"/>
    <mergeCell ref="B146:G146"/>
    <mergeCell ref="A147:G147"/>
    <mergeCell ref="B148:G148"/>
    <mergeCell ref="A149:G149"/>
    <mergeCell ref="B150:G150"/>
    <mergeCell ref="B151:G151"/>
    <mergeCell ref="B152:G152"/>
    <mergeCell ref="B153:G153"/>
    <mergeCell ref="B154:G154"/>
    <mergeCell ref="A161:G161"/>
    <mergeCell ref="A127:I127"/>
    <mergeCell ref="B128:H128"/>
    <mergeCell ref="B129:H129"/>
    <mergeCell ref="A130:H130"/>
    <mergeCell ref="A131:I131"/>
    <mergeCell ref="A132:I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A125:H125"/>
    <mergeCell ref="A126:I126"/>
    <mergeCell ref="A108:I108"/>
    <mergeCell ref="A109:I109"/>
    <mergeCell ref="A110:I110"/>
    <mergeCell ref="A111:I111"/>
    <mergeCell ref="A112:I112"/>
    <mergeCell ref="A113:I113"/>
    <mergeCell ref="A114:I114"/>
    <mergeCell ref="A116:I116"/>
    <mergeCell ref="A117:I117"/>
    <mergeCell ref="A99:I99"/>
    <mergeCell ref="A100:I100"/>
    <mergeCell ref="B101:H101"/>
    <mergeCell ref="B102:H102"/>
    <mergeCell ref="B103:H103"/>
    <mergeCell ref="B104:H104"/>
    <mergeCell ref="B105:H105"/>
    <mergeCell ref="B106:G106"/>
    <mergeCell ref="A107:H107"/>
    <mergeCell ref="A90:I90"/>
    <mergeCell ref="A91:I91"/>
    <mergeCell ref="A92:I92"/>
    <mergeCell ref="A93:I93"/>
    <mergeCell ref="B94:H94"/>
    <mergeCell ref="B95:H95"/>
    <mergeCell ref="B96:H96"/>
    <mergeCell ref="B97:H97"/>
    <mergeCell ref="A98:H98"/>
    <mergeCell ref="A222:I222"/>
    <mergeCell ref="A223:I223"/>
    <mergeCell ref="A224:I224"/>
    <mergeCell ref="A225:I225"/>
    <mergeCell ref="A245:C245"/>
    <mergeCell ref="A246:C246"/>
    <mergeCell ref="D246:E246"/>
    <mergeCell ref="G246:I246"/>
    <mergeCell ref="A247:E247"/>
    <mergeCell ref="G247:I247"/>
    <mergeCell ref="D239:E239"/>
    <mergeCell ref="G239:I239"/>
    <mergeCell ref="A236:C236"/>
    <mergeCell ref="D236:E236"/>
    <mergeCell ref="G236:I236"/>
    <mergeCell ref="A237:E237"/>
    <mergeCell ref="G237:I237"/>
    <mergeCell ref="A238:I238"/>
    <mergeCell ref="A239:C239"/>
    <mergeCell ref="A240:C240"/>
    <mergeCell ref="D240:E240"/>
    <mergeCell ref="G240:I240"/>
    <mergeCell ref="A241:C241"/>
    <mergeCell ref="D241:E241"/>
    <mergeCell ref="A210:I210"/>
    <mergeCell ref="A211:I211"/>
    <mergeCell ref="D217:E217"/>
    <mergeCell ref="D219:E219"/>
    <mergeCell ref="D221:E221"/>
    <mergeCell ref="A212:I212"/>
    <mergeCell ref="A213:I213"/>
    <mergeCell ref="A214:I215"/>
    <mergeCell ref="D216:E216"/>
    <mergeCell ref="H216:I216"/>
    <mergeCell ref="H217:I217"/>
    <mergeCell ref="A218:I218"/>
    <mergeCell ref="H219:I219"/>
    <mergeCell ref="A220:I220"/>
    <mergeCell ref="H221:I221"/>
    <mergeCell ref="A251:F251"/>
    <mergeCell ref="G251:I251"/>
    <mergeCell ref="A252:I252"/>
    <mergeCell ref="G253:I253"/>
    <mergeCell ref="A258:G259"/>
    <mergeCell ref="A260:G260"/>
    <mergeCell ref="H260:I260"/>
    <mergeCell ref="A261:I261"/>
    <mergeCell ref="A262:I263"/>
    <mergeCell ref="A253:F253"/>
    <mergeCell ref="A254:I254"/>
    <mergeCell ref="A255:F255"/>
    <mergeCell ref="G255:I255"/>
    <mergeCell ref="A256:I256"/>
    <mergeCell ref="A257:I257"/>
    <mergeCell ref="H258:I259"/>
    <mergeCell ref="A231:C231"/>
    <mergeCell ref="D231:E231"/>
    <mergeCell ref="G231:I231"/>
    <mergeCell ref="A232:C232"/>
    <mergeCell ref="D232:E232"/>
    <mergeCell ref="G232:I232"/>
    <mergeCell ref="A249:E249"/>
    <mergeCell ref="G249:I249"/>
    <mergeCell ref="A250:I250"/>
    <mergeCell ref="A248:I248"/>
    <mergeCell ref="G241:I241"/>
    <mergeCell ref="G242:I242"/>
    <mergeCell ref="A242:E242"/>
    <mergeCell ref="A243:I243"/>
    <mergeCell ref="A244:C244"/>
    <mergeCell ref="D244:E244"/>
    <mergeCell ref="G244:I244"/>
    <mergeCell ref="D245:E245"/>
    <mergeCell ref="G245:I245"/>
    <mergeCell ref="B88:H88"/>
    <mergeCell ref="B89:H89"/>
    <mergeCell ref="A226:I226"/>
    <mergeCell ref="A227:I228"/>
    <mergeCell ref="A229:C229"/>
    <mergeCell ref="D229:E229"/>
    <mergeCell ref="G229:I229"/>
    <mergeCell ref="D230:E230"/>
    <mergeCell ref="G230:I230"/>
    <mergeCell ref="A230:C230"/>
    <mergeCell ref="E205:F205"/>
    <mergeCell ref="G205:I205"/>
    <mergeCell ref="A203:I203"/>
    <mergeCell ref="A204:B204"/>
    <mergeCell ref="C204:D204"/>
    <mergeCell ref="E204:F204"/>
    <mergeCell ref="G204:I204"/>
    <mergeCell ref="C205:D205"/>
    <mergeCell ref="A206:I206"/>
    <mergeCell ref="A208:I208"/>
    <mergeCell ref="A209:B209"/>
    <mergeCell ref="C209:D209"/>
    <mergeCell ref="E209:F209"/>
    <mergeCell ref="G209:I209"/>
    <mergeCell ref="B79:H79"/>
    <mergeCell ref="B80:G80"/>
    <mergeCell ref="B81:G81"/>
    <mergeCell ref="B82:G82"/>
    <mergeCell ref="B83:G83"/>
    <mergeCell ref="B84:H84"/>
    <mergeCell ref="B85:G85"/>
    <mergeCell ref="B86:G86"/>
    <mergeCell ref="B87:G87"/>
    <mergeCell ref="B69:G69"/>
    <mergeCell ref="B70:G70"/>
    <mergeCell ref="B71:G71"/>
    <mergeCell ref="B72:G72"/>
    <mergeCell ref="A73:G73"/>
    <mergeCell ref="A75:I75"/>
    <mergeCell ref="A76:I76"/>
    <mergeCell ref="A77:I77"/>
    <mergeCell ref="B78:H78"/>
    <mergeCell ref="L60:Q60"/>
    <mergeCell ref="A61:H61"/>
    <mergeCell ref="A62:I62"/>
    <mergeCell ref="A63:I63"/>
    <mergeCell ref="B64:G64"/>
    <mergeCell ref="B65:G65"/>
    <mergeCell ref="B66:G66"/>
    <mergeCell ref="B67:C67"/>
    <mergeCell ref="B68:G68"/>
    <mergeCell ref="A52:H52"/>
    <mergeCell ref="A53:I53"/>
    <mergeCell ref="A54:I54"/>
    <mergeCell ref="A55:I55"/>
    <mergeCell ref="A56:I56"/>
    <mergeCell ref="A57:I57"/>
    <mergeCell ref="B58:H58"/>
    <mergeCell ref="B59:G59"/>
    <mergeCell ref="B60:G60"/>
    <mergeCell ref="B44:G44"/>
    <mergeCell ref="H44:I44"/>
    <mergeCell ref="A45:I45"/>
    <mergeCell ref="A46:I46"/>
    <mergeCell ref="A47:I47"/>
    <mergeCell ref="A48:I48"/>
    <mergeCell ref="B49:G49"/>
    <mergeCell ref="B50:H50"/>
    <mergeCell ref="B51:G51"/>
    <mergeCell ref="A39:I39"/>
    <mergeCell ref="B40:G40"/>
    <mergeCell ref="H40:I40"/>
    <mergeCell ref="B41:G41"/>
    <mergeCell ref="H41:I41"/>
    <mergeCell ref="B42:G42"/>
    <mergeCell ref="H42:I42"/>
    <mergeCell ref="B43:G43"/>
    <mergeCell ref="H43:I43"/>
    <mergeCell ref="A13:E13"/>
    <mergeCell ref="F16:G16"/>
    <mergeCell ref="H16:I16"/>
    <mergeCell ref="A14:E14"/>
    <mergeCell ref="F14:G14"/>
    <mergeCell ref="H14:I14"/>
    <mergeCell ref="A15:E15"/>
    <mergeCell ref="F15:G15"/>
    <mergeCell ref="H15:I15"/>
    <mergeCell ref="A16:E16"/>
    <mergeCell ref="A37:I37"/>
    <mergeCell ref="A38:I38"/>
    <mergeCell ref="A1:I1"/>
    <mergeCell ref="A2:I2"/>
    <mergeCell ref="A3:E3"/>
    <mergeCell ref="F3:I3"/>
    <mergeCell ref="A4:E4"/>
    <mergeCell ref="F4:I4"/>
    <mergeCell ref="A5:I5"/>
    <mergeCell ref="A6:I6"/>
    <mergeCell ref="B7:G7"/>
    <mergeCell ref="H7:I7"/>
    <mergeCell ref="B8:G8"/>
    <mergeCell ref="H8:I8"/>
    <mergeCell ref="B9:G9"/>
    <mergeCell ref="H9:I9"/>
    <mergeCell ref="F13:G13"/>
    <mergeCell ref="H13:I13"/>
    <mergeCell ref="B10:G10"/>
    <mergeCell ref="H10:I10"/>
    <mergeCell ref="A11:I11"/>
    <mergeCell ref="A12:E12"/>
    <mergeCell ref="F12:G12"/>
    <mergeCell ref="H12:I12"/>
    <mergeCell ref="F30:G30"/>
    <mergeCell ref="H30:I30"/>
    <mergeCell ref="J39:P39"/>
    <mergeCell ref="Q39:X39"/>
    <mergeCell ref="Y39:AC39"/>
    <mergeCell ref="A27:E27"/>
    <mergeCell ref="F27:G27"/>
    <mergeCell ref="H27:I27"/>
    <mergeCell ref="A28:G28"/>
    <mergeCell ref="H28:I28"/>
    <mergeCell ref="A29:I29"/>
    <mergeCell ref="A30:E30"/>
    <mergeCell ref="A31:E31"/>
    <mergeCell ref="F31:G31"/>
    <mergeCell ref="H31:I31"/>
    <mergeCell ref="A32:E32"/>
    <mergeCell ref="F32:G32"/>
    <mergeCell ref="H32:I32"/>
    <mergeCell ref="H33:I33"/>
    <mergeCell ref="A33:G33"/>
    <mergeCell ref="A34:I34"/>
    <mergeCell ref="A35:G35"/>
    <mergeCell ref="H35:I35"/>
    <mergeCell ref="A36:I36"/>
    <mergeCell ref="F26:G26"/>
    <mergeCell ref="H26:I26"/>
    <mergeCell ref="A24:E24"/>
    <mergeCell ref="F24:G24"/>
    <mergeCell ref="H24:I24"/>
    <mergeCell ref="A25:E25"/>
    <mergeCell ref="F25:G25"/>
    <mergeCell ref="H25:I25"/>
    <mergeCell ref="A26:E26"/>
    <mergeCell ref="F23:G23"/>
    <mergeCell ref="H23:I23"/>
    <mergeCell ref="A20:G20"/>
    <mergeCell ref="H20:I20"/>
    <mergeCell ref="A21:I21"/>
    <mergeCell ref="A22:E22"/>
    <mergeCell ref="F22:G22"/>
    <mergeCell ref="H22:I22"/>
    <mergeCell ref="A23:E23"/>
    <mergeCell ref="F19:G19"/>
    <mergeCell ref="H19:I19"/>
    <mergeCell ref="A17:E17"/>
    <mergeCell ref="F17:G17"/>
    <mergeCell ref="H17:I17"/>
    <mergeCell ref="A18:E18"/>
    <mergeCell ref="F18:G18"/>
    <mergeCell ref="H18:I18"/>
    <mergeCell ref="A19:E1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7" workbookViewId="0">
      <selection activeCell="S39" sqref="S39"/>
    </sheetView>
  </sheetViews>
  <sheetFormatPr defaultColWidth="12.5703125" defaultRowHeight="15" customHeight="1" x14ac:dyDescent="0.2"/>
  <cols>
    <col min="1" max="1" width="12.140625" customWidth="1"/>
    <col min="2" max="2" width="14.42578125" customWidth="1"/>
    <col min="3" max="3" width="8.140625" customWidth="1"/>
    <col min="4" max="4" width="9.42578125" customWidth="1"/>
    <col min="5" max="5" width="9.7109375" customWidth="1"/>
    <col min="6" max="6" width="8.28515625" customWidth="1"/>
    <col min="7" max="7" width="10.140625" customWidth="1"/>
    <col min="8" max="8" width="7.140625" customWidth="1"/>
    <col min="9" max="9" width="4" customWidth="1"/>
    <col min="10" max="10" width="9.7109375" customWidth="1"/>
    <col min="11" max="11" width="3" customWidth="1"/>
    <col min="12" max="12" width="5.85546875" customWidth="1"/>
    <col min="13" max="13" width="2.42578125" customWidth="1"/>
    <col min="14" max="14" width="9.42578125" customWidth="1"/>
    <col min="15" max="15" width="4.42578125" customWidth="1"/>
    <col min="16" max="16" width="6.5703125" customWidth="1"/>
    <col min="17" max="17" width="11.7109375" customWidth="1"/>
    <col min="18" max="19" width="11.42578125" customWidth="1"/>
    <col min="20" max="26" width="8" customWidth="1"/>
  </cols>
  <sheetData>
    <row r="1" spans="1:26" ht="114.75" customHeight="1" x14ac:dyDescent="0.2">
      <c r="A1" s="108" t="s">
        <v>230</v>
      </c>
      <c r="B1" s="108" t="s">
        <v>248</v>
      </c>
      <c r="C1" s="109" t="s">
        <v>249</v>
      </c>
      <c r="D1" s="109" t="s">
        <v>250</v>
      </c>
      <c r="E1" s="109" t="s">
        <v>251</v>
      </c>
      <c r="F1" s="109" t="s">
        <v>252</v>
      </c>
      <c r="G1" s="109" t="s">
        <v>253</v>
      </c>
      <c r="H1" s="109" t="s">
        <v>254</v>
      </c>
      <c r="I1" s="343" t="s">
        <v>255</v>
      </c>
      <c r="J1" s="217"/>
      <c r="K1" s="217"/>
      <c r="L1" s="217"/>
      <c r="M1" s="217"/>
      <c r="N1" s="217"/>
      <c r="O1" s="217"/>
      <c r="P1" s="214"/>
      <c r="Q1" s="110"/>
      <c r="R1" s="110"/>
      <c r="S1" s="110"/>
      <c r="T1" s="111"/>
      <c r="U1" s="111"/>
      <c r="V1" s="111"/>
      <c r="W1" s="111"/>
      <c r="X1" s="111"/>
      <c r="Y1" s="111"/>
      <c r="Z1" s="111"/>
    </row>
    <row r="2" spans="1:26" ht="38.25" customHeight="1" x14ac:dyDescent="0.2">
      <c r="A2" s="344" t="s">
        <v>256</v>
      </c>
      <c r="B2" s="112" t="s">
        <v>257</v>
      </c>
      <c r="C2" s="46">
        <v>1200</v>
      </c>
      <c r="D2" s="113">
        <v>71.92</v>
      </c>
      <c r="E2" s="108">
        <f t="shared" ref="E2:E14" si="0">D2/C2</f>
        <v>5.9933333333333332E-2</v>
      </c>
      <c r="F2" s="15">
        <f t="shared" ref="F2:F19" si="1">TRUNC(E2,0)</f>
        <v>0</v>
      </c>
      <c r="G2" s="108">
        <f t="shared" ref="G2:G19" si="2">E2-F2</f>
        <v>5.9933333333333332E-2</v>
      </c>
      <c r="H2" s="108">
        <f t="shared" ref="H2:H19" si="3">G2*$C$24*60</f>
        <v>0</v>
      </c>
      <c r="I2" s="114">
        <f t="shared" ref="I2:I19" si="4">F2</f>
        <v>0</v>
      </c>
      <c r="J2" s="109" t="s">
        <v>258</v>
      </c>
      <c r="K2" s="114">
        <f t="shared" ref="K2:K19" si="5">$C$24</f>
        <v>0</v>
      </c>
      <c r="L2" s="109" t="s">
        <v>259</v>
      </c>
      <c r="M2" s="114">
        <v>1</v>
      </c>
      <c r="N2" s="109" t="s">
        <v>260</v>
      </c>
      <c r="O2" s="114">
        <f t="shared" ref="O2:O19" si="6">H2</f>
        <v>0</v>
      </c>
      <c r="P2" s="109" t="s">
        <v>261</v>
      </c>
      <c r="Q2" s="110"/>
      <c r="R2" s="110"/>
      <c r="S2" s="110"/>
      <c r="T2" s="111"/>
      <c r="U2" s="111"/>
      <c r="V2" s="111"/>
      <c r="W2" s="111"/>
      <c r="X2" s="111"/>
      <c r="Y2" s="111"/>
      <c r="Z2" s="111"/>
    </row>
    <row r="3" spans="1:26" ht="33.75" customHeight="1" x14ac:dyDescent="0.2">
      <c r="A3" s="345"/>
      <c r="B3" s="115" t="s">
        <v>262</v>
      </c>
      <c r="C3" s="116">
        <v>1800</v>
      </c>
      <c r="D3" s="113">
        <v>3682.38</v>
      </c>
      <c r="E3" s="108">
        <f t="shared" si="0"/>
        <v>2.0457666666666667</v>
      </c>
      <c r="F3" s="15">
        <f t="shared" si="1"/>
        <v>2</v>
      </c>
      <c r="G3" s="108">
        <f t="shared" si="2"/>
        <v>4.5766666666666733E-2</v>
      </c>
      <c r="H3" s="108">
        <f t="shared" si="3"/>
        <v>0</v>
      </c>
      <c r="I3" s="114">
        <f t="shared" si="4"/>
        <v>2</v>
      </c>
      <c r="J3" s="109" t="s">
        <v>258</v>
      </c>
      <c r="K3" s="114">
        <f t="shared" si="5"/>
        <v>0</v>
      </c>
      <c r="L3" s="109" t="s">
        <v>259</v>
      </c>
      <c r="M3" s="114">
        <v>1</v>
      </c>
      <c r="N3" s="109" t="s">
        <v>260</v>
      </c>
      <c r="O3" s="114">
        <f t="shared" si="6"/>
        <v>0</v>
      </c>
      <c r="P3" s="109" t="s">
        <v>261</v>
      </c>
      <c r="Q3" s="6"/>
      <c r="R3" s="6"/>
      <c r="S3" s="6"/>
      <c r="T3" s="117"/>
      <c r="U3" s="117"/>
      <c r="V3" s="117"/>
      <c r="W3" s="117"/>
      <c r="X3" s="117"/>
      <c r="Y3" s="117"/>
      <c r="Z3" s="117"/>
    </row>
    <row r="4" spans="1:26" ht="33.75" customHeight="1" x14ac:dyDescent="0.2">
      <c r="A4" s="345"/>
      <c r="B4" s="115" t="s">
        <v>263</v>
      </c>
      <c r="C4" s="116">
        <v>675</v>
      </c>
      <c r="D4" s="113">
        <v>250</v>
      </c>
      <c r="E4" s="108">
        <f t="shared" si="0"/>
        <v>0.37037037037037035</v>
      </c>
      <c r="F4" s="15">
        <f t="shared" si="1"/>
        <v>0</v>
      </c>
      <c r="G4" s="108">
        <f t="shared" si="2"/>
        <v>0.37037037037037035</v>
      </c>
      <c r="H4" s="108">
        <f t="shared" si="3"/>
        <v>0</v>
      </c>
      <c r="I4" s="114">
        <f t="shared" si="4"/>
        <v>0</v>
      </c>
      <c r="J4" s="109" t="s">
        <v>258</v>
      </c>
      <c r="K4" s="114">
        <f t="shared" si="5"/>
        <v>0</v>
      </c>
      <c r="L4" s="109" t="s">
        <v>259</v>
      </c>
      <c r="M4" s="114">
        <v>1</v>
      </c>
      <c r="N4" s="109" t="s">
        <v>260</v>
      </c>
      <c r="O4" s="114">
        <f t="shared" si="6"/>
        <v>0</v>
      </c>
      <c r="P4" s="109" t="s">
        <v>261</v>
      </c>
      <c r="Q4" s="6"/>
      <c r="R4" s="6"/>
      <c r="S4" s="6"/>
      <c r="T4" s="117"/>
      <c r="U4" s="117"/>
      <c r="V4" s="117"/>
      <c r="W4" s="117"/>
      <c r="X4" s="117"/>
      <c r="Y4" s="117"/>
      <c r="Z4" s="117"/>
    </row>
    <row r="5" spans="1:26" ht="33.75" customHeight="1" x14ac:dyDescent="0.2">
      <c r="A5" s="345"/>
      <c r="B5" s="118" t="s">
        <v>264</v>
      </c>
      <c r="C5" s="116">
        <v>3750</v>
      </c>
      <c r="D5" s="113">
        <v>167.74</v>
      </c>
      <c r="E5" s="108">
        <f t="shared" si="0"/>
        <v>4.4730666666666669E-2</v>
      </c>
      <c r="F5" s="15">
        <f t="shared" si="1"/>
        <v>0</v>
      </c>
      <c r="G5" s="108">
        <f t="shared" si="2"/>
        <v>4.4730666666666669E-2</v>
      </c>
      <c r="H5" s="108">
        <f t="shared" si="3"/>
        <v>0</v>
      </c>
      <c r="I5" s="114">
        <f t="shared" si="4"/>
        <v>0</v>
      </c>
      <c r="J5" s="109" t="s">
        <v>258</v>
      </c>
      <c r="K5" s="114">
        <f t="shared" si="5"/>
        <v>0</v>
      </c>
      <c r="L5" s="109" t="s">
        <v>259</v>
      </c>
      <c r="M5" s="114">
        <v>1</v>
      </c>
      <c r="N5" s="109" t="s">
        <v>260</v>
      </c>
      <c r="O5" s="114">
        <f t="shared" si="6"/>
        <v>0</v>
      </c>
      <c r="P5" s="109" t="s">
        <v>261</v>
      </c>
      <c r="Q5" s="6"/>
      <c r="R5" s="6"/>
      <c r="S5" s="6"/>
      <c r="T5" s="117"/>
      <c r="U5" s="117"/>
      <c r="V5" s="117"/>
      <c r="W5" s="117"/>
      <c r="X5" s="117"/>
      <c r="Y5" s="117"/>
      <c r="Z5" s="117"/>
    </row>
    <row r="6" spans="1:26" ht="33.75" customHeight="1" x14ac:dyDescent="0.2">
      <c r="A6" s="345"/>
      <c r="B6" s="115" t="s">
        <v>265</v>
      </c>
      <c r="C6" s="116">
        <v>3600</v>
      </c>
      <c r="D6" s="113">
        <v>86.1</v>
      </c>
      <c r="E6" s="108">
        <f t="shared" si="0"/>
        <v>2.3916666666666666E-2</v>
      </c>
      <c r="F6" s="15">
        <f t="shared" si="1"/>
        <v>0</v>
      </c>
      <c r="G6" s="108">
        <f t="shared" si="2"/>
        <v>2.3916666666666666E-2</v>
      </c>
      <c r="H6" s="108">
        <f t="shared" si="3"/>
        <v>0</v>
      </c>
      <c r="I6" s="114">
        <f t="shared" si="4"/>
        <v>0</v>
      </c>
      <c r="J6" s="109" t="s">
        <v>258</v>
      </c>
      <c r="K6" s="114">
        <f t="shared" si="5"/>
        <v>0</v>
      </c>
      <c r="L6" s="109" t="s">
        <v>259</v>
      </c>
      <c r="M6" s="114">
        <v>1</v>
      </c>
      <c r="N6" s="109" t="s">
        <v>260</v>
      </c>
      <c r="O6" s="114">
        <f t="shared" si="6"/>
        <v>0</v>
      </c>
      <c r="P6" s="109" t="s">
        <v>261</v>
      </c>
      <c r="Q6" s="6"/>
      <c r="R6" s="6"/>
      <c r="S6" s="6"/>
      <c r="T6" s="117"/>
      <c r="U6" s="117"/>
      <c r="V6" s="117"/>
      <c r="W6" s="117"/>
      <c r="X6" s="117"/>
      <c r="Y6" s="117"/>
      <c r="Z6" s="117"/>
    </row>
    <row r="7" spans="1:26" ht="45" customHeight="1" x14ac:dyDescent="0.2">
      <c r="A7" s="345"/>
      <c r="B7" s="118" t="s">
        <v>266</v>
      </c>
      <c r="C7" s="116">
        <v>3000</v>
      </c>
      <c r="D7" s="113">
        <v>1057.8699999999999</v>
      </c>
      <c r="E7" s="108">
        <f t="shared" si="0"/>
        <v>0.35262333333333329</v>
      </c>
      <c r="F7" s="15">
        <f t="shared" si="1"/>
        <v>0</v>
      </c>
      <c r="G7" s="108">
        <f t="shared" si="2"/>
        <v>0.35262333333333329</v>
      </c>
      <c r="H7" s="108">
        <f t="shared" si="3"/>
        <v>0</v>
      </c>
      <c r="I7" s="114">
        <f t="shared" si="4"/>
        <v>0</v>
      </c>
      <c r="J7" s="109" t="s">
        <v>258</v>
      </c>
      <c r="K7" s="114">
        <f t="shared" si="5"/>
        <v>0</v>
      </c>
      <c r="L7" s="109" t="s">
        <v>259</v>
      </c>
      <c r="M7" s="114">
        <v>1</v>
      </c>
      <c r="N7" s="109" t="s">
        <v>260</v>
      </c>
      <c r="O7" s="114">
        <f t="shared" si="6"/>
        <v>0</v>
      </c>
      <c r="P7" s="109" t="s">
        <v>261</v>
      </c>
      <c r="Q7" s="6"/>
      <c r="R7" s="6"/>
      <c r="S7" s="6"/>
      <c r="T7" s="117"/>
      <c r="U7" s="117"/>
      <c r="V7" s="117"/>
      <c r="W7" s="117"/>
      <c r="X7" s="117"/>
      <c r="Y7" s="117"/>
      <c r="Z7" s="117"/>
    </row>
    <row r="8" spans="1:26" ht="33.75" customHeight="1" x14ac:dyDescent="0.2">
      <c r="A8" s="346"/>
      <c r="B8" s="119" t="s">
        <v>267</v>
      </c>
      <c r="C8" s="120">
        <v>300</v>
      </c>
      <c r="D8" s="113">
        <v>417.97</v>
      </c>
      <c r="E8" s="108">
        <f t="shared" si="0"/>
        <v>1.3932333333333333</v>
      </c>
      <c r="F8" s="15">
        <f t="shared" si="1"/>
        <v>1</v>
      </c>
      <c r="G8" s="108">
        <f t="shared" si="2"/>
        <v>0.39323333333333332</v>
      </c>
      <c r="H8" s="108">
        <f t="shared" si="3"/>
        <v>0</v>
      </c>
      <c r="I8" s="114">
        <f t="shared" si="4"/>
        <v>1</v>
      </c>
      <c r="J8" s="109" t="s">
        <v>258</v>
      </c>
      <c r="K8" s="114">
        <f t="shared" si="5"/>
        <v>0</v>
      </c>
      <c r="L8" s="109" t="s">
        <v>259</v>
      </c>
      <c r="M8" s="114">
        <v>1</v>
      </c>
      <c r="N8" s="109" t="s">
        <v>260</v>
      </c>
      <c r="O8" s="114">
        <f t="shared" si="6"/>
        <v>0</v>
      </c>
      <c r="P8" s="109" t="s">
        <v>261</v>
      </c>
      <c r="Q8" s="6"/>
      <c r="R8" s="6"/>
      <c r="S8" s="6"/>
      <c r="T8" s="117"/>
      <c r="U8" s="117"/>
      <c r="V8" s="117"/>
      <c r="W8" s="117"/>
      <c r="X8" s="117"/>
      <c r="Y8" s="117"/>
      <c r="Z8" s="117"/>
    </row>
    <row r="9" spans="1:26" ht="45" customHeight="1" x14ac:dyDescent="0.2">
      <c r="A9" s="344" t="s">
        <v>268</v>
      </c>
      <c r="B9" s="118" t="s">
        <v>269</v>
      </c>
      <c r="C9" s="116">
        <v>5400</v>
      </c>
      <c r="D9" s="113">
        <v>520.11</v>
      </c>
      <c r="E9" s="108">
        <f t="shared" si="0"/>
        <v>9.6316666666666675E-2</v>
      </c>
      <c r="F9" s="15">
        <f t="shared" si="1"/>
        <v>0</v>
      </c>
      <c r="G9" s="108">
        <f t="shared" si="2"/>
        <v>9.6316666666666675E-2</v>
      </c>
      <c r="H9" s="108">
        <f t="shared" si="3"/>
        <v>0</v>
      </c>
      <c r="I9" s="114">
        <f t="shared" si="4"/>
        <v>0</v>
      </c>
      <c r="J9" s="109" t="s">
        <v>258</v>
      </c>
      <c r="K9" s="114">
        <f t="shared" si="5"/>
        <v>0</v>
      </c>
      <c r="L9" s="109" t="s">
        <v>259</v>
      </c>
      <c r="M9" s="114">
        <v>1</v>
      </c>
      <c r="N9" s="109" t="s">
        <v>260</v>
      </c>
      <c r="O9" s="114">
        <f t="shared" si="6"/>
        <v>0</v>
      </c>
      <c r="P9" s="109" t="s">
        <v>261</v>
      </c>
      <c r="Q9" s="6"/>
      <c r="R9" s="6"/>
      <c r="S9" s="6"/>
      <c r="T9" s="117"/>
      <c r="U9" s="117"/>
      <c r="V9" s="117"/>
      <c r="W9" s="117"/>
      <c r="X9" s="117"/>
      <c r="Y9" s="117"/>
      <c r="Z9" s="117"/>
    </row>
    <row r="10" spans="1:26" ht="33.75" customHeight="1" x14ac:dyDescent="0.2">
      <c r="A10" s="345"/>
      <c r="B10" s="118" t="s">
        <v>270</v>
      </c>
      <c r="C10" s="120">
        <v>9000</v>
      </c>
      <c r="D10" s="113">
        <v>6805.63</v>
      </c>
      <c r="E10" s="108">
        <f t="shared" si="0"/>
        <v>0.75618111111111108</v>
      </c>
      <c r="F10" s="15">
        <f t="shared" si="1"/>
        <v>0</v>
      </c>
      <c r="G10" s="108">
        <f t="shared" si="2"/>
        <v>0.75618111111111108</v>
      </c>
      <c r="H10" s="108">
        <f t="shared" si="3"/>
        <v>0</v>
      </c>
      <c r="I10" s="114">
        <f t="shared" si="4"/>
        <v>0</v>
      </c>
      <c r="J10" s="109" t="s">
        <v>258</v>
      </c>
      <c r="K10" s="114">
        <f t="shared" si="5"/>
        <v>0</v>
      </c>
      <c r="L10" s="109" t="s">
        <v>259</v>
      </c>
      <c r="M10" s="114">
        <v>1</v>
      </c>
      <c r="N10" s="109" t="s">
        <v>260</v>
      </c>
      <c r="O10" s="114">
        <f t="shared" si="6"/>
        <v>0</v>
      </c>
      <c r="P10" s="109" t="s">
        <v>261</v>
      </c>
      <c r="Q10" s="6"/>
      <c r="R10" s="6"/>
      <c r="S10" s="6"/>
      <c r="T10" s="117"/>
      <c r="U10" s="117"/>
      <c r="V10" s="117"/>
      <c r="W10" s="117"/>
      <c r="X10" s="117"/>
      <c r="Y10" s="117"/>
      <c r="Z10" s="117"/>
    </row>
    <row r="11" spans="1:26" ht="33.75" customHeight="1" x14ac:dyDescent="0.2">
      <c r="A11" s="345"/>
      <c r="B11" s="118" t="s">
        <v>271</v>
      </c>
      <c r="C11" s="120">
        <v>2700</v>
      </c>
      <c r="D11" s="113">
        <v>0</v>
      </c>
      <c r="E11" s="108">
        <f t="shared" si="0"/>
        <v>0</v>
      </c>
      <c r="F11" s="15">
        <f t="shared" si="1"/>
        <v>0</v>
      </c>
      <c r="G11" s="108">
        <f t="shared" si="2"/>
        <v>0</v>
      </c>
      <c r="H11" s="108">
        <f t="shared" si="3"/>
        <v>0</v>
      </c>
      <c r="I11" s="114">
        <f t="shared" si="4"/>
        <v>0</v>
      </c>
      <c r="J11" s="109" t="s">
        <v>258</v>
      </c>
      <c r="K11" s="114">
        <f t="shared" si="5"/>
        <v>0</v>
      </c>
      <c r="L11" s="109" t="s">
        <v>259</v>
      </c>
      <c r="M11" s="114">
        <v>1</v>
      </c>
      <c r="N11" s="109" t="s">
        <v>260</v>
      </c>
      <c r="O11" s="114">
        <f t="shared" si="6"/>
        <v>0</v>
      </c>
      <c r="P11" s="109" t="s">
        <v>261</v>
      </c>
      <c r="Q11" s="6"/>
      <c r="R11" s="6"/>
      <c r="S11" s="6"/>
      <c r="T11" s="117"/>
      <c r="U11" s="117"/>
      <c r="V11" s="117"/>
      <c r="W11" s="117"/>
      <c r="X11" s="117"/>
      <c r="Y11" s="117"/>
      <c r="Z11" s="117"/>
    </row>
    <row r="12" spans="1:26" ht="33.75" customHeight="1" x14ac:dyDescent="0.2">
      <c r="A12" s="345"/>
      <c r="B12" s="118" t="s">
        <v>272</v>
      </c>
      <c r="C12" s="120">
        <v>2700</v>
      </c>
      <c r="D12" s="113">
        <v>0</v>
      </c>
      <c r="E12" s="108">
        <f t="shared" si="0"/>
        <v>0</v>
      </c>
      <c r="F12" s="15">
        <f t="shared" si="1"/>
        <v>0</v>
      </c>
      <c r="G12" s="108">
        <f t="shared" si="2"/>
        <v>0</v>
      </c>
      <c r="H12" s="108">
        <f t="shared" si="3"/>
        <v>0</v>
      </c>
      <c r="I12" s="114">
        <f t="shared" si="4"/>
        <v>0</v>
      </c>
      <c r="J12" s="109" t="s">
        <v>258</v>
      </c>
      <c r="K12" s="114">
        <f t="shared" si="5"/>
        <v>0</v>
      </c>
      <c r="L12" s="109" t="s">
        <v>259</v>
      </c>
      <c r="M12" s="114">
        <v>1</v>
      </c>
      <c r="N12" s="109" t="s">
        <v>260</v>
      </c>
      <c r="O12" s="114">
        <f t="shared" si="6"/>
        <v>0</v>
      </c>
      <c r="P12" s="109" t="s">
        <v>261</v>
      </c>
      <c r="Q12" s="6"/>
      <c r="R12" s="6"/>
      <c r="S12" s="6"/>
      <c r="T12" s="117"/>
      <c r="U12" s="117"/>
      <c r="V12" s="117"/>
      <c r="W12" s="117"/>
      <c r="X12" s="117"/>
      <c r="Y12" s="117"/>
      <c r="Z12" s="117"/>
    </row>
    <row r="13" spans="1:26" ht="33.75" customHeight="1" x14ac:dyDescent="0.2">
      <c r="A13" s="345"/>
      <c r="B13" s="118" t="s">
        <v>273</v>
      </c>
      <c r="C13" s="120">
        <v>2700</v>
      </c>
      <c r="D13" s="113">
        <v>0</v>
      </c>
      <c r="E13" s="108">
        <f t="shared" si="0"/>
        <v>0</v>
      </c>
      <c r="F13" s="15">
        <f t="shared" si="1"/>
        <v>0</v>
      </c>
      <c r="G13" s="108">
        <f t="shared" si="2"/>
        <v>0</v>
      </c>
      <c r="H13" s="108">
        <f t="shared" si="3"/>
        <v>0</v>
      </c>
      <c r="I13" s="114">
        <f t="shared" si="4"/>
        <v>0</v>
      </c>
      <c r="J13" s="109" t="s">
        <v>258</v>
      </c>
      <c r="K13" s="114">
        <f t="shared" si="5"/>
        <v>0</v>
      </c>
      <c r="L13" s="109" t="s">
        <v>259</v>
      </c>
      <c r="M13" s="114">
        <v>1</v>
      </c>
      <c r="N13" s="109" t="s">
        <v>260</v>
      </c>
      <c r="O13" s="114">
        <f t="shared" si="6"/>
        <v>0</v>
      </c>
      <c r="P13" s="109" t="s">
        <v>261</v>
      </c>
      <c r="Q13" s="6"/>
      <c r="R13" s="6"/>
      <c r="S13" s="6"/>
      <c r="T13" s="117"/>
      <c r="U13" s="117"/>
      <c r="V13" s="117"/>
      <c r="W13" s="117"/>
      <c r="X13" s="117"/>
      <c r="Y13" s="117"/>
      <c r="Z13" s="117"/>
    </row>
    <row r="14" spans="1:26" ht="45" customHeight="1" x14ac:dyDescent="0.2">
      <c r="A14" s="346"/>
      <c r="B14" s="118" t="s">
        <v>274</v>
      </c>
      <c r="C14" s="116">
        <v>200000</v>
      </c>
      <c r="D14" s="113">
        <v>520.11</v>
      </c>
      <c r="E14" s="108">
        <f t="shared" si="0"/>
        <v>2.6005500000000001E-3</v>
      </c>
      <c r="F14" s="15">
        <f t="shared" si="1"/>
        <v>0</v>
      </c>
      <c r="G14" s="108">
        <f t="shared" si="2"/>
        <v>2.6005500000000001E-3</v>
      </c>
      <c r="H14" s="108">
        <f t="shared" si="3"/>
        <v>0</v>
      </c>
      <c r="I14" s="114">
        <f t="shared" si="4"/>
        <v>0</v>
      </c>
      <c r="J14" s="109" t="s">
        <v>258</v>
      </c>
      <c r="K14" s="114">
        <f t="shared" si="5"/>
        <v>0</v>
      </c>
      <c r="L14" s="109" t="s">
        <v>259</v>
      </c>
      <c r="M14" s="114">
        <v>1</v>
      </c>
      <c r="N14" s="109" t="s">
        <v>260</v>
      </c>
      <c r="O14" s="114">
        <f t="shared" si="6"/>
        <v>0</v>
      </c>
      <c r="P14" s="109" t="s">
        <v>261</v>
      </c>
      <c r="Q14" s="6"/>
      <c r="R14" s="6"/>
      <c r="S14" s="6"/>
      <c r="T14" s="117"/>
      <c r="U14" s="117"/>
      <c r="V14" s="117"/>
      <c r="W14" s="117"/>
      <c r="X14" s="117"/>
      <c r="Y14" s="117"/>
      <c r="Z14" s="117"/>
    </row>
    <row r="15" spans="1:26" ht="38.25" customHeight="1" x14ac:dyDescent="0.2">
      <c r="A15" s="347" t="s">
        <v>275</v>
      </c>
      <c r="B15" s="118" t="s">
        <v>276</v>
      </c>
      <c r="C15" s="116">
        <v>240</v>
      </c>
      <c r="D15" s="113">
        <v>354.02</v>
      </c>
      <c r="E15" s="108">
        <f t="shared" ref="E15:E17" si="7">(D15/C15)*(16/188.76)</f>
        <v>0.12503355230627958</v>
      </c>
      <c r="F15" s="15">
        <f t="shared" si="1"/>
        <v>0</v>
      </c>
      <c r="G15" s="108">
        <f t="shared" si="2"/>
        <v>0.12503355230627958</v>
      </c>
      <c r="H15" s="108">
        <f t="shared" si="3"/>
        <v>0</v>
      </c>
      <c r="I15" s="114">
        <f t="shared" si="4"/>
        <v>0</v>
      </c>
      <c r="J15" s="109" t="s">
        <v>258</v>
      </c>
      <c r="K15" s="114">
        <f t="shared" si="5"/>
        <v>0</v>
      </c>
      <c r="L15" s="109" t="s">
        <v>259</v>
      </c>
      <c r="M15" s="114">
        <v>1</v>
      </c>
      <c r="N15" s="109" t="s">
        <v>260</v>
      </c>
      <c r="O15" s="114">
        <f t="shared" si="6"/>
        <v>0</v>
      </c>
      <c r="P15" s="109" t="s">
        <v>261</v>
      </c>
      <c r="Q15" s="6"/>
      <c r="R15" s="6"/>
      <c r="S15" s="6"/>
      <c r="T15" s="117"/>
      <c r="U15" s="117"/>
      <c r="V15" s="117"/>
      <c r="W15" s="117"/>
      <c r="X15" s="117"/>
      <c r="Y15" s="117"/>
      <c r="Z15" s="117"/>
    </row>
    <row r="16" spans="1:26" ht="33.75" customHeight="1" x14ac:dyDescent="0.2">
      <c r="A16" s="345"/>
      <c r="B16" s="118" t="s">
        <v>277</v>
      </c>
      <c r="C16" s="116">
        <v>570</v>
      </c>
      <c r="D16" s="113">
        <v>744.75</v>
      </c>
      <c r="E16" s="108">
        <f t="shared" si="7"/>
        <v>0.11075049352561316</v>
      </c>
      <c r="F16" s="15">
        <f t="shared" si="1"/>
        <v>0</v>
      </c>
      <c r="G16" s="108">
        <f t="shared" si="2"/>
        <v>0.11075049352561316</v>
      </c>
      <c r="H16" s="108">
        <f t="shared" si="3"/>
        <v>0</v>
      </c>
      <c r="I16" s="114">
        <f t="shared" si="4"/>
        <v>0</v>
      </c>
      <c r="J16" s="109" t="s">
        <v>258</v>
      </c>
      <c r="K16" s="114">
        <f t="shared" si="5"/>
        <v>0</v>
      </c>
      <c r="L16" s="109" t="s">
        <v>259</v>
      </c>
      <c r="M16" s="114">
        <v>1</v>
      </c>
      <c r="N16" s="109" t="s">
        <v>260</v>
      </c>
      <c r="O16" s="114">
        <f t="shared" si="6"/>
        <v>0</v>
      </c>
      <c r="P16" s="109" t="s">
        <v>261</v>
      </c>
      <c r="Q16" s="6"/>
      <c r="R16" s="6"/>
      <c r="S16" s="6"/>
      <c r="T16" s="117"/>
      <c r="U16" s="117"/>
      <c r="V16" s="117"/>
      <c r="W16" s="117"/>
      <c r="X16" s="117"/>
      <c r="Y16" s="117"/>
      <c r="Z16" s="117"/>
    </row>
    <row r="17" spans="1:26" ht="33.75" customHeight="1" x14ac:dyDescent="0.2">
      <c r="A17" s="346"/>
      <c r="B17" s="118" t="s">
        <v>278</v>
      </c>
      <c r="C17" s="116">
        <v>570</v>
      </c>
      <c r="D17" s="113">
        <v>757.85</v>
      </c>
      <c r="E17" s="108">
        <f t="shared" si="7"/>
        <v>0.11269857202871558</v>
      </c>
      <c r="F17" s="15">
        <f t="shared" si="1"/>
        <v>0</v>
      </c>
      <c r="G17" s="108">
        <f t="shared" si="2"/>
        <v>0.11269857202871558</v>
      </c>
      <c r="H17" s="108">
        <f t="shared" si="3"/>
        <v>0</v>
      </c>
      <c r="I17" s="114">
        <f t="shared" si="4"/>
        <v>0</v>
      </c>
      <c r="J17" s="109" t="s">
        <v>258</v>
      </c>
      <c r="K17" s="114">
        <f t="shared" si="5"/>
        <v>0</v>
      </c>
      <c r="L17" s="109" t="s">
        <v>259</v>
      </c>
      <c r="M17" s="114">
        <v>1</v>
      </c>
      <c r="N17" s="109" t="s">
        <v>260</v>
      </c>
      <c r="O17" s="114">
        <f t="shared" si="6"/>
        <v>0</v>
      </c>
      <c r="P17" s="109" t="s">
        <v>261</v>
      </c>
      <c r="Q17" s="6"/>
      <c r="R17" s="6"/>
      <c r="S17" s="6"/>
      <c r="T17" s="117"/>
      <c r="U17" s="117"/>
      <c r="V17" s="117"/>
      <c r="W17" s="117"/>
      <c r="X17" s="117"/>
      <c r="Y17" s="117"/>
      <c r="Z17" s="117"/>
    </row>
    <row r="18" spans="1:26" ht="33.75" customHeight="1" x14ac:dyDescent="0.2">
      <c r="A18" s="118" t="s">
        <v>279</v>
      </c>
      <c r="B18" s="118" t="s">
        <v>280</v>
      </c>
      <c r="C18" s="122">
        <v>160</v>
      </c>
      <c r="D18" s="113">
        <v>0</v>
      </c>
      <c r="E18" s="108">
        <f>(D18/C18)*(8/1132.6)</f>
        <v>0</v>
      </c>
      <c r="F18" s="15">
        <f t="shared" si="1"/>
        <v>0</v>
      </c>
      <c r="G18" s="108">
        <f t="shared" si="2"/>
        <v>0</v>
      </c>
      <c r="H18" s="108">
        <f t="shared" si="3"/>
        <v>0</v>
      </c>
      <c r="I18" s="114">
        <f t="shared" si="4"/>
        <v>0</v>
      </c>
      <c r="J18" s="109" t="s">
        <v>258</v>
      </c>
      <c r="K18" s="114">
        <f t="shared" si="5"/>
        <v>0</v>
      </c>
      <c r="L18" s="109" t="s">
        <v>259</v>
      </c>
      <c r="M18" s="114">
        <v>1</v>
      </c>
      <c r="N18" s="109" t="s">
        <v>260</v>
      </c>
      <c r="O18" s="114">
        <f t="shared" si="6"/>
        <v>0</v>
      </c>
      <c r="P18" s="109" t="s">
        <v>261</v>
      </c>
      <c r="Q18" s="6"/>
      <c r="R18" s="6"/>
      <c r="S18" s="6"/>
      <c r="T18" s="117"/>
      <c r="U18" s="117"/>
      <c r="V18" s="117"/>
      <c r="W18" s="117"/>
      <c r="X18" s="117"/>
      <c r="Y18" s="117"/>
      <c r="Z18" s="117"/>
    </row>
    <row r="19" spans="1:26" ht="33.75" customHeight="1" x14ac:dyDescent="0.2">
      <c r="A19" s="118" t="s">
        <v>281</v>
      </c>
      <c r="B19" s="118" t="s">
        <v>282</v>
      </c>
      <c r="C19" s="123">
        <v>450</v>
      </c>
      <c r="D19" s="113">
        <v>0</v>
      </c>
      <c r="E19" s="108">
        <f>D19/C19</f>
        <v>0</v>
      </c>
      <c r="F19" s="15">
        <f t="shared" si="1"/>
        <v>0</v>
      </c>
      <c r="G19" s="108">
        <f t="shared" si="2"/>
        <v>0</v>
      </c>
      <c r="H19" s="108">
        <f t="shared" si="3"/>
        <v>0</v>
      </c>
      <c r="I19" s="114">
        <f t="shared" si="4"/>
        <v>0</v>
      </c>
      <c r="J19" s="109" t="s">
        <v>258</v>
      </c>
      <c r="K19" s="114">
        <f t="shared" si="5"/>
        <v>0</v>
      </c>
      <c r="L19" s="109" t="s">
        <v>259</v>
      </c>
      <c r="M19" s="114">
        <v>1</v>
      </c>
      <c r="N19" s="109" t="s">
        <v>260</v>
      </c>
      <c r="O19" s="114">
        <f t="shared" si="6"/>
        <v>0</v>
      </c>
      <c r="P19" s="109" t="s">
        <v>261</v>
      </c>
      <c r="Q19" s="6"/>
      <c r="R19" s="6"/>
      <c r="S19" s="6"/>
      <c r="T19" s="117"/>
      <c r="U19" s="117"/>
      <c r="V19" s="117"/>
      <c r="W19" s="117"/>
      <c r="X19" s="117"/>
      <c r="Y19" s="117"/>
      <c r="Z19" s="117"/>
    </row>
    <row r="20" spans="1:26" ht="12.75" customHeight="1" x14ac:dyDescent="0.2">
      <c r="A20" s="124"/>
      <c r="B20" s="124"/>
      <c r="C20" s="125"/>
      <c r="D20" s="126">
        <f>SUM(D2:D19)</f>
        <v>15436.450000000003</v>
      </c>
      <c r="E20" s="127"/>
      <c r="F20" s="15"/>
      <c r="G20" s="127"/>
      <c r="H20" s="127"/>
      <c r="I20" s="125"/>
      <c r="J20" s="125"/>
      <c r="K20" s="125"/>
      <c r="L20" s="125"/>
      <c r="M20" s="125"/>
      <c r="N20" s="125"/>
      <c r="O20" s="125"/>
      <c r="P20" s="125"/>
      <c r="Q20" s="6"/>
      <c r="R20" s="6"/>
      <c r="S20" s="6"/>
      <c r="T20" s="117"/>
      <c r="U20" s="117"/>
      <c r="V20" s="117"/>
      <c r="W20" s="117"/>
      <c r="X20" s="117"/>
      <c r="Y20" s="117"/>
      <c r="Z20" s="117"/>
    </row>
    <row r="21" spans="1:26" ht="52.5" customHeight="1" x14ac:dyDescent="0.2">
      <c r="A21" s="247" t="s">
        <v>283</v>
      </c>
      <c r="B21" s="217"/>
      <c r="C21" s="217"/>
      <c r="D21" s="214"/>
      <c r="E21" s="108">
        <f>SUM(E3:E19)</f>
        <v>5.4342219826754237</v>
      </c>
      <c r="F21" s="15">
        <f>TRUNC(E21,0)</f>
        <v>5</v>
      </c>
      <c r="G21" s="108">
        <f>E21-F21</f>
        <v>0.43422198267542367</v>
      </c>
      <c r="H21" s="108">
        <f>G21*$C$23*60</f>
        <v>208.42655168420336</v>
      </c>
      <c r="I21" s="29">
        <f>F21</f>
        <v>5</v>
      </c>
      <c r="J21" s="109" t="s">
        <v>258</v>
      </c>
      <c r="K21" s="114">
        <f>$C$23</f>
        <v>8</v>
      </c>
      <c r="L21" s="109" t="s">
        <v>259</v>
      </c>
      <c r="M21" s="29">
        <v>1</v>
      </c>
      <c r="N21" s="109" t="s">
        <v>260</v>
      </c>
      <c r="O21" s="29">
        <f>H21</f>
        <v>208.42655168420336</v>
      </c>
      <c r="P21" s="109" t="s">
        <v>261</v>
      </c>
      <c r="Q21" s="128" t="s">
        <v>284</v>
      </c>
      <c r="R21" s="129"/>
      <c r="S21" s="6"/>
      <c r="T21" s="117"/>
      <c r="U21" s="117"/>
      <c r="V21" s="117"/>
      <c r="W21" s="117"/>
      <c r="X21" s="117"/>
      <c r="Y21" s="117"/>
      <c r="Z21" s="117"/>
    </row>
    <row r="22" spans="1:26" ht="12.75" customHeight="1" x14ac:dyDescent="0.2">
      <c r="A22" s="124"/>
      <c r="B22" s="124"/>
      <c r="C22" s="124"/>
      <c r="D22" s="130"/>
      <c r="E22" s="110"/>
      <c r="F22" s="131"/>
      <c r="G22" s="110"/>
      <c r="H22" s="110"/>
      <c r="I22" s="6"/>
      <c r="J22" s="125"/>
      <c r="K22" s="125"/>
      <c r="L22" s="125"/>
      <c r="M22" s="125"/>
      <c r="N22" s="125"/>
      <c r="O22" s="6"/>
      <c r="P22" s="125"/>
      <c r="Q22" s="6"/>
      <c r="R22" s="6"/>
      <c r="S22" s="6"/>
      <c r="T22" s="117"/>
      <c r="U22" s="117"/>
      <c r="V22" s="117"/>
      <c r="W22" s="117"/>
      <c r="X22" s="117"/>
      <c r="Y22" s="117"/>
      <c r="Z22" s="117"/>
    </row>
    <row r="23" spans="1:26" ht="20.25" customHeight="1" x14ac:dyDescent="0.2">
      <c r="A23" s="348" t="s">
        <v>285</v>
      </c>
      <c r="B23" s="349"/>
      <c r="C23" s="132">
        <v>8</v>
      </c>
      <c r="D23" s="133" t="s">
        <v>286</v>
      </c>
      <c r="E23" s="352" t="s">
        <v>287</v>
      </c>
      <c r="F23" s="351"/>
      <c r="G23" s="351"/>
      <c r="H23" s="351"/>
      <c r="I23" s="351"/>
      <c r="J23" s="351"/>
      <c r="K23" s="349"/>
      <c r="L23" s="350">
        <f>ROUND(F21+G21,0)</f>
        <v>5</v>
      </c>
      <c r="M23" s="351"/>
      <c r="N23" s="349"/>
      <c r="O23" s="6"/>
      <c r="P23" s="6"/>
      <c r="Q23" s="6">
        <f>44/5</f>
        <v>8.8000000000000007</v>
      </c>
      <c r="R23" s="6"/>
      <c r="S23" s="6"/>
      <c r="T23" s="117"/>
      <c r="U23" s="117"/>
      <c r="V23" s="117"/>
      <c r="W23" s="117"/>
      <c r="X23" s="117"/>
      <c r="Y23" s="117"/>
      <c r="Z23" s="117"/>
    </row>
    <row r="24" spans="1:26" ht="12.75" customHeight="1" x14ac:dyDescent="0.2">
      <c r="A24" s="134"/>
      <c r="B24" s="134"/>
      <c r="C24" s="110"/>
      <c r="D24" s="110"/>
      <c r="E24" s="110"/>
      <c r="F24" s="6"/>
      <c r="G24" s="110"/>
      <c r="H24" s="1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17"/>
      <c r="U24" s="117"/>
      <c r="V24" s="117"/>
      <c r="W24" s="117"/>
      <c r="X24" s="117"/>
      <c r="Y24" s="117"/>
      <c r="Z24" s="117"/>
    </row>
    <row r="25" spans="1:26" ht="18.75" customHeight="1" x14ac:dyDescent="0.2">
      <c r="A25" s="353" t="s">
        <v>288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6"/>
      <c r="R25" s="6"/>
      <c r="S25" s="6"/>
      <c r="T25" s="117"/>
      <c r="U25" s="117"/>
      <c r="V25" s="117"/>
      <c r="W25" s="117"/>
      <c r="X25" s="117"/>
      <c r="Y25" s="117"/>
      <c r="Z25" s="117"/>
    </row>
    <row r="26" spans="1:26" ht="18.75" customHeight="1" x14ac:dyDescent="0.2">
      <c r="A26" s="353" t="s">
        <v>289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6"/>
      <c r="R26" s="6"/>
      <c r="S26" s="6"/>
      <c r="T26" s="135"/>
      <c r="U26" s="135"/>
      <c r="V26" s="135"/>
      <c r="W26" s="135"/>
      <c r="X26" s="135"/>
      <c r="Y26" s="135"/>
      <c r="Z26" s="135"/>
    </row>
    <row r="27" spans="1:26" ht="35.25" customHeight="1" x14ac:dyDescent="0.2">
      <c r="A27" s="354" t="s">
        <v>290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6"/>
      <c r="R27" s="6"/>
      <c r="S27" s="6"/>
      <c r="T27" s="135"/>
      <c r="U27" s="135"/>
      <c r="V27" s="135"/>
      <c r="W27" s="135"/>
      <c r="X27" s="135"/>
      <c r="Y27" s="135"/>
      <c r="Z27" s="135"/>
    </row>
    <row r="28" spans="1:26" ht="36" customHeight="1" x14ac:dyDescent="0.2">
      <c r="A28" s="354" t="s">
        <v>291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6"/>
      <c r="R28" s="6"/>
      <c r="S28" s="6"/>
      <c r="T28" s="135"/>
      <c r="U28" s="135"/>
      <c r="V28" s="135"/>
      <c r="W28" s="135"/>
      <c r="X28" s="135"/>
      <c r="Y28" s="135"/>
      <c r="Z28" s="135"/>
    </row>
    <row r="29" spans="1:26" ht="36" customHeight="1" x14ac:dyDescent="0.2">
      <c r="A29" s="354" t="s">
        <v>292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6"/>
      <c r="R29" s="6"/>
      <c r="S29" s="6"/>
      <c r="T29" s="135"/>
      <c r="U29" s="135"/>
      <c r="V29" s="135"/>
      <c r="W29" s="135"/>
      <c r="X29" s="135"/>
      <c r="Y29" s="135"/>
      <c r="Z29" s="135"/>
    </row>
    <row r="30" spans="1:26" ht="18.75" customHeight="1" x14ac:dyDescent="0.2">
      <c r="A30" s="35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6"/>
      <c r="R30" s="6"/>
      <c r="S30" s="6"/>
      <c r="T30" s="135"/>
      <c r="U30" s="135"/>
      <c r="V30" s="135"/>
      <c r="W30" s="135"/>
      <c r="X30" s="135"/>
      <c r="Y30" s="135"/>
      <c r="Z30" s="135"/>
    </row>
    <row r="31" spans="1:26" ht="18.75" customHeight="1" x14ac:dyDescent="0.2">
      <c r="A31" s="312" t="s">
        <v>293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6"/>
      <c r="R31" s="6"/>
      <c r="S31" s="6"/>
      <c r="T31" s="135"/>
      <c r="U31" s="135"/>
      <c r="V31" s="135"/>
      <c r="W31" s="135"/>
      <c r="X31" s="135"/>
      <c r="Y31" s="135"/>
      <c r="Z31" s="135"/>
    </row>
    <row r="32" spans="1:26" ht="36" customHeight="1" x14ac:dyDescent="0.2">
      <c r="A32" s="312" t="s">
        <v>294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6"/>
      <c r="R32" s="6"/>
      <c r="S32" s="6"/>
      <c r="T32" s="135"/>
      <c r="U32" s="135"/>
      <c r="V32" s="135"/>
      <c r="W32" s="135"/>
      <c r="X32" s="135"/>
      <c r="Y32" s="135"/>
      <c r="Z32" s="135"/>
    </row>
    <row r="33" spans="1:26" ht="15" customHeight="1" x14ac:dyDescent="0.2">
      <c r="A33" s="315" t="s">
        <v>295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6"/>
      <c r="R33" s="6"/>
      <c r="S33" s="6"/>
      <c r="T33" s="135"/>
      <c r="U33" s="135"/>
      <c r="V33" s="135"/>
      <c r="W33" s="135"/>
      <c r="X33" s="135"/>
      <c r="Y33" s="135"/>
      <c r="Z33" s="135"/>
    </row>
    <row r="34" spans="1:26" ht="15" customHeight="1" x14ac:dyDescent="0.2">
      <c r="A34" s="356" t="s">
        <v>296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6"/>
      <c r="R34" s="6"/>
      <c r="S34" s="6"/>
      <c r="T34" s="135"/>
      <c r="U34" s="135"/>
      <c r="V34" s="135"/>
      <c r="W34" s="135"/>
      <c r="X34" s="135"/>
      <c r="Y34" s="135"/>
      <c r="Z34" s="135"/>
    </row>
    <row r="35" spans="1:26" ht="36" customHeight="1" x14ac:dyDescent="0.2">
      <c r="A35" s="357" t="s">
        <v>297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6"/>
      <c r="R35" s="6"/>
      <c r="S35" s="6"/>
      <c r="T35" s="135"/>
      <c r="U35" s="135"/>
      <c r="V35" s="135"/>
      <c r="W35" s="135"/>
      <c r="X35" s="135"/>
      <c r="Y35" s="135"/>
      <c r="Z35" s="135"/>
    </row>
    <row r="36" spans="1:26" ht="15" customHeight="1" x14ac:dyDescent="0.2">
      <c r="A36" s="6"/>
      <c r="B36" s="6"/>
      <c r="C36" s="6"/>
      <c r="D36" s="6"/>
      <c r="E36" s="110"/>
      <c r="F36" s="6"/>
      <c r="G36" s="110"/>
      <c r="H36" s="110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35"/>
      <c r="U36" s="135"/>
      <c r="V36" s="135"/>
      <c r="W36" s="135"/>
      <c r="X36" s="135"/>
      <c r="Y36" s="135"/>
      <c r="Z36" s="135"/>
    </row>
    <row r="37" spans="1:26" ht="15" customHeight="1" x14ac:dyDescent="0.2">
      <c r="A37" s="6"/>
      <c r="B37" s="6"/>
      <c r="C37" s="6"/>
      <c r="D37" s="6"/>
      <c r="E37" s="110"/>
      <c r="F37" s="6"/>
      <c r="G37" s="110"/>
      <c r="H37" s="11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35"/>
      <c r="U37" s="135"/>
      <c r="V37" s="135"/>
      <c r="W37" s="135"/>
      <c r="X37" s="135"/>
      <c r="Y37" s="135"/>
      <c r="Z37" s="135"/>
    </row>
    <row r="38" spans="1:26" ht="18.75" customHeight="1" x14ac:dyDescent="0.2">
      <c r="A38" s="355" t="s">
        <v>298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135"/>
      <c r="U38" s="135"/>
      <c r="V38" s="135"/>
      <c r="W38" s="135"/>
      <c r="X38" s="135"/>
      <c r="Y38" s="135"/>
      <c r="Z38" s="135"/>
    </row>
    <row r="39" spans="1:26" ht="15" customHeight="1" x14ac:dyDescent="0.2">
      <c r="A39" s="6"/>
      <c r="B39" s="6"/>
      <c r="C39" s="6"/>
      <c r="D39" s="6"/>
      <c r="E39" s="110"/>
      <c r="F39" s="6"/>
      <c r="G39" s="110"/>
      <c r="H39" s="11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35"/>
      <c r="U39" s="135"/>
      <c r="V39" s="135"/>
      <c r="W39" s="135"/>
      <c r="X39" s="135"/>
      <c r="Y39" s="135"/>
      <c r="Z39" s="135"/>
    </row>
    <row r="40" spans="1:26" ht="36" customHeight="1" x14ac:dyDescent="0.2">
      <c r="A40" s="355" t="s">
        <v>299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135"/>
      <c r="U40" s="135"/>
      <c r="V40" s="135"/>
      <c r="W40" s="135"/>
      <c r="X40" s="135"/>
      <c r="Y40" s="135"/>
      <c r="Z40" s="135"/>
    </row>
    <row r="41" spans="1:26" ht="15" customHeight="1" x14ac:dyDescent="0.2">
      <c r="A41" s="6"/>
      <c r="B41" s="6"/>
      <c r="C41" s="6"/>
      <c r="D41" s="6"/>
      <c r="E41" s="110"/>
      <c r="F41" s="6"/>
      <c r="G41" s="110"/>
      <c r="H41" s="11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35"/>
      <c r="U41" s="135"/>
      <c r="V41" s="135"/>
      <c r="W41" s="135"/>
      <c r="X41" s="135"/>
      <c r="Y41" s="135"/>
      <c r="Z41" s="135"/>
    </row>
    <row r="42" spans="1:26" ht="18.75" customHeight="1" x14ac:dyDescent="0.2">
      <c r="A42" s="355" t="s">
        <v>300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135"/>
      <c r="U42" s="135"/>
      <c r="V42" s="135"/>
      <c r="W42" s="135"/>
      <c r="X42" s="135"/>
      <c r="Y42" s="135"/>
      <c r="Z42" s="135"/>
    </row>
    <row r="43" spans="1:26" ht="18.75" customHeight="1" x14ac:dyDescent="0.2">
      <c r="A43" s="355" t="s">
        <v>301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6"/>
      <c r="Q43" s="6"/>
      <c r="R43" s="6"/>
      <c r="S43" s="6"/>
      <c r="T43" s="135"/>
      <c r="U43" s="135"/>
      <c r="V43" s="135"/>
      <c r="W43" s="135"/>
      <c r="X43" s="135"/>
      <c r="Y43" s="135"/>
      <c r="Z43" s="135"/>
    </row>
    <row r="44" spans="1:26" ht="35.25" customHeight="1" x14ac:dyDescent="0.2">
      <c r="A44" s="223" t="s">
        <v>302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6"/>
      <c r="R44" s="6"/>
      <c r="S44" s="6"/>
      <c r="T44" s="135"/>
      <c r="U44" s="135"/>
      <c r="V44" s="135"/>
      <c r="W44" s="135"/>
      <c r="X44" s="135"/>
      <c r="Y44" s="135"/>
      <c r="Z44" s="135"/>
    </row>
    <row r="45" spans="1:26" ht="12.75" customHeight="1" x14ac:dyDescent="0.2">
      <c r="A45" s="138"/>
      <c r="B45" s="138"/>
      <c r="C45" s="138"/>
      <c r="D45" s="138"/>
      <c r="E45" s="139"/>
      <c r="F45" s="138"/>
      <c r="G45" s="139"/>
      <c r="H45" s="139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17"/>
      <c r="U45" s="117"/>
      <c r="V45" s="117"/>
      <c r="W45" s="117"/>
      <c r="X45" s="117"/>
      <c r="Y45" s="117"/>
      <c r="Z45" s="117"/>
    </row>
    <row r="46" spans="1:26" ht="12.75" customHeight="1" x14ac:dyDescent="0.2">
      <c r="A46" s="138"/>
      <c r="B46" s="138"/>
      <c r="C46" s="138"/>
      <c r="D46" s="138"/>
      <c r="E46" s="139"/>
      <c r="F46" s="138"/>
      <c r="G46" s="139"/>
      <c r="H46" s="139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17"/>
      <c r="U46" s="117"/>
      <c r="V46" s="117"/>
      <c r="W46" s="117"/>
      <c r="X46" s="117"/>
      <c r="Y46" s="117"/>
      <c r="Z46" s="117"/>
    </row>
    <row r="47" spans="1:26" ht="12.75" customHeight="1" x14ac:dyDescent="0.2">
      <c r="A47" s="117"/>
      <c r="B47" s="117"/>
      <c r="C47" s="117"/>
      <c r="D47" s="117"/>
      <c r="E47" s="111"/>
      <c r="F47" s="117"/>
      <c r="G47" s="111"/>
      <c r="H47" s="111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12.75" customHeight="1" x14ac:dyDescent="0.2">
      <c r="A48" s="117"/>
      <c r="B48" s="117"/>
      <c r="C48" s="117"/>
      <c r="D48" s="117"/>
      <c r="E48" s="111"/>
      <c r="F48" s="117"/>
      <c r="G48" s="111"/>
      <c r="H48" s="111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2.75" customHeight="1" x14ac:dyDescent="0.2">
      <c r="A49" s="117"/>
      <c r="B49" s="117"/>
      <c r="C49" s="117"/>
      <c r="D49" s="117"/>
      <c r="E49" s="111"/>
      <c r="F49" s="117"/>
      <c r="G49" s="111"/>
      <c r="H49" s="111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2.75" customHeight="1" x14ac:dyDescent="0.2">
      <c r="A50" s="117"/>
      <c r="B50" s="117"/>
      <c r="C50" s="117"/>
      <c r="D50" s="117"/>
      <c r="E50" s="111"/>
      <c r="F50" s="117"/>
      <c r="G50" s="111"/>
      <c r="H50" s="111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2.75" customHeight="1" x14ac:dyDescent="0.2">
      <c r="A51" s="117"/>
      <c r="B51" s="117"/>
      <c r="C51" s="117"/>
      <c r="D51" s="117"/>
      <c r="E51" s="111"/>
      <c r="F51" s="117"/>
      <c r="G51" s="111"/>
      <c r="H51" s="111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ht="12.75" customHeight="1" x14ac:dyDescent="0.2">
      <c r="A52" s="117"/>
      <c r="B52" s="117"/>
      <c r="C52" s="117"/>
      <c r="D52" s="117"/>
      <c r="E52" s="111"/>
      <c r="F52" s="117"/>
      <c r="G52" s="111"/>
      <c r="H52" s="111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ht="12.75" customHeight="1" x14ac:dyDescent="0.2">
      <c r="A53" s="117"/>
      <c r="B53" s="117"/>
      <c r="C53" s="117"/>
      <c r="D53" s="117"/>
      <c r="E53" s="111"/>
      <c r="F53" s="117"/>
      <c r="G53" s="111"/>
      <c r="H53" s="111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ht="12.75" customHeight="1" x14ac:dyDescent="0.2">
      <c r="A54" s="117"/>
      <c r="B54" s="117"/>
      <c r="C54" s="117"/>
      <c r="D54" s="117"/>
      <c r="E54" s="111"/>
      <c r="F54" s="117"/>
      <c r="G54" s="111"/>
      <c r="H54" s="111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ht="12.75" customHeight="1" x14ac:dyDescent="0.2">
      <c r="A55" s="117"/>
      <c r="B55" s="117"/>
      <c r="C55" s="117"/>
      <c r="D55" s="117"/>
      <c r="E55" s="111"/>
      <c r="F55" s="117"/>
      <c r="G55" s="111"/>
      <c r="H55" s="111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ht="12.75" customHeight="1" x14ac:dyDescent="0.2">
      <c r="A56" s="117"/>
      <c r="B56" s="117"/>
      <c r="C56" s="117"/>
      <c r="D56" s="117"/>
      <c r="E56" s="111"/>
      <c r="F56" s="117"/>
      <c r="G56" s="111"/>
      <c r="H56" s="111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ht="12.75" customHeight="1" x14ac:dyDescent="0.2">
      <c r="A57" s="117"/>
      <c r="B57" s="117"/>
      <c r="C57" s="117"/>
      <c r="D57" s="117"/>
      <c r="E57" s="111"/>
      <c r="F57" s="117"/>
      <c r="G57" s="111"/>
      <c r="H57" s="111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ht="12.75" customHeight="1" x14ac:dyDescent="0.2">
      <c r="A58" s="117"/>
      <c r="B58" s="117"/>
      <c r="C58" s="117"/>
      <c r="D58" s="117"/>
      <c r="E58" s="111"/>
      <c r="F58" s="117"/>
      <c r="G58" s="111"/>
      <c r="H58" s="111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ht="12.75" customHeight="1" x14ac:dyDescent="0.2">
      <c r="A59" s="117"/>
      <c r="B59" s="117"/>
      <c r="C59" s="117"/>
      <c r="D59" s="117"/>
      <c r="E59" s="111"/>
      <c r="F59" s="117"/>
      <c r="G59" s="111"/>
      <c r="H59" s="111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ht="12.75" customHeight="1" x14ac:dyDescent="0.2">
      <c r="A60" s="117"/>
      <c r="B60" s="117"/>
      <c r="C60" s="117"/>
      <c r="D60" s="117"/>
      <c r="E60" s="111"/>
      <c r="F60" s="117"/>
      <c r="G60" s="111"/>
      <c r="H60" s="111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2.75" customHeight="1" x14ac:dyDescent="0.2">
      <c r="A61" s="117"/>
      <c r="B61" s="117"/>
      <c r="C61" s="117"/>
      <c r="D61" s="117"/>
      <c r="E61" s="111"/>
      <c r="F61" s="117"/>
      <c r="G61" s="111"/>
      <c r="H61" s="111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ht="12.75" customHeight="1" x14ac:dyDescent="0.2">
      <c r="A62" s="117"/>
      <c r="B62" s="117"/>
      <c r="C62" s="117"/>
      <c r="D62" s="117"/>
      <c r="E62" s="111"/>
      <c r="F62" s="117"/>
      <c r="G62" s="111"/>
      <c r="H62" s="111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ht="12.75" customHeight="1" x14ac:dyDescent="0.2">
      <c r="A63" s="117"/>
      <c r="B63" s="117"/>
      <c r="C63" s="117"/>
      <c r="D63" s="117"/>
      <c r="E63" s="111"/>
      <c r="F63" s="117"/>
      <c r="G63" s="111"/>
      <c r="H63" s="111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ht="12.75" customHeight="1" x14ac:dyDescent="0.2">
      <c r="A64" s="117"/>
      <c r="B64" s="117"/>
      <c r="C64" s="117"/>
      <c r="D64" s="117"/>
      <c r="E64" s="111"/>
      <c r="F64" s="117"/>
      <c r="G64" s="111"/>
      <c r="H64" s="111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ht="12.75" customHeight="1" x14ac:dyDescent="0.2">
      <c r="A65" s="117"/>
      <c r="B65" s="117"/>
      <c r="C65" s="117"/>
      <c r="D65" s="117"/>
      <c r="E65" s="111"/>
      <c r="F65" s="117"/>
      <c r="G65" s="111"/>
      <c r="H65" s="111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ht="12.75" customHeight="1" x14ac:dyDescent="0.2">
      <c r="A66" s="117"/>
      <c r="B66" s="117"/>
      <c r="C66" s="117"/>
      <c r="D66" s="117"/>
      <c r="E66" s="111"/>
      <c r="F66" s="117"/>
      <c r="G66" s="111"/>
      <c r="H66" s="111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ht="12.75" customHeight="1" x14ac:dyDescent="0.2">
      <c r="A67" s="117"/>
      <c r="B67" s="117"/>
      <c r="C67" s="117"/>
      <c r="D67" s="117"/>
      <c r="E67" s="111"/>
      <c r="F67" s="117"/>
      <c r="G67" s="111"/>
      <c r="H67" s="111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2.75" customHeight="1" x14ac:dyDescent="0.2">
      <c r="A68" s="117"/>
      <c r="B68" s="117"/>
      <c r="C68" s="117"/>
      <c r="D68" s="117"/>
      <c r="E68" s="111"/>
      <c r="F68" s="117"/>
      <c r="G68" s="111"/>
      <c r="H68" s="111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ht="12.75" customHeight="1" x14ac:dyDescent="0.2">
      <c r="A69" s="117"/>
      <c r="B69" s="117"/>
      <c r="C69" s="117"/>
      <c r="D69" s="117"/>
      <c r="E69" s="111"/>
      <c r="F69" s="117"/>
      <c r="G69" s="111"/>
      <c r="H69" s="111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ht="12.75" customHeight="1" x14ac:dyDescent="0.2">
      <c r="A70" s="117"/>
      <c r="B70" s="117"/>
      <c r="C70" s="117"/>
      <c r="D70" s="117"/>
      <c r="E70" s="111"/>
      <c r="F70" s="117"/>
      <c r="G70" s="111"/>
      <c r="H70" s="111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2.75" customHeight="1" x14ac:dyDescent="0.2">
      <c r="A71" s="117"/>
      <c r="B71" s="117"/>
      <c r="C71" s="117"/>
      <c r="D71" s="117"/>
      <c r="E71" s="111"/>
      <c r="F71" s="117"/>
      <c r="G71" s="111"/>
      <c r="H71" s="111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ht="12.75" customHeight="1" x14ac:dyDescent="0.2">
      <c r="A72" s="117"/>
      <c r="B72" s="117"/>
      <c r="C72" s="117"/>
      <c r="D72" s="117"/>
      <c r="E72" s="111"/>
      <c r="F72" s="117"/>
      <c r="G72" s="111"/>
      <c r="H72" s="111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1:26" ht="12.75" customHeight="1" x14ac:dyDescent="0.2">
      <c r="A73" s="117"/>
      <c r="B73" s="117"/>
      <c r="C73" s="117"/>
      <c r="D73" s="117"/>
      <c r="E73" s="111"/>
      <c r="F73" s="117"/>
      <c r="G73" s="111"/>
      <c r="H73" s="111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pans="1:26" ht="12.75" customHeight="1" x14ac:dyDescent="0.2">
      <c r="A74" s="117"/>
      <c r="B74" s="117"/>
      <c r="C74" s="117"/>
      <c r="D74" s="117"/>
      <c r="E74" s="111"/>
      <c r="F74" s="117"/>
      <c r="G74" s="111"/>
      <c r="H74" s="111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pans="1:26" ht="12.75" customHeight="1" x14ac:dyDescent="0.2">
      <c r="A75" s="117"/>
      <c r="B75" s="117"/>
      <c r="C75" s="117"/>
      <c r="D75" s="117"/>
      <c r="E75" s="111"/>
      <c r="F75" s="117"/>
      <c r="G75" s="111"/>
      <c r="H75" s="111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pans="1:26" ht="12.75" customHeight="1" x14ac:dyDescent="0.2">
      <c r="A76" s="117"/>
      <c r="B76" s="117"/>
      <c r="C76" s="117"/>
      <c r="D76" s="117"/>
      <c r="E76" s="111"/>
      <c r="F76" s="117"/>
      <c r="G76" s="111"/>
      <c r="H76" s="111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pans="1:26" ht="12.75" customHeight="1" x14ac:dyDescent="0.2">
      <c r="A77" s="117"/>
      <c r="B77" s="117"/>
      <c r="C77" s="117"/>
      <c r="D77" s="117"/>
      <c r="E77" s="111"/>
      <c r="F77" s="117"/>
      <c r="G77" s="111"/>
      <c r="H77" s="111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pans="1:26" ht="12.75" customHeight="1" x14ac:dyDescent="0.2">
      <c r="A78" s="117"/>
      <c r="B78" s="117"/>
      <c r="C78" s="117"/>
      <c r="D78" s="117"/>
      <c r="E78" s="111"/>
      <c r="F78" s="117"/>
      <c r="G78" s="111"/>
      <c r="H78" s="111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pans="1:26" ht="12.75" customHeight="1" x14ac:dyDescent="0.2">
      <c r="A79" s="117"/>
      <c r="B79" s="117"/>
      <c r="C79" s="117"/>
      <c r="D79" s="117"/>
      <c r="E79" s="111"/>
      <c r="F79" s="117"/>
      <c r="G79" s="111"/>
      <c r="H79" s="111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pans="1:26" ht="12.75" customHeight="1" x14ac:dyDescent="0.2">
      <c r="A80" s="117"/>
      <c r="B80" s="117"/>
      <c r="C80" s="117"/>
      <c r="D80" s="117"/>
      <c r="E80" s="111"/>
      <c r="F80" s="117"/>
      <c r="G80" s="111"/>
      <c r="H80" s="111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pans="1:26" ht="12.75" customHeight="1" x14ac:dyDescent="0.2">
      <c r="A81" s="117"/>
      <c r="B81" s="117"/>
      <c r="C81" s="117"/>
      <c r="D81" s="117"/>
      <c r="E81" s="111"/>
      <c r="F81" s="117"/>
      <c r="G81" s="111"/>
      <c r="H81" s="111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pans="1:26" ht="12.75" customHeight="1" x14ac:dyDescent="0.2">
      <c r="A82" s="117"/>
      <c r="B82" s="117"/>
      <c r="C82" s="117"/>
      <c r="D82" s="117"/>
      <c r="E82" s="111"/>
      <c r="F82" s="117"/>
      <c r="G82" s="111"/>
      <c r="H82" s="111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pans="1:26" ht="12.75" customHeight="1" x14ac:dyDescent="0.2">
      <c r="A83" s="117"/>
      <c r="B83" s="117"/>
      <c r="C83" s="117"/>
      <c r="D83" s="117"/>
      <c r="E83" s="111"/>
      <c r="F83" s="117"/>
      <c r="G83" s="111"/>
      <c r="H83" s="111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pans="1:26" ht="12.75" customHeight="1" x14ac:dyDescent="0.2">
      <c r="A84" s="117"/>
      <c r="B84" s="117"/>
      <c r="C84" s="117"/>
      <c r="D84" s="117"/>
      <c r="E84" s="111"/>
      <c r="F84" s="117"/>
      <c r="G84" s="111"/>
      <c r="H84" s="111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26" ht="12.75" customHeight="1" x14ac:dyDescent="0.2">
      <c r="A85" s="117"/>
      <c r="B85" s="117"/>
      <c r="C85" s="117"/>
      <c r="D85" s="117"/>
      <c r="E85" s="111"/>
      <c r="F85" s="117"/>
      <c r="G85" s="111"/>
      <c r="H85" s="111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pans="1:26" ht="12.75" customHeight="1" x14ac:dyDescent="0.2">
      <c r="A86" s="117"/>
      <c r="B86" s="117"/>
      <c r="C86" s="117"/>
      <c r="D86" s="117"/>
      <c r="E86" s="111"/>
      <c r="F86" s="117"/>
      <c r="G86" s="111"/>
      <c r="H86" s="111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pans="1:26" ht="12.75" customHeight="1" x14ac:dyDescent="0.2">
      <c r="A87" s="117"/>
      <c r="B87" s="117"/>
      <c r="C87" s="117"/>
      <c r="D87" s="117"/>
      <c r="E87" s="111"/>
      <c r="F87" s="117"/>
      <c r="G87" s="111"/>
      <c r="H87" s="111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pans="1:26" ht="12.75" customHeight="1" x14ac:dyDescent="0.2">
      <c r="A88" s="117"/>
      <c r="B88" s="117"/>
      <c r="C88" s="117"/>
      <c r="D88" s="117"/>
      <c r="E88" s="111"/>
      <c r="F88" s="117"/>
      <c r="G88" s="111"/>
      <c r="H88" s="111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pans="1:26" ht="12.75" customHeight="1" x14ac:dyDescent="0.2">
      <c r="A89" s="117"/>
      <c r="B89" s="117"/>
      <c r="C89" s="117"/>
      <c r="D89" s="117"/>
      <c r="E89" s="111"/>
      <c r="F89" s="117"/>
      <c r="G89" s="111"/>
      <c r="H89" s="111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pans="1:26" ht="12.75" customHeight="1" x14ac:dyDescent="0.2">
      <c r="A90" s="117"/>
      <c r="B90" s="117"/>
      <c r="C90" s="117"/>
      <c r="D90" s="117"/>
      <c r="E90" s="111"/>
      <c r="F90" s="117"/>
      <c r="G90" s="111"/>
      <c r="H90" s="111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pans="1:26" ht="12.75" customHeight="1" x14ac:dyDescent="0.2">
      <c r="A91" s="117"/>
      <c r="B91" s="117"/>
      <c r="C91" s="117"/>
      <c r="D91" s="117"/>
      <c r="E91" s="111"/>
      <c r="F91" s="117"/>
      <c r="G91" s="111"/>
      <c r="H91" s="111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pans="1:26" ht="12.75" customHeight="1" x14ac:dyDescent="0.2">
      <c r="A92" s="117"/>
      <c r="B92" s="117"/>
      <c r="C92" s="117"/>
      <c r="D92" s="117"/>
      <c r="E92" s="111"/>
      <c r="F92" s="117"/>
      <c r="G92" s="111"/>
      <c r="H92" s="111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pans="1:26" ht="12.75" customHeight="1" x14ac:dyDescent="0.2">
      <c r="A93" s="117"/>
      <c r="B93" s="117"/>
      <c r="C93" s="117"/>
      <c r="D93" s="117"/>
      <c r="E93" s="111"/>
      <c r="F93" s="117"/>
      <c r="G93" s="111"/>
      <c r="H93" s="111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pans="1:26" ht="12.75" customHeight="1" x14ac:dyDescent="0.2">
      <c r="A94" s="117"/>
      <c r="B94" s="117"/>
      <c r="C94" s="117"/>
      <c r="D94" s="117"/>
      <c r="E94" s="111"/>
      <c r="F94" s="117"/>
      <c r="G94" s="111"/>
      <c r="H94" s="111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pans="1:26" ht="12.75" customHeight="1" x14ac:dyDescent="0.2">
      <c r="A95" s="117"/>
      <c r="B95" s="117"/>
      <c r="C95" s="117"/>
      <c r="D95" s="117"/>
      <c r="E95" s="111"/>
      <c r="F95" s="117"/>
      <c r="G95" s="111"/>
      <c r="H95" s="111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pans="1:26" ht="12.75" customHeight="1" x14ac:dyDescent="0.2">
      <c r="A96" s="117"/>
      <c r="B96" s="117"/>
      <c r="C96" s="117"/>
      <c r="D96" s="117"/>
      <c r="E96" s="111"/>
      <c r="F96" s="117"/>
      <c r="G96" s="111"/>
      <c r="H96" s="111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pans="1:26" ht="12.75" customHeight="1" x14ac:dyDescent="0.2">
      <c r="A97" s="117"/>
      <c r="B97" s="117"/>
      <c r="C97" s="117"/>
      <c r="D97" s="117"/>
      <c r="E97" s="111"/>
      <c r="F97" s="117"/>
      <c r="G97" s="111"/>
      <c r="H97" s="111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pans="1:26" ht="12.75" customHeight="1" x14ac:dyDescent="0.2">
      <c r="A98" s="117"/>
      <c r="B98" s="117"/>
      <c r="C98" s="117"/>
      <c r="D98" s="117"/>
      <c r="E98" s="111"/>
      <c r="F98" s="117"/>
      <c r="G98" s="111"/>
      <c r="H98" s="111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pans="1:26" ht="12.75" customHeight="1" x14ac:dyDescent="0.2">
      <c r="A99" s="117"/>
      <c r="B99" s="117"/>
      <c r="C99" s="117"/>
      <c r="D99" s="117"/>
      <c r="E99" s="111"/>
      <c r="F99" s="117"/>
      <c r="G99" s="111"/>
      <c r="H99" s="111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pans="1:26" ht="12.75" customHeight="1" x14ac:dyDescent="0.2">
      <c r="A100" s="117"/>
      <c r="B100" s="117"/>
      <c r="C100" s="117"/>
      <c r="D100" s="117"/>
      <c r="E100" s="111"/>
      <c r="F100" s="117"/>
      <c r="G100" s="111"/>
      <c r="H100" s="111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pans="1:26" ht="12.75" customHeight="1" x14ac:dyDescent="0.2">
      <c r="A101" s="117"/>
      <c r="B101" s="117"/>
      <c r="C101" s="117"/>
      <c r="D101" s="117"/>
      <c r="E101" s="111"/>
      <c r="F101" s="117"/>
      <c r="G101" s="111"/>
      <c r="H101" s="111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pans="1:26" ht="12.75" customHeight="1" x14ac:dyDescent="0.2">
      <c r="A102" s="117"/>
      <c r="B102" s="117"/>
      <c r="C102" s="117"/>
      <c r="D102" s="117"/>
      <c r="E102" s="111"/>
      <c r="F102" s="117"/>
      <c r="G102" s="111"/>
      <c r="H102" s="111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pans="1:26" ht="12.75" customHeight="1" x14ac:dyDescent="0.2">
      <c r="A103" s="117"/>
      <c r="B103" s="117"/>
      <c r="C103" s="117"/>
      <c r="D103" s="117"/>
      <c r="E103" s="111"/>
      <c r="F103" s="117"/>
      <c r="G103" s="111"/>
      <c r="H103" s="111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pans="1:26" ht="12.75" customHeight="1" x14ac:dyDescent="0.2">
      <c r="A104" s="117"/>
      <c r="B104" s="117"/>
      <c r="C104" s="117"/>
      <c r="D104" s="117"/>
      <c r="E104" s="111"/>
      <c r="F104" s="117"/>
      <c r="G104" s="111"/>
      <c r="H104" s="111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pans="1:26" ht="12.75" customHeight="1" x14ac:dyDescent="0.2">
      <c r="A105" s="117"/>
      <c r="B105" s="117"/>
      <c r="C105" s="117"/>
      <c r="D105" s="117"/>
      <c r="E105" s="111"/>
      <c r="F105" s="117"/>
      <c r="G105" s="111"/>
      <c r="H105" s="111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pans="1:26" ht="12.75" customHeight="1" x14ac:dyDescent="0.2">
      <c r="A106" s="117"/>
      <c r="B106" s="117"/>
      <c r="C106" s="117"/>
      <c r="D106" s="117"/>
      <c r="E106" s="111"/>
      <c r="F106" s="117"/>
      <c r="G106" s="111"/>
      <c r="H106" s="111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pans="1:26" ht="12.75" customHeight="1" x14ac:dyDescent="0.2">
      <c r="A107" s="117"/>
      <c r="B107" s="117"/>
      <c r="C107" s="117"/>
      <c r="D107" s="117"/>
      <c r="E107" s="111"/>
      <c r="F107" s="117"/>
      <c r="G107" s="111"/>
      <c r="H107" s="111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pans="1:26" ht="12.75" customHeight="1" x14ac:dyDescent="0.2">
      <c r="A108" s="117"/>
      <c r="B108" s="117"/>
      <c r="C108" s="117"/>
      <c r="D108" s="117"/>
      <c r="E108" s="111"/>
      <c r="F108" s="117"/>
      <c r="G108" s="111"/>
      <c r="H108" s="111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pans="1:26" ht="12.75" customHeight="1" x14ac:dyDescent="0.2">
      <c r="A109" s="117"/>
      <c r="B109" s="117"/>
      <c r="C109" s="117"/>
      <c r="D109" s="117"/>
      <c r="E109" s="111"/>
      <c r="F109" s="117"/>
      <c r="G109" s="111"/>
      <c r="H109" s="111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pans="1:26" ht="12.75" customHeight="1" x14ac:dyDescent="0.2">
      <c r="A110" s="117"/>
      <c r="B110" s="117"/>
      <c r="C110" s="117"/>
      <c r="D110" s="117"/>
      <c r="E110" s="111"/>
      <c r="F110" s="117"/>
      <c r="G110" s="111"/>
      <c r="H110" s="111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pans="1:26" ht="12.75" customHeight="1" x14ac:dyDescent="0.2">
      <c r="A111" s="117"/>
      <c r="B111" s="117"/>
      <c r="C111" s="117"/>
      <c r="D111" s="117"/>
      <c r="E111" s="111"/>
      <c r="F111" s="117"/>
      <c r="G111" s="111"/>
      <c r="H111" s="111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pans="1:26" ht="12.75" customHeight="1" x14ac:dyDescent="0.2">
      <c r="A112" s="117"/>
      <c r="B112" s="117"/>
      <c r="C112" s="117"/>
      <c r="D112" s="117"/>
      <c r="E112" s="111"/>
      <c r="F112" s="117"/>
      <c r="G112" s="111"/>
      <c r="H112" s="111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pans="1:26" ht="12.75" customHeight="1" x14ac:dyDescent="0.2">
      <c r="A113" s="117"/>
      <c r="B113" s="117"/>
      <c r="C113" s="117"/>
      <c r="D113" s="117"/>
      <c r="E113" s="111"/>
      <c r="F113" s="117"/>
      <c r="G113" s="111"/>
      <c r="H113" s="111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pans="1:26" ht="12.75" customHeight="1" x14ac:dyDescent="0.2">
      <c r="A114" s="117"/>
      <c r="B114" s="117"/>
      <c r="C114" s="117"/>
      <c r="D114" s="117"/>
      <c r="E114" s="111"/>
      <c r="F114" s="117"/>
      <c r="G114" s="111"/>
      <c r="H114" s="111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pans="1:26" ht="12.75" customHeight="1" x14ac:dyDescent="0.2">
      <c r="A115" s="117"/>
      <c r="B115" s="117"/>
      <c r="C115" s="117"/>
      <c r="D115" s="117"/>
      <c r="E115" s="111"/>
      <c r="F115" s="117"/>
      <c r="G115" s="111"/>
      <c r="H115" s="111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pans="1:26" ht="12.75" customHeight="1" x14ac:dyDescent="0.2">
      <c r="A116" s="117"/>
      <c r="B116" s="117"/>
      <c r="C116" s="117"/>
      <c r="D116" s="117"/>
      <c r="E116" s="111"/>
      <c r="F116" s="117"/>
      <c r="G116" s="111"/>
      <c r="H116" s="111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6" ht="12.75" customHeight="1" x14ac:dyDescent="0.2">
      <c r="A117" s="117"/>
      <c r="B117" s="117"/>
      <c r="C117" s="117"/>
      <c r="D117" s="117"/>
      <c r="E117" s="111"/>
      <c r="F117" s="117"/>
      <c r="G117" s="111"/>
      <c r="H117" s="111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pans="1:26" ht="12.75" customHeight="1" x14ac:dyDescent="0.2">
      <c r="A118" s="117"/>
      <c r="B118" s="117"/>
      <c r="C118" s="117"/>
      <c r="D118" s="117"/>
      <c r="E118" s="111"/>
      <c r="F118" s="117"/>
      <c r="G118" s="111"/>
      <c r="H118" s="111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pans="1:26" ht="12.75" customHeight="1" x14ac:dyDescent="0.2">
      <c r="A119" s="117"/>
      <c r="B119" s="117"/>
      <c r="C119" s="117"/>
      <c r="D119" s="117"/>
      <c r="E119" s="111"/>
      <c r="F119" s="117"/>
      <c r="G119" s="111"/>
      <c r="H119" s="111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pans="1:26" ht="12.75" customHeight="1" x14ac:dyDescent="0.2">
      <c r="A120" s="117"/>
      <c r="B120" s="117"/>
      <c r="C120" s="117"/>
      <c r="D120" s="117"/>
      <c r="E120" s="111"/>
      <c r="F120" s="117"/>
      <c r="G120" s="111"/>
      <c r="H120" s="111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pans="1:26" ht="12.75" customHeight="1" x14ac:dyDescent="0.2">
      <c r="A121" s="117"/>
      <c r="B121" s="117"/>
      <c r="C121" s="117"/>
      <c r="D121" s="117"/>
      <c r="E121" s="111"/>
      <c r="F121" s="117"/>
      <c r="G121" s="111"/>
      <c r="H121" s="111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pans="1:26" ht="12.75" customHeight="1" x14ac:dyDescent="0.2">
      <c r="A122" s="117"/>
      <c r="B122" s="117"/>
      <c r="C122" s="117"/>
      <c r="D122" s="117"/>
      <c r="E122" s="111"/>
      <c r="F122" s="117"/>
      <c r="G122" s="111"/>
      <c r="H122" s="111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pans="1:26" ht="12.75" customHeight="1" x14ac:dyDescent="0.2">
      <c r="A123" s="117"/>
      <c r="B123" s="117"/>
      <c r="C123" s="117"/>
      <c r="D123" s="117"/>
      <c r="E123" s="111"/>
      <c r="F123" s="117"/>
      <c r="G123" s="111"/>
      <c r="H123" s="111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pans="1:26" ht="12.75" customHeight="1" x14ac:dyDescent="0.2">
      <c r="A124" s="117"/>
      <c r="B124" s="117"/>
      <c r="C124" s="117"/>
      <c r="D124" s="117"/>
      <c r="E124" s="111"/>
      <c r="F124" s="117"/>
      <c r="G124" s="111"/>
      <c r="H124" s="111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pans="1:26" ht="12.75" customHeight="1" x14ac:dyDescent="0.2">
      <c r="A125" s="117"/>
      <c r="B125" s="117"/>
      <c r="C125" s="117"/>
      <c r="D125" s="117"/>
      <c r="E125" s="111"/>
      <c r="F125" s="117"/>
      <c r="G125" s="111"/>
      <c r="H125" s="111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pans="1:26" ht="12.75" customHeight="1" x14ac:dyDescent="0.2">
      <c r="A126" s="117"/>
      <c r="B126" s="117"/>
      <c r="C126" s="117"/>
      <c r="D126" s="117"/>
      <c r="E126" s="111"/>
      <c r="F126" s="117"/>
      <c r="G126" s="111"/>
      <c r="H126" s="111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</row>
    <row r="127" spans="1:26" ht="12.75" customHeight="1" x14ac:dyDescent="0.2">
      <c r="A127" s="117"/>
      <c r="B127" s="117"/>
      <c r="C127" s="117"/>
      <c r="D127" s="117"/>
      <c r="E127" s="111"/>
      <c r="F127" s="117"/>
      <c r="G127" s="111"/>
      <c r="H127" s="111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 spans="1:26" ht="12.75" customHeight="1" x14ac:dyDescent="0.2">
      <c r="A128" s="117"/>
      <c r="B128" s="117"/>
      <c r="C128" s="117"/>
      <c r="D128" s="117"/>
      <c r="E128" s="111"/>
      <c r="F128" s="117"/>
      <c r="G128" s="111"/>
      <c r="H128" s="111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 spans="1:26" ht="12.75" customHeight="1" x14ac:dyDescent="0.2">
      <c r="A129" s="117"/>
      <c r="B129" s="117"/>
      <c r="C129" s="117"/>
      <c r="D129" s="117"/>
      <c r="E129" s="111"/>
      <c r="F129" s="117"/>
      <c r="G129" s="111"/>
      <c r="H129" s="111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</row>
    <row r="130" spans="1:26" ht="12.75" customHeight="1" x14ac:dyDescent="0.2">
      <c r="A130" s="117"/>
      <c r="B130" s="117"/>
      <c r="C130" s="117"/>
      <c r="D130" s="117"/>
      <c r="E130" s="111"/>
      <c r="F130" s="117"/>
      <c r="G130" s="111"/>
      <c r="H130" s="111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 spans="1:26" ht="12.75" customHeight="1" x14ac:dyDescent="0.2">
      <c r="A131" s="117"/>
      <c r="B131" s="117"/>
      <c r="C131" s="117"/>
      <c r="D131" s="117"/>
      <c r="E131" s="111"/>
      <c r="F131" s="117"/>
      <c r="G131" s="111"/>
      <c r="H131" s="111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</row>
    <row r="132" spans="1:26" ht="12.75" customHeight="1" x14ac:dyDescent="0.2">
      <c r="A132" s="117"/>
      <c r="B132" s="117"/>
      <c r="C132" s="117"/>
      <c r="D132" s="117"/>
      <c r="E132" s="111"/>
      <c r="F132" s="117"/>
      <c r="G132" s="111"/>
      <c r="H132" s="111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</row>
    <row r="133" spans="1:26" ht="12.75" customHeight="1" x14ac:dyDescent="0.2">
      <c r="A133" s="117"/>
      <c r="B133" s="117"/>
      <c r="C133" s="117"/>
      <c r="D133" s="117"/>
      <c r="E133" s="111"/>
      <c r="F133" s="117"/>
      <c r="G133" s="111"/>
      <c r="H133" s="111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 spans="1:26" ht="12.75" customHeight="1" x14ac:dyDescent="0.2">
      <c r="A134" s="117"/>
      <c r="B134" s="117"/>
      <c r="C134" s="117"/>
      <c r="D134" s="117"/>
      <c r="E134" s="111"/>
      <c r="F134" s="117"/>
      <c r="G134" s="111"/>
      <c r="H134" s="111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 spans="1:26" ht="12.75" customHeight="1" x14ac:dyDescent="0.2">
      <c r="A135" s="117"/>
      <c r="B135" s="117"/>
      <c r="C135" s="117"/>
      <c r="D135" s="117"/>
      <c r="E135" s="111"/>
      <c r="F135" s="117"/>
      <c r="G135" s="111"/>
      <c r="H135" s="111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 spans="1:26" ht="12.75" customHeight="1" x14ac:dyDescent="0.2">
      <c r="A136" s="117"/>
      <c r="B136" s="117"/>
      <c r="C136" s="117"/>
      <c r="D136" s="117"/>
      <c r="E136" s="111"/>
      <c r="F136" s="117"/>
      <c r="G136" s="111"/>
      <c r="H136" s="111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</row>
    <row r="137" spans="1:26" ht="12.75" customHeight="1" x14ac:dyDescent="0.2">
      <c r="A137" s="117"/>
      <c r="B137" s="117"/>
      <c r="C137" s="117"/>
      <c r="D137" s="117"/>
      <c r="E137" s="111"/>
      <c r="F137" s="117"/>
      <c r="G137" s="111"/>
      <c r="H137" s="111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 spans="1:26" ht="12.75" customHeight="1" x14ac:dyDescent="0.2">
      <c r="A138" s="117"/>
      <c r="B138" s="117"/>
      <c r="C138" s="117"/>
      <c r="D138" s="117"/>
      <c r="E138" s="111"/>
      <c r="F138" s="117"/>
      <c r="G138" s="111"/>
      <c r="H138" s="111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6" ht="12.75" customHeight="1" x14ac:dyDescent="0.2">
      <c r="A139" s="117"/>
      <c r="B139" s="117"/>
      <c r="C139" s="117"/>
      <c r="D139" s="117"/>
      <c r="E139" s="111"/>
      <c r="F139" s="117"/>
      <c r="G139" s="111"/>
      <c r="H139" s="111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6" ht="12.75" customHeight="1" x14ac:dyDescent="0.2">
      <c r="A140" s="117"/>
      <c r="B140" s="117"/>
      <c r="C140" s="117"/>
      <c r="D140" s="117"/>
      <c r="E140" s="111"/>
      <c r="F140" s="117"/>
      <c r="G140" s="111"/>
      <c r="H140" s="111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</row>
    <row r="141" spans="1:26" ht="12.75" customHeight="1" x14ac:dyDescent="0.2">
      <c r="A141" s="117"/>
      <c r="B141" s="117"/>
      <c r="C141" s="117"/>
      <c r="D141" s="117"/>
      <c r="E141" s="111"/>
      <c r="F141" s="117"/>
      <c r="G141" s="111"/>
      <c r="H141" s="111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</row>
    <row r="142" spans="1:26" ht="12.75" customHeight="1" x14ac:dyDescent="0.2">
      <c r="A142" s="117"/>
      <c r="B142" s="117"/>
      <c r="C142" s="117"/>
      <c r="D142" s="117"/>
      <c r="E142" s="111"/>
      <c r="F142" s="117"/>
      <c r="G142" s="111"/>
      <c r="H142" s="111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 spans="1:26" ht="12.75" customHeight="1" x14ac:dyDescent="0.2">
      <c r="A143" s="117"/>
      <c r="B143" s="117"/>
      <c r="C143" s="117"/>
      <c r="D143" s="117"/>
      <c r="E143" s="111"/>
      <c r="F143" s="117"/>
      <c r="G143" s="111"/>
      <c r="H143" s="111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</row>
    <row r="144" spans="1:26" ht="12.75" customHeight="1" x14ac:dyDescent="0.2">
      <c r="A144" s="117"/>
      <c r="B144" s="117"/>
      <c r="C144" s="117"/>
      <c r="D144" s="117"/>
      <c r="E144" s="111"/>
      <c r="F144" s="117"/>
      <c r="G144" s="111"/>
      <c r="H144" s="111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</row>
    <row r="145" spans="1:26" ht="12.75" customHeight="1" x14ac:dyDescent="0.2">
      <c r="A145" s="117"/>
      <c r="B145" s="117"/>
      <c r="C145" s="117"/>
      <c r="D145" s="117"/>
      <c r="E145" s="111"/>
      <c r="F145" s="117"/>
      <c r="G145" s="111"/>
      <c r="H145" s="111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 spans="1:26" ht="12.75" customHeight="1" x14ac:dyDescent="0.2">
      <c r="A146" s="117"/>
      <c r="B146" s="117"/>
      <c r="C146" s="117"/>
      <c r="D146" s="117"/>
      <c r="E146" s="111"/>
      <c r="F146" s="117"/>
      <c r="G146" s="111"/>
      <c r="H146" s="111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 spans="1:26" ht="12.75" customHeight="1" x14ac:dyDescent="0.2">
      <c r="A147" s="117"/>
      <c r="B147" s="117"/>
      <c r="C147" s="117"/>
      <c r="D147" s="117"/>
      <c r="E147" s="111"/>
      <c r="F147" s="117"/>
      <c r="G147" s="111"/>
      <c r="H147" s="111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 spans="1:26" ht="12.75" customHeight="1" x14ac:dyDescent="0.2">
      <c r="A148" s="117"/>
      <c r="B148" s="117"/>
      <c r="C148" s="117"/>
      <c r="D148" s="117"/>
      <c r="E148" s="111"/>
      <c r="F148" s="117"/>
      <c r="G148" s="111"/>
      <c r="H148" s="111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 spans="1:26" ht="12.75" customHeight="1" x14ac:dyDescent="0.2">
      <c r="A149" s="117"/>
      <c r="B149" s="117"/>
      <c r="C149" s="117"/>
      <c r="D149" s="117"/>
      <c r="E149" s="111"/>
      <c r="F149" s="117"/>
      <c r="G149" s="111"/>
      <c r="H149" s="111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 spans="1:26" ht="12.75" customHeight="1" x14ac:dyDescent="0.2">
      <c r="A150" s="117"/>
      <c r="B150" s="117"/>
      <c r="C150" s="117"/>
      <c r="D150" s="117"/>
      <c r="E150" s="111"/>
      <c r="F150" s="117"/>
      <c r="G150" s="111"/>
      <c r="H150" s="111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 spans="1:26" ht="12.75" customHeight="1" x14ac:dyDescent="0.2">
      <c r="A151" s="117"/>
      <c r="B151" s="117"/>
      <c r="C151" s="117"/>
      <c r="D151" s="117"/>
      <c r="E151" s="111"/>
      <c r="F151" s="117"/>
      <c r="G151" s="111"/>
      <c r="H151" s="111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 spans="1:26" ht="12.75" customHeight="1" x14ac:dyDescent="0.2">
      <c r="A152" s="117"/>
      <c r="B152" s="117"/>
      <c r="C152" s="117"/>
      <c r="D152" s="117"/>
      <c r="E152" s="111"/>
      <c r="F152" s="117"/>
      <c r="G152" s="111"/>
      <c r="H152" s="111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 spans="1:26" ht="12.75" customHeight="1" x14ac:dyDescent="0.2">
      <c r="A153" s="117"/>
      <c r="B153" s="117"/>
      <c r="C153" s="117"/>
      <c r="D153" s="117"/>
      <c r="E153" s="111"/>
      <c r="F153" s="117"/>
      <c r="G153" s="111"/>
      <c r="H153" s="111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 spans="1:26" ht="12.75" customHeight="1" x14ac:dyDescent="0.2">
      <c r="A154" s="117"/>
      <c r="B154" s="117"/>
      <c r="C154" s="117"/>
      <c r="D154" s="117"/>
      <c r="E154" s="111"/>
      <c r="F154" s="117"/>
      <c r="G154" s="111"/>
      <c r="H154" s="111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 spans="1:26" ht="12.75" customHeight="1" x14ac:dyDescent="0.2">
      <c r="A155" s="117"/>
      <c r="B155" s="117"/>
      <c r="C155" s="117"/>
      <c r="D155" s="117"/>
      <c r="E155" s="111"/>
      <c r="F155" s="117"/>
      <c r="G155" s="111"/>
      <c r="H155" s="111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 spans="1:26" ht="12.75" customHeight="1" x14ac:dyDescent="0.2">
      <c r="A156" s="117"/>
      <c r="B156" s="117"/>
      <c r="C156" s="117"/>
      <c r="D156" s="117"/>
      <c r="E156" s="111"/>
      <c r="F156" s="117"/>
      <c r="G156" s="111"/>
      <c r="H156" s="111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</row>
    <row r="157" spans="1:26" ht="12.75" customHeight="1" x14ac:dyDescent="0.2">
      <c r="A157" s="117"/>
      <c r="B157" s="117"/>
      <c r="C157" s="117"/>
      <c r="D157" s="117"/>
      <c r="E157" s="111"/>
      <c r="F157" s="117"/>
      <c r="G157" s="111"/>
      <c r="H157" s="111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 spans="1:26" ht="12.75" customHeight="1" x14ac:dyDescent="0.2">
      <c r="A158" s="117"/>
      <c r="B158" s="117"/>
      <c r="C158" s="117"/>
      <c r="D158" s="117"/>
      <c r="E158" s="111"/>
      <c r="F158" s="117"/>
      <c r="G158" s="111"/>
      <c r="H158" s="111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</row>
    <row r="159" spans="1:26" ht="12.75" customHeight="1" x14ac:dyDescent="0.2">
      <c r="A159" s="117"/>
      <c r="B159" s="117"/>
      <c r="C159" s="117"/>
      <c r="D159" s="117"/>
      <c r="E159" s="111"/>
      <c r="F159" s="117"/>
      <c r="G159" s="111"/>
      <c r="H159" s="111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</row>
    <row r="160" spans="1:26" ht="12.75" customHeight="1" x14ac:dyDescent="0.2">
      <c r="A160" s="117"/>
      <c r="B160" s="117"/>
      <c r="C160" s="117"/>
      <c r="D160" s="117"/>
      <c r="E160" s="111"/>
      <c r="F160" s="117"/>
      <c r="G160" s="111"/>
      <c r="H160" s="111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</row>
    <row r="161" spans="1:26" ht="12.75" customHeight="1" x14ac:dyDescent="0.2">
      <c r="A161" s="117"/>
      <c r="B161" s="117"/>
      <c r="C161" s="117"/>
      <c r="D161" s="117"/>
      <c r="E161" s="111"/>
      <c r="F161" s="117"/>
      <c r="G161" s="111"/>
      <c r="H161" s="111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</row>
    <row r="162" spans="1:26" ht="12.75" customHeight="1" x14ac:dyDescent="0.2">
      <c r="A162" s="117"/>
      <c r="B162" s="117"/>
      <c r="C162" s="117"/>
      <c r="D162" s="117"/>
      <c r="E162" s="111"/>
      <c r="F162" s="117"/>
      <c r="G162" s="111"/>
      <c r="H162" s="111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</row>
    <row r="163" spans="1:26" ht="12.75" customHeight="1" x14ac:dyDescent="0.2">
      <c r="A163" s="117"/>
      <c r="B163" s="117"/>
      <c r="C163" s="117"/>
      <c r="D163" s="117"/>
      <c r="E163" s="111"/>
      <c r="F163" s="117"/>
      <c r="G163" s="111"/>
      <c r="H163" s="111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 spans="1:26" ht="12.75" customHeight="1" x14ac:dyDescent="0.2">
      <c r="A164" s="117"/>
      <c r="B164" s="117"/>
      <c r="C164" s="117"/>
      <c r="D164" s="117"/>
      <c r="E164" s="111"/>
      <c r="F164" s="117"/>
      <c r="G164" s="111"/>
      <c r="H164" s="111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</row>
    <row r="165" spans="1:26" ht="12.75" customHeight="1" x14ac:dyDescent="0.2">
      <c r="A165" s="117"/>
      <c r="B165" s="117"/>
      <c r="C165" s="117"/>
      <c r="D165" s="117"/>
      <c r="E165" s="111"/>
      <c r="F165" s="117"/>
      <c r="G165" s="111"/>
      <c r="H165" s="111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</row>
    <row r="166" spans="1:26" ht="12.75" customHeight="1" x14ac:dyDescent="0.2">
      <c r="A166" s="117"/>
      <c r="B166" s="117"/>
      <c r="C166" s="117"/>
      <c r="D166" s="117"/>
      <c r="E166" s="111"/>
      <c r="F166" s="117"/>
      <c r="G166" s="111"/>
      <c r="H166" s="111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</row>
    <row r="167" spans="1:26" ht="12.75" customHeight="1" x14ac:dyDescent="0.2">
      <c r="A167" s="117"/>
      <c r="B167" s="117"/>
      <c r="C167" s="117"/>
      <c r="D167" s="117"/>
      <c r="E167" s="111"/>
      <c r="F167" s="117"/>
      <c r="G167" s="111"/>
      <c r="H167" s="111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</row>
    <row r="168" spans="1:26" ht="12.75" customHeight="1" x14ac:dyDescent="0.2">
      <c r="A168" s="117"/>
      <c r="B168" s="117"/>
      <c r="C168" s="117"/>
      <c r="D168" s="117"/>
      <c r="E168" s="111"/>
      <c r="F168" s="117"/>
      <c r="G168" s="111"/>
      <c r="H168" s="111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</row>
    <row r="169" spans="1:26" ht="12.75" customHeight="1" x14ac:dyDescent="0.2">
      <c r="A169" s="117"/>
      <c r="B169" s="117"/>
      <c r="C169" s="117"/>
      <c r="D169" s="117"/>
      <c r="E169" s="111"/>
      <c r="F169" s="117"/>
      <c r="G169" s="111"/>
      <c r="H169" s="111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 spans="1:26" ht="12.75" customHeight="1" x14ac:dyDescent="0.2">
      <c r="A170" s="117"/>
      <c r="B170" s="117"/>
      <c r="C170" s="117"/>
      <c r="D170" s="117"/>
      <c r="E170" s="111"/>
      <c r="F170" s="117"/>
      <c r="G170" s="111"/>
      <c r="H170" s="111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</row>
    <row r="171" spans="1:26" ht="12.75" customHeight="1" x14ac:dyDescent="0.2">
      <c r="A171" s="117"/>
      <c r="B171" s="117"/>
      <c r="C171" s="117"/>
      <c r="D171" s="117"/>
      <c r="E171" s="111"/>
      <c r="F171" s="117"/>
      <c r="G171" s="111"/>
      <c r="H171" s="111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</row>
    <row r="172" spans="1:26" ht="12.75" customHeight="1" x14ac:dyDescent="0.2">
      <c r="A172" s="117"/>
      <c r="B172" s="117"/>
      <c r="C172" s="117"/>
      <c r="D172" s="117"/>
      <c r="E172" s="111"/>
      <c r="F172" s="117"/>
      <c r="G172" s="111"/>
      <c r="H172" s="111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</row>
    <row r="173" spans="1:26" ht="12.75" customHeight="1" x14ac:dyDescent="0.2">
      <c r="A173" s="117"/>
      <c r="B173" s="117"/>
      <c r="C173" s="117"/>
      <c r="D173" s="117"/>
      <c r="E173" s="111"/>
      <c r="F173" s="117"/>
      <c r="G173" s="111"/>
      <c r="H173" s="111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</row>
    <row r="174" spans="1:26" ht="12.75" customHeight="1" x14ac:dyDescent="0.2">
      <c r="A174" s="117"/>
      <c r="B174" s="117"/>
      <c r="C174" s="117"/>
      <c r="D174" s="117"/>
      <c r="E174" s="111"/>
      <c r="F174" s="117"/>
      <c r="G174" s="111"/>
      <c r="H174" s="111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</row>
    <row r="175" spans="1:26" ht="12.75" customHeight="1" x14ac:dyDescent="0.2">
      <c r="A175" s="117"/>
      <c r="B175" s="117"/>
      <c r="C175" s="117"/>
      <c r="D175" s="117"/>
      <c r="E175" s="111"/>
      <c r="F175" s="117"/>
      <c r="G175" s="111"/>
      <c r="H175" s="111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</row>
    <row r="176" spans="1:26" ht="12.75" customHeight="1" x14ac:dyDescent="0.2">
      <c r="A176" s="117"/>
      <c r="B176" s="117"/>
      <c r="C176" s="117"/>
      <c r="D176" s="117"/>
      <c r="E176" s="111"/>
      <c r="F176" s="117"/>
      <c r="G176" s="111"/>
      <c r="H176" s="111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</row>
    <row r="177" spans="1:26" ht="12.75" customHeight="1" x14ac:dyDescent="0.2">
      <c r="A177" s="117"/>
      <c r="B177" s="117"/>
      <c r="C177" s="117"/>
      <c r="D177" s="117"/>
      <c r="E177" s="111"/>
      <c r="F177" s="117"/>
      <c r="G177" s="111"/>
      <c r="H177" s="111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 spans="1:26" ht="12.75" customHeight="1" x14ac:dyDescent="0.2">
      <c r="A178" s="117"/>
      <c r="B178" s="117"/>
      <c r="C178" s="117"/>
      <c r="D178" s="117"/>
      <c r="E178" s="111"/>
      <c r="F178" s="117"/>
      <c r="G178" s="111"/>
      <c r="H178" s="111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 spans="1:26" ht="12.75" customHeight="1" x14ac:dyDescent="0.2">
      <c r="A179" s="117"/>
      <c r="B179" s="117"/>
      <c r="C179" s="117"/>
      <c r="D179" s="117"/>
      <c r="E179" s="111"/>
      <c r="F179" s="117"/>
      <c r="G179" s="111"/>
      <c r="H179" s="111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 spans="1:26" ht="12.75" customHeight="1" x14ac:dyDescent="0.2">
      <c r="A180" s="117"/>
      <c r="B180" s="117"/>
      <c r="C180" s="117"/>
      <c r="D180" s="117"/>
      <c r="E180" s="111"/>
      <c r="F180" s="117"/>
      <c r="G180" s="111"/>
      <c r="H180" s="111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</row>
    <row r="181" spans="1:26" ht="12.75" customHeight="1" x14ac:dyDescent="0.2">
      <c r="A181" s="117"/>
      <c r="B181" s="117"/>
      <c r="C181" s="117"/>
      <c r="D181" s="117"/>
      <c r="E181" s="111"/>
      <c r="F181" s="117"/>
      <c r="G181" s="111"/>
      <c r="H181" s="111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</row>
    <row r="182" spans="1:26" ht="12.75" customHeight="1" x14ac:dyDescent="0.2">
      <c r="A182" s="117"/>
      <c r="B182" s="117"/>
      <c r="C182" s="117"/>
      <c r="D182" s="117"/>
      <c r="E182" s="111"/>
      <c r="F182" s="117"/>
      <c r="G182" s="111"/>
      <c r="H182" s="111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 spans="1:26" ht="12.75" customHeight="1" x14ac:dyDescent="0.2">
      <c r="A183" s="117"/>
      <c r="B183" s="117"/>
      <c r="C183" s="117"/>
      <c r="D183" s="117"/>
      <c r="E183" s="111"/>
      <c r="F183" s="117"/>
      <c r="G183" s="111"/>
      <c r="H183" s="111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</row>
    <row r="184" spans="1:26" ht="12.75" customHeight="1" x14ac:dyDescent="0.2">
      <c r="A184" s="117"/>
      <c r="B184" s="117"/>
      <c r="C184" s="117"/>
      <c r="D184" s="117"/>
      <c r="E184" s="111"/>
      <c r="F184" s="117"/>
      <c r="G184" s="111"/>
      <c r="H184" s="111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 spans="1:26" ht="12.75" customHeight="1" x14ac:dyDescent="0.2">
      <c r="A185" s="117"/>
      <c r="B185" s="117"/>
      <c r="C185" s="117"/>
      <c r="D185" s="117"/>
      <c r="E185" s="111"/>
      <c r="F185" s="117"/>
      <c r="G185" s="111"/>
      <c r="H185" s="111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 spans="1:26" ht="12.75" customHeight="1" x14ac:dyDescent="0.2">
      <c r="A186" s="117"/>
      <c r="B186" s="117"/>
      <c r="C186" s="117"/>
      <c r="D186" s="117"/>
      <c r="E186" s="111"/>
      <c r="F186" s="117"/>
      <c r="G186" s="111"/>
      <c r="H186" s="111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 spans="1:26" ht="12.75" customHeight="1" x14ac:dyDescent="0.2">
      <c r="A187" s="117"/>
      <c r="B187" s="117"/>
      <c r="C187" s="117"/>
      <c r="D187" s="117"/>
      <c r="E187" s="111"/>
      <c r="F187" s="117"/>
      <c r="G187" s="111"/>
      <c r="H187" s="111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</row>
    <row r="188" spans="1:26" ht="12.75" customHeight="1" x14ac:dyDescent="0.2">
      <c r="A188" s="117"/>
      <c r="B188" s="117"/>
      <c r="C188" s="117"/>
      <c r="D188" s="117"/>
      <c r="E188" s="111"/>
      <c r="F188" s="117"/>
      <c r="G188" s="111"/>
      <c r="H188" s="111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 spans="1:26" ht="12.75" customHeight="1" x14ac:dyDescent="0.2">
      <c r="A189" s="117"/>
      <c r="B189" s="117"/>
      <c r="C189" s="117"/>
      <c r="D189" s="117"/>
      <c r="E189" s="111"/>
      <c r="F189" s="117"/>
      <c r="G189" s="111"/>
      <c r="H189" s="111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 spans="1:26" ht="12.75" customHeight="1" x14ac:dyDescent="0.2">
      <c r="A190" s="117"/>
      <c r="B190" s="117"/>
      <c r="C190" s="117"/>
      <c r="D190" s="117"/>
      <c r="E190" s="111"/>
      <c r="F190" s="117"/>
      <c r="G190" s="111"/>
      <c r="H190" s="111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</row>
    <row r="191" spans="1:26" ht="12.75" customHeight="1" x14ac:dyDescent="0.2">
      <c r="A191" s="117"/>
      <c r="B191" s="117"/>
      <c r="C191" s="117"/>
      <c r="D191" s="117"/>
      <c r="E191" s="111"/>
      <c r="F191" s="117"/>
      <c r="G191" s="111"/>
      <c r="H191" s="111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</row>
    <row r="192" spans="1:26" ht="12.75" customHeight="1" x14ac:dyDescent="0.2">
      <c r="A192" s="117"/>
      <c r="B192" s="117"/>
      <c r="C192" s="117"/>
      <c r="D192" s="117"/>
      <c r="E192" s="111"/>
      <c r="F192" s="117"/>
      <c r="G192" s="111"/>
      <c r="H192" s="111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</row>
    <row r="193" spans="1:26" ht="12.75" customHeight="1" x14ac:dyDescent="0.2">
      <c r="A193" s="117"/>
      <c r="B193" s="117"/>
      <c r="C193" s="117"/>
      <c r="D193" s="117"/>
      <c r="E193" s="111"/>
      <c r="F193" s="117"/>
      <c r="G193" s="111"/>
      <c r="H193" s="111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</row>
    <row r="194" spans="1:26" ht="12.75" customHeight="1" x14ac:dyDescent="0.2">
      <c r="A194" s="117"/>
      <c r="B194" s="117"/>
      <c r="C194" s="117"/>
      <c r="D194" s="117"/>
      <c r="E194" s="111"/>
      <c r="F194" s="117"/>
      <c r="G194" s="111"/>
      <c r="H194" s="111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</row>
    <row r="195" spans="1:26" ht="12.75" customHeight="1" x14ac:dyDescent="0.2">
      <c r="A195" s="117"/>
      <c r="B195" s="117"/>
      <c r="C195" s="117"/>
      <c r="D195" s="117"/>
      <c r="E195" s="111"/>
      <c r="F195" s="117"/>
      <c r="G195" s="111"/>
      <c r="H195" s="111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</row>
    <row r="196" spans="1:26" ht="12.75" customHeight="1" x14ac:dyDescent="0.2">
      <c r="A196" s="117"/>
      <c r="B196" s="117"/>
      <c r="C196" s="117"/>
      <c r="D196" s="117"/>
      <c r="E196" s="111"/>
      <c r="F196" s="117"/>
      <c r="G196" s="111"/>
      <c r="H196" s="111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</row>
    <row r="197" spans="1:26" ht="12.75" customHeight="1" x14ac:dyDescent="0.2">
      <c r="A197" s="117"/>
      <c r="B197" s="117"/>
      <c r="C197" s="117"/>
      <c r="D197" s="117"/>
      <c r="E197" s="111"/>
      <c r="F197" s="117"/>
      <c r="G197" s="111"/>
      <c r="H197" s="111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</row>
    <row r="198" spans="1:26" ht="12.75" customHeight="1" x14ac:dyDescent="0.2">
      <c r="A198" s="117"/>
      <c r="B198" s="117"/>
      <c r="C198" s="117"/>
      <c r="D198" s="117"/>
      <c r="E198" s="111"/>
      <c r="F198" s="117"/>
      <c r="G198" s="111"/>
      <c r="H198" s="111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</row>
    <row r="199" spans="1:26" ht="12.75" customHeight="1" x14ac:dyDescent="0.2">
      <c r="A199" s="117"/>
      <c r="B199" s="117"/>
      <c r="C199" s="117"/>
      <c r="D199" s="117"/>
      <c r="E199" s="111"/>
      <c r="F199" s="117"/>
      <c r="G199" s="111"/>
      <c r="H199" s="111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</row>
    <row r="200" spans="1:26" ht="12.75" customHeight="1" x14ac:dyDescent="0.2">
      <c r="A200" s="117"/>
      <c r="B200" s="117"/>
      <c r="C200" s="117"/>
      <c r="D200" s="117"/>
      <c r="E200" s="111"/>
      <c r="F200" s="117"/>
      <c r="G200" s="111"/>
      <c r="H200" s="111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 spans="1:26" ht="12.75" customHeight="1" x14ac:dyDescent="0.2">
      <c r="A201" s="117"/>
      <c r="B201" s="117"/>
      <c r="C201" s="117"/>
      <c r="D201" s="117"/>
      <c r="E201" s="111"/>
      <c r="F201" s="117"/>
      <c r="G201" s="111"/>
      <c r="H201" s="111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</row>
    <row r="202" spans="1:26" ht="12.75" customHeight="1" x14ac:dyDescent="0.2">
      <c r="A202" s="117"/>
      <c r="B202" s="117"/>
      <c r="C202" s="117"/>
      <c r="D202" s="117"/>
      <c r="E202" s="111"/>
      <c r="F202" s="117"/>
      <c r="G202" s="111"/>
      <c r="H202" s="111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 spans="1:26" ht="12.75" customHeight="1" x14ac:dyDescent="0.2">
      <c r="A203" s="117"/>
      <c r="B203" s="117"/>
      <c r="C203" s="117"/>
      <c r="D203" s="117"/>
      <c r="E203" s="111"/>
      <c r="F203" s="117"/>
      <c r="G203" s="111"/>
      <c r="H203" s="111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pans="1:26" ht="12.75" customHeight="1" x14ac:dyDescent="0.2">
      <c r="A204" s="117"/>
      <c r="B204" s="117"/>
      <c r="C204" s="117"/>
      <c r="D204" s="117"/>
      <c r="E204" s="111"/>
      <c r="F204" s="117"/>
      <c r="G204" s="111"/>
      <c r="H204" s="111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</row>
    <row r="205" spans="1:26" ht="12.75" customHeight="1" x14ac:dyDescent="0.2">
      <c r="A205" s="117"/>
      <c r="B205" s="117"/>
      <c r="C205" s="117"/>
      <c r="D205" s="117"/>
      <c r="E205" s="111"/>
      <c r="F205" s="117"/>
      <c r="G205" s="111"/>
      <c r="H205" s="111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</row>
    <row r="206" spans="1:26" ht="12.75" customHeight="1" x14ac:dyDescent="0.2">
      <c r="A206" s="117"/>
      <c r="B206" s="117"/>
      <c r="C206" s="117"/>
      <c r="D206" s="117"/>
      <c r="E206" s="111"/>
      <c r="F206" s="117"/>
      <c r="G206" s="111"/>
      <c r="H206" s="111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 spans="1:26" ht="12.75" customHeight="1" x14ac:dyDescent="0.2">
      <c r="A207" s="117"/>
      <c r="B207" s="117"/>
      <c r="C207" s="117"/>
      <c r="D207" s="117"/>
      <c r="E207" s="111"/>
      <c r="F207" s="117"/>
      <c r="G207" s="111"/>
      <c r="H207" s="111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 spans="1:26" ht="12.75" customHeight="1" x14ac:dyDescent="0.2">
      <c r="A208" s="117"/>
      <c r="B208" s="117"/>
      <c r="C208" s="117"/>
      <c r="D208" s="117"/>
      <c r="E208" s="111"/>
      <c r="F208" s="117"/>
      <c r="G208" s="111"/>
      <c r="H208" s="111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 spans="1:26" ht="12.75" customHeight="1" x14ac:dyDescent="0.2">
      <c r="A209" s="117"/>
      <c r="B209" s="117"/>
      <c r="C209" s="117"/>
      <c r="D209" s="117"/>
      <c r="E209" s="111"/>
      <c r="F209" s="117"/>
      <c r="G209" s="111"/>
      <c r="H209" s="111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</row>
    <row r="210" spans="1:26" ht="12.75" customHeight="1" x14ac:dyDescent="0.2">
      <c r="A210" s="117"/>
      <c r="B210" s="117"/>
      <c r="C210" s="117"/>
      <c r="D210" s="117"/>
      <c r="E210" s="111"/>
      <c r="F210" s="117"/>
      <c r="G210" s="111"/>
      <c r="H210" s="111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12.75" customHeight="1" x14ac:dyDescent="0.2">
      <c r="A211" s="117"/>
      <c r="B211" s="117"/>
      <c r="C211" s="117"/>
      <c r="D211" s="117"/>
      <c r="E211" s="111"/>
      <c r="F211" s="117"/>
      <c r="G211" s="111"/>
      <c r="H211" s="111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</row>
    <row r="212" spans="1:26" ht="12.75" customHeight="1" x14ac:dyDescent="0.2">
      <c r="A212" s="117"/>
      <c r="B212" s="117"/>
      <c r="C212" s="117"/>
      <c r="D212" s="117"/>
      <c r="E212" s="111"/>
      <c r="F212" s="117"/>
      <c r="G212" s="111"/>
      <c r="H212" s="111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</row>
    <row r="213" spans="1:26" ht="12.75" customHeight="1" x14ac:dyDescent="0.2">
      <c r="A213" s="117"/>
      <c r="B213" s="117"/>
      <c r="C213" s="117"/>
      <c r="D213" s="117"/>
      <c r="E213" s="111"/>
      <c r="F213" s="117"/>
      <c r="G213" s="111"/>
      <c r="H213" s="111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</row>
    <row r="214" spans="1:26" ht="12.75" customHeight="1" x14ac:dyDescent="0.2">
      <c r="A214" s="117"/>
      <c r="B214" s="117"/>
      <c r="C214" s="117"/>
      <c r="D214" s="117"/>
      <c r="E214" s="111"/>
      <c r="F214" s="117"/>
      <c r="G214" s="111"/>
      <c r="H214" s="111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 spans="1:26" ht="12.75" customHeight="1" x14ac:dyDescent="0.2">
      <c r="A215" s="117"/>
      <c r="B215" s="117"/>
      <c r="C215" s="117"/>
      <c r="D215" s="117"/>
      <c r="E215" s="111"/>
      <c r="F215" s="117"/>
      <c r="G215" s="111"/>
      <c r="H215" s="111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</row>
    <row r="216" spans="1:26" ht="12.75" customHeight="1" x14ac:dyDescent="0.2">
      <c r="A216" s="117"/>
      <c r="B216" s="117"/>
      <c r="C216" s="117"/>
      <c r="D216" s="117"/>
      <c r="E216" s="111"/>
      <c r="F216" s="117"/>
      <c r="G216" s="111"/>
      <c r="H216" s="111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</row>
    <row r="217" spans="1:26" ht="12.75" customHeight="1" x14ac:dyDescent="0.2">
      <c r="A217" s="117"/>
      <c r="B217" s="117"/>
      <c r="C217" s="117"/>
      <c r="D217" s="117"/>
      <c r="E217" s="111"/>
      <c r="F217" s="117"/>
      <c r="G217" s="111"/>
      <c r="H217" s="111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</row>
    <row r="218" spans="1:26" ht="12.75" customHeight="1" x14ac:dyDescent="0.2">
      <c r="A218" s="117"/>
      <c r="B218" s="117"/>
      <c r="C218" s="117"/>
      <c r="D218" s="117"/>
      <c r="E218" s="111"/>
      <c r="F218" s="117"/>
      <c r="G218" s="111"/>
      <c r="H218" s="111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</row>
    <row r="219" spans="1:26" ht="12.75" customHeight="1" x14ac:dyDescent="0.2">
      <c r="A219" s="117"/>
      <c r="B219" s="117"/>
      <c r="C219" s="117"/>
      <c r="D219" s="117"/>
      <c r="E219" s="111"/>
      <c r="F219" s="117"/>
      <c r="G219" s="111"/>
      <c r="H219" s="111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 spans="1:26" ht="12.75" customHeight="1" x14ac:dyDescent="0.2">
      <c r="A220" s="117"/>
      <c r="B220" s="117"/>
      <c r="C220" s="117"/>
      <c r="D220" s="117"/>
      <c r="E220" s="111"/>
      <c r="F220" s="117"/>
      <c r="G220" s="111"/>
      <c r="H220" s="111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</row>
    <row r="221" spans="1:26" ht="12.75" customHeight="1" x14ac:dyDescent="0.2">
      <c r="A221" s="117"/>
      <c r="B221" s="117"/>
      <c r="C221" s="117"/>
      <c r="D221" s="117"/>
      <c r="E221" s="111"/>
      <c r="F221" s="117"/>
      <c r="G221" s="111"/>
      <c r="H221" s="111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</row>
    <row r="222" spans="1:26" ht="12.75" customHeight="1" x14ac:dyDescent="0.2">
      <c r="A222" s="117"/>
      <c r="B222" s="117"/>
      <c r="C222" s="117"/>
      <c r="D222" s="117"/>
      <c r="E222" s="111"/>
      <c r="F222" s="117"/>
      <c r="G222" s="111"/>
      <c r="H222" s="111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</row>
    <row r="223" spans="1:26" ht="12.75" customHeight="1" x14ac:dyDescent="0.2">
      <c r="A223" s="117"/>
      <c r="B223" s="117"/>
      <c r="C223" s="117"/>
      <c r="D223" s="117"/>
      <c r="E223" s="111"/>
      <c r="F223" s="117"/>
      <c r="G223" s="111"/>
      <c r="H223" s="111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</row>
    <row r="224" spans="1:26" ht="12.75" customHeight="1" x14ac:dyDescent="0.2">
      <c r="A224" s="117"/>
      <c r="B224" s="117"/>
      <c r="C224" s="117"/>
      <c r="D224" s="117"/>
      <c r="E224" s="111"/>
      <c r="F224" s="117"/>
      <c r="G224" s="111"/>
      <c r="H224" s="111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</row>
    <row r="225" spans="1:26" ht="12.75" customHeight="1" x14ac:dyDescent="0.2">
      <c r="A225" s="117"/>
      <c r="B225" s="117"/>
      <c r="C225" s="117"/>
      <c r="D225" s="117"/>
      <c r="E225" s="111"/>
      <c r="F225" s="117"/>
      <c r="G225" s="111"/>
      <c r="H225" s="111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</row>
    <row r="226" spans="1:26" ht="12.75" customHeight="1" x14ac:dyDescent="0.2">
      <c r="A226" s="117"/>
      <c r="B226" s="117"/>
      <c r="C226" s="117"/>
      <c r="D226" s="117"/>
      <c r="E226" s="111"/>
      <c r="F226" s="117"/>
      <c r="G226" s="111"/>
      <c r="H226" s="111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</row>
    <row r="227" spans="1:26" ht="12.75" customHeight="1" x14ac:dyDescent="0.2">
      <c r="A227" s="117"/>
      <c r="B227" s="117"/>
      <c r="C227" s="117"/>
      <c r="D227" s="117"/>
      <c r="E227" s="111"/>
      <c r="F227" s="117"/>
      <c r="G227" s="111"/>
      <c r="H227" s="111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</row>
    <row r="228" spans="1:26" ht="12.75" customHeight="1" x14ac:dyDescent="0.2">
      <c r="A228" s="117"/>
      <c r="B228" s="117"/>
      <c r="C228" s="117"/>
      <c r="D228" s="117"/>
      <c r="E228" s="111"/>
      <c r="F228" s="117"/>
      <c r="G228" s="111"/>
      <c r="H228" s="111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 spans="1:26" ht="12.75" customHeight="1" x14ac:dyDescent="0.2">
      <c r="A229" s="117"/>
      <c r="B229" s="117"/>
      <c r="C229" s="117"/>
      <c r="D229" s="117"/>
      <c r="E229" s="111"/>
      <c r="F229" s="117"/>
      <c r="G229" s="111"/>
      <c r="H229" s="111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</row>
    <row r="230" spans="1:26" ht="12.75" customHeight="1" x14ac:dyDescent="0.2">
      <c r="A230" s="117"/>
      <c r="B230" s="117"/>
      <c r="C230" s="117"/>
      <c r="D230" s="117"/>
      <c r="E230" s="111"/>
      <c r="F230" s="117"/>
      <c r="G230" s="111"/>
      <c r="H230" s="111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</row>
    <row r="231" spans="1:26" ht="12.75" customHeight="1" x14ac:dyDescent="0.2">
      <c r="A231" s="117"/>
      <c r="B231" s="117"/>
      <c r="C231" s="117"/>
      <c r="D231" s="117"/>
      <c r="E231" s="111"/>
      <c r="F231" s="117"/>
      <c r="G231" s="111"/>
      <c r="H231" s="111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</row>
    <row r="232" spans="1:26" ht="12.75" customHeight="1" x14ac:dyDescent="0.2">
      <c r="A232" s="117"/>
      <c r="B232" s="117"/>
      <c r="C232" s="117"/>
      <c r="D232" s="117"/>
      <c r="E232" s="111"/>
      <c r="F232" s="117"/>
      <c r="G232" s="111"/>
      <c r="H232" s="111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</row>
    <row r="233" spans="1:26" ht="12.75" customHeight="1" x14ac:dyDescent="0.2">
      <c r="A233" s="117"/>
      <c r="B233" s="117"/>
      <c r="C233" s="117"/>
      <c r="D233" s="117"/>
      <c r="E233" s="111"/>
      <c r="F233" s="117"/>
      <c r="G233" s="111"/>
      <c r="H233" s="111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</row>
    <row r="234" spans="1:26" ht="12.75" customHeight="1" x14ac:dyDescent="0.2">
      <c r="A234" s="117"/>
      <c r="B234" s="117"/>
      <c r="C234" s="117"/>
      <c r="D234" s="117"/>
      <c r="E234" s="111"/>
      <c r="F234" s="117"/>
      <c r="G234" s="111"/>
      <c r="H234" s="111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</row>
    <row r="235" spans="1:26" ht="12.75" customHeight="1" x14ac:dyDescent="0.2">
      <c r="A235" s="117"/>
      <c r="B235" s="117"/>
      <c r="C235" s="117"/>
      <c r="D235" s="117"/>
      <c r="E235" s="111"/>
      <c r="F235" s="117"/>
      <c r="G235" s="111"/>
      <c r="H235" s="111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</row>
    <row r="236" spans="1:26" ht="12.75" customHeight="1" x14ac:dyDescent="0.2">
      <c r="A236" s="117"/>
      <c r="B236" s="117"/>
      <c r="C236" s="117"/>
      <c r="D236" s="117"/>
      <c r="E236" s="111"/>
      <c r="F236" s="117"/>
      <c r="G236" s="111"/>
      <c r="H236" s="111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</row>
    <row r="237" spans="1:26" ht="12.75" customHeight="1" x14ac:dyDescent="0.2">
      <c r="A237" s="117"/>
      <c r="B237" s="117"/>
      <c r="C237" s="117"/>
      <c r="D237" s="117"/>
      <c r="E237" s="111"/>
      <c r="F237" s="117"/>
      <c r="G237" s="111"/>
      <c r="H237" s="111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</row>
    <row r="238" spans="1:26" ht="12.75" customHeight="1" x14ac:dyDescent="0.2">
      <c r="A238" s="117"/>
      <c r="B238" s="117"/>
      <c r="C238" s="117"/>
      <c r="D238" s="117"/>
      <c r="E238" s="111"/>
      <c r="F238" s="117"/>
      <c r="G238" s="111"/>
      <c r="H238" s="111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</row>
    <row r="239" spans="1:26" ht="12.75" customHeight="1" x14ac:dyDescent="0.2">
      <c r="A239" s="117"/>
      <c r="B239" s="117"/>
      <c r="C239" s="117"/>
      <c r="D239" s="117"/>
      <c r="E239" s="111"/>
      <c r="F239" s="117"/>
      <c r="G239" s="111"/>
      <c r="H239" s="111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</row>
    <row r="240" spans="1:26" ht="12.75" customHeight="1" x14ac:dyDescent="0.2">
      <c r="A240" s="117"/>
      <c r="B240" s="117"/>
      <c r="C240" s="117"/>
      <c r="D240" s="117"/>
      <c r="E240" s="111"/>
      <c r="F240" s="117"/>
      <c r="G240" s="111"/>
      <c r="H240" s="111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 spans="1:26" ht="12.75" customHeight="1" x14ac:dyDescent="0.2">
      <c r="A241" s="117"/>
      <c r="B241" s="117"/>
      <c r="C241" s="117"/>
      <c r="D241" s="117"/>
      <c r="E241" s="111"/>
      <c r="F241" s="117"/>
      <c r="G241" s="111"/>
      <c r="H241" s="111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</row>
    <row r="242" spans="1:26" ht="12.75" customHeight="1" x14ac:dyDescent="0.2">
      <c r="A242" s="117"/>
      <c r="B242" s="117"/>
      <c r="C242" s="117"/>
      <c r="D242" s="117"/>
      <c r="E242" s="111"/>
      <c r="F242" s="117"/>
      <c r="G242" s="111"/>
      <c r="H242" s="111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</row>
    <row r="243" spans="1:26" ht="12.75" customHeight="1" x14ac:dyDescent="0.2">
      <c r="A243" s="117"/>
      <c r="B243" s="117"/>
      <c r="C243" s="117"/>
      <c r="D243" s="117"/>
      <c r="E243" s="111"/>
      <c r="F243" s="117"/>
      <c r="G243" s="111"/>
      <c r="H243" s="111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 spans="1:26" ht="12.75" customHeight="1" x14ac:dyDescent="0.2">
      <c r="A244" s="117"/>
      <c r="B244" s="117"/>
      <c r="C244" s="117"/>
      <c r="D244" s="117"/>
      <c r="E244" s="111"/>
      <c r="F244" s="117"/>
      <c r="G244" s="111"/>
      <c r="H244" s="111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</row>
    <row r="245" spans="1:26" ht="12.75" customHeight="1" x14ac:dyDescent="0.2">
      <c r="A245" s="117"/>
      <c r="B245" s="117"/>
      <c r="C245" s="117"/>
      <c r="D245" s="117"/>
      <c r="E245" s="111"/>
      <c r="F245" s="117"/>
      <c r="G245" s="111"/>
      <c r="H245" s="111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</row>
    <row r="246" spans="1:26" ht="12.75" customHeight="1" x14ac:dyDescent="0.2">
      <c r="A246" s="117"/>
      <c r="B246" s="117"/>
      <c r="C246" s="117"/>
      <c r="D246" s="117"/>
      <c r="E246" s="111"/>
      <c r="F246" s="117"/>
      <c r="G246" s="111"/>
      <c r="H246" s="111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</row>
    <row r="247" spans="1:26" ht="12.75" customHeight="1" x14ac:dyDescent="0.2">
      <c r="A247" s="117"/>
      <c r="B247" s="117"/>
      <c r="C247" s="117"/>
      <c r="D247" s="117"/>
      <c r="E247" s="111"/>
      <c r="F247" s="117"/>
      <c r="G247" s="111"/>
      <c r="H247" s="111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</row>
    <row r="248" spans="1:26" ht="12.75" customHeight="1" x14ac:dyDescent="0.2">
      <c r="A248" s="117"/>
      <c r="B248" s="117"/>
      <c r="C248" s="117"/>
      <c r="D248" s="117"/>
      <c r="E248" s="111"/>
      <c r="F248" s="117"/>
      <c r="G248" s="111"/>
      <c r="H248" s="111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</row>
    <row r="249" spans="1:26" ht="12.75" customHeight="1" x14ac:dyDescent="0.2">
      <c r="A249" s="117"/>
      <c r="B249" s="117"/>
      <c r="C249" s="117"/>
      <c r="D249" s="117"/>
      <c r="E249" s="111"/>
      <c r="F249" s="117"/>
      <c r="G249" s="111"/>
      <c r="H249" s="111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</row>
    <row r="250" spans="1:26" ht="12.75" customHeight="1" x14ac:dyDescent="0.2">
      <c r="A250" s="117"/>
      <c r="B250" s="117"/>
      <c r="C250" s="117"/>
      <c r="D250" s="117"/>
      <c r="E250" s="111"/>
      <c r="F250" s="117"/>
      <c r="G250" s="111"/>
      <c r="H250" s="111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</row>
    <row r="251" spans="1:26" ht="12.75" customHeight="1" x14ac:dyDescent="0.2">
      <c r="A251" s="117"/>
      <c r="B251" s="117"/>
      <c r="C251" s="117"/>
      <c r="D251" s="117"/>
      <c r="E251" s="111"/>
      <c r="F251" s="117"/>
      <c r="G251" s="111"/>
      <c r="H251" s="111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</row>
    <row r="252" spans="1:26" ht="12.75" customHeight="1" x14ac:dyDescent="0.2">
      <c r="A252" s="117"/>
      <c r="B252" s="117"/>
      <c r="C252" s="117"/>
      <c r="D252" s="117"/>
      <c r="E252" s="111"/>
      <c r="F252" s="117"/>
      <c r="G252" s="111"/>
      <c r="H252" s="111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</row>
    <row r="253" spans="1:26" ht="12.75" customHeight="1" x14ac:dyDescent="0.2">
      <c r="A253" s="117"/>
      <c r="B253" s="117"/>
      <c r="C253" s="117"/>
      <c r="D253" s="117"/>
      <c r="E253" s="111"/>
      <c r="F253" s="117"/>
      <c r="G253" s="111"/>
      <c r="H253" s="111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 spans="1:26" ht="12.75" customHeight="1" x14ac:dyDescent="0.2">
      <c r="A254" s="117"/>
      <c r="B254" s="117"/>
      <c r="C254" s="117"/>
      <c r="D254" s="117"/>
      <c r="E254" s="111"/>
      <c r="F254" s="117"/>
      <c r="G254" s="111"/>
      <c r="H254" s="111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</row>
    <row r="255" spans="1:26" ht="12.75" customHeight="1" x14ac:dyDescent="0.2">
      <c r="A255" s="117"/>
      <c r="B255" s="117"/>
      <c r="C255" s="117"/>
      <c r="D255" s="117"/>
      <c r="E255" s="111"/>
      <c r="F255" s="117"/>
      <c r="G255" s="111"/>
      <c r="H255" s="111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</row>
    <row r="256" spans="1:26" ht="12.75" customHeight="1" x14ac:dyDescent="0.2">
      <c r="A256" s="117"/>
      <c r="B256" s="117"/>
      <c r="C256" s="117"/>
      <c r="D256" s="117"/>
      <c r="E256" s="111"/>
      <c r="F256" s="117"/>
      <c r="G256" s="111"/>
      <c r="H256" s="111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 spans="1:26" ht="12.75" customHeight="1" x14ac:dyDescent="0.2">
      <c r="A257" s="117"/>
      <c r="B257" s="117"/>
      <c r="C257" s="117"/>
      <c r="D257" s="117"/>
      <c r="E257" s="111"/>
      <c r="F257" s="117"/>
      <c r="G257" s="111"/>
      <c r="H257" s="111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</row>
    <row r="258" spans="1:26" ht="12.75" customHeight="1" x14ac:dyDescent="0.2">
      <c r="A258" s="117"/>
      <c r="B258" s="117"/>
      <c r="C258" s="117"/>
      <c r="D258" s="117"/>
      <c r="E258" s="111"/>
      <c r="F258" s="117"/>
      <c r="G258" s="111"/>
      <c r="H258" s="111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</row>
    <row r="259" spans="1:26" ht="12.75" customHeight="1" x14ac:dyDescent="0.2">
      <c r="A259" s="117"/>
      <c r="B259" s="117"/>
      <c r="C259" s="117"/>
      <c r="D259" s="117"/>
      <c r="E259" s="111"/>
      <c r="F259" s="117"/>
      <c r="G259" s="111"/>
      <c r="H259" s="111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 spans="1:26" ht="12.75" customHeight="1" x14ac:dyDescent="0.2">
      <c r="A260" s="117"/>
      <c r="B260" s="117"/>
      <c r="C260" s="117"/>
      <c r="D260" s="117"/>
      <c r="E260" s="111"/>
      <c r="F260" s="117"/>
      <c r="G260" s="111"/>
      <c r="H260" s="111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</row>
    <row r="261" spans="1:26" ht="12.75" customHeight="1" x14ac:dyDescent="0.2">
      <c r="A261" s="117"/>
      <c r="B261" s="117"/>
      <c r="C261" s="117"/>
      <c r="D261" s="117"/>
      <c r="E261" s="111"/>
      <c r="F261" s="117"/>
      <c r="G261" s="111"/>
      <c r="H261" s="111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</row>
    <row r="262" spans="1:26" ht="12.75" customHeight="1" x14ac:dyDescent="0.2">
      <c r="A262" s="117"/>
      <c r="B262" s="117"/>
      <c r="C262" s="117"/>
      <c r="D262" s="117"/>
      <c r="E262" s="111"/>
      <c r="F262" s="117"/>
      <c r="G262" s="111"/>
      <c r="H262" s="111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</row>
    <row r="263" spans="1:26" ht="12.75" customHeight="1" x14ac:dyDescent="0.2">
      <c r="A263" s="117"/>
      <c r="B263" s="117"/>
      <c r="C263" s="117"/>
      <c r="D263" s="117"/>
      <c r="E263" s="111"/>
      <c r="F263" s="117"/>
      <c r="G263" s="111"/>
      <c r="H263" s="111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</row>
    <row r="264" spans="1:26" ht="12.75" customHeight="1" x14ac:dyDescent="0.2">
      <c r="A264" s="117"/>
      <c r="B264" s="117"/>
      <c r="C264" s="117"/>
      <c r="D264" s="117"/>
      <c r="E264" s="111"/>
      <c r="F264" s="117"/>
      <c r="G264" s="111"/>
      <c r="H264" s="111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</row>
    <row r="265" spans="1:26" ht="12.75" customHeight="1" x14ac:dyDescent="0.2">
      <c r="A265" s="117"/>
      <c r="B265" s="117"/>
      <c r="C265" s="117"/>
      <c r="D265" s="117"/>
      <c r="E265" s="111"/>
      <c r="F265" s="117"/>
      <c r="G265" s="111"/>
      <c r="H265" s="111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</row>
    <row r="266" spans="1:26" ht="12.75" customHeight="1" x14ac:dyDescent="0.2">
      <c r="A266" s="117"/>
      <c r="B266" s="117"/>
      <c r="C266" s="117"/>
      <c r="D266" s="117"/>
      <c r="E266" s="111"/>
      <c r="F266" s="117"/>
      <c r="G266" s="111"/>
      <c r="H266" s="111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</row>
    <row r="267" spans="1:26" ht="12.75" customHeight="1" x14ac:dyDescent="0.2">
      <c r="A267" s="117"/>
      <c r="B267" s="117"/>
      <c r="C267" s="117"/>
      <c r="D267" s="117"/>
      <c r="E267" s="111"/>
      <c r="F267" s="117"/>
      <c r="G267" s="111"/>
      <c r="H267" s="111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</row>
    <row r="268" spans="1:26" ht="12.75" customHeight="1" x14ac:dyDescent="0.2">
      <c r="A268" s="117"/>
      <c r="B268" s="117"/>
      <c r="C268" s="117"/>
      <c r="D268" s="117"/>
      <c r="E268" s="111"/>
      <c r="F268" s="117"/>
      <c r="G268" s="111"/>
      <c r="H268" s="111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</row>
    <row r="269" spans="1:26" ht="12.75" customHeight="1" x14ac:dyDescent="0.2">
      <c r="A269" s="117"/>
      <c r="B269" s="117"/>
      <c r="C269" s="117"/>
      <c r="D269" s="117"/>
      <c r="E269" s="111"/>
      <c r="F269" s="117"/>
      <c r="G269" s="111"/>
      <c r="H269" s="111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</row>
    <row r="270" spans="1:26" ht="12.75" customHeight="1" x14ac:dyDescent="0.2">
      <c r="A270" s="117"/>
      <c r="B270" s="117"/>
      <c r="C270" s="117"/>
      <c r="D270" s="117"/>
      <c r="E270" s="111"/>
      <c r="F270" s="117"/>
      <c r="G270" s="111"/>
      <c r="H270" s="111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</row>
    <row r="271" spans="1:26" ht="12.75" customHeight="1" x14ac:dyDescent="0.2">
      <c r="A271" s="117"/>
      <c r="B271" s="117"/>
      <c r="C271" s="117"/>
      <c r="D271" s="117"/>
      <c r="E271" s="111"/>
      <c r="F271" s="117"/>
      <c r="G271" s="111"/>
      <c r="H271" s="111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</row>
    <row r="272" spans="1:26" ht="12.75" customHeight="1" x14ac:dyDescent="0.2">
      <c r="A272" s="117"/>
      <c r="B272" s="117"/>
      <c r="C272" s="117"/>
      <c r="D272" s="117"/>
      <c r="E272" s="111"/>
      <c r="F272" s="117"/>
      <c r="G272" s="111"/>
      <c r="H272" s="111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</row>
    <row r="273" spans="1:26" ht="12.75" customHeight="1" x14ac:dyDescent="0.2">
      <c r="A273" s="117"/>
      <c r="B273" s="117"/>
      <c r="C273" s="117"/>
      <c r="D273" s="117"/>
      <c r="E273" s="111"/>
      <c r="F273" s="117"/>
      <c r="G273" s="111"/>
      <c r="H273" s="111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</row>
    <row r="274" spans="1:26" ht="12.75" customHeight="1" x14ac:dyDescent="0.2">
      <c r="A274" s="117"/>
      <c r="B274" s="117"/>
      <c r="C274" s="117"/>
      <c r="D274" s="117"/>
      <c r="E274" s="111"/>
      <c r="F274" s="117"/>
      <c r="G274" s="111"/>
      <c r="H274" s="111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</row>
    <row r="275" spans="1:26" ht="12.75" customHeight="1" x14ac:dyDescent="0.2">
      <c r="A275" s="117"/>
      <c r="B275" s="117"/>
      <c r="C275" s="117"/>
      <c r="D275" s="117"/>
      <c r="E275" s="111"/>
      <c r="F275" s="117"/>
      <c r="G275" s="111"/>
      <c r="H275" s="111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</row>
    <row r="276" spans="1:26" ht="12.75" customHeight="1" x14ac:dyDescent="0.2">
      <c r="A276" s="117"/>
      <c r="B276" s="117"/>
      <c r="C276" s="117"/>
      <c r="D276" s="117"/>
      <c r="E276" s="111"/>
      <c r="F276" s="117"/>
      <c r="G276" s="111"/>
      <c r="H276" s="111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</row>
    <row r="277" spans="1:26" ht="12.75" customHeight="1" x14ac:dyDescent="0.2">
      <c r="A277" s="117"/>
      <c r="B277" s="117"/>
      <c r="C277" s="117"/>
      <c r="D277" s="117"/>
      <c r="E277" s="111"/>
      <c r="F277" s="117"/>
      <c r="G277" s="111"/>
      <c r="H277" s="111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</row>
    <row r="278" spans="1:26" ht="12.75" customHeight="1" x14ac:dyDescent="0.2">
      <c r="A278" s="117"/>
      <c r="B278" s="117"/>
      <c r="C278" s="117"/>
      <c r="D278" s="117"/>
      <c r="E278" s="111"/>
      <c r="F278" s="117"/>
      <c r="G278" s="111"/>
      <c r="H278" s="111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 spans="1:26" ht="12.75" customHeight="1" x14ac:dyDescent="0.2">
      <c r="A279" s="117"/>
      <c r="B279" s="117"/>
      <c r="C279" s="117"/>
      <c r="D279" s="117"/>
      <c r="E279" s="111"/>
      <c r="F279" s="117"/>
      <c r="G279" s="111"/>
      <c r="H279" s="111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</row>
    <row r="280" spans="1:26" ht="12.75" customHeight="1" x14ac:dyDescent="0.2">
      <c r="A280" s="117"/>
      <c r="B280" s="117"/>
      <c r="C280" s="117"/>
      <c r="D280" s="117"/>
      <c r="E280" s="111"/>
      <c r="F280" s="117"/>
      <c r="G280" s="111"/>
      <c r="H280" s="111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</row>
    <row r="281" spans="1:26" ht="12.75" customHeight="1" x14ac:dyDescent="0.2">
      <c r="A281" s="117"/>
      <c r="B281" s="117"/>
      <c r="C281" s="117"/>
      <c r="D281" s="117"/>
      <c r="E281" s="111"/>
      <c r="F281" s="117"/>
      <c r="G281" s="111"/>
      <c r="H281" s="111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 spans="1:26" ht="12.75" customHeight="1" x14ac:dyDescent="0.2">
      <c r="A282" s="117"/>
      <c r="B282" s="117"/>
      <c r="C282" s="117"/>
      <c r="D282" s="117"/>
      <c r="E282" s="111"/>
      <c r="F282" s="117"/>
      <c r="G282" s="111"/>
      <c r="H282" s="111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</row>
    <row r="283" spans="1:26" ht="12.75" customHeight="1" x14ac:dyDescent="0.2">
      <c r="A283" s="117"/>
      <c r="B283" s="117"/>
      <c r="C283" s="117"/>
      <c r="D283" s="117"/>
      <c r="E283" s="111"/>
      <c r="F283" s="117"/>
      <c r="G283" s="111"/>
      <c r="H283" s="111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</row>
    <row r="284" spans="1:26" ht="12.75" customHeight="1" x14ac:dyDescent="0.2">
      <c r="A284" s="117"/>
      <c r="B284" s="117"/>
      <c r="C284" s="117"/>
      <c r="D284" s="117"/>
      <c r="E284" s="111"/>
      <c r="F284" s="117"/>
      <c r="G284" s="111"/>
      <c r="H284" s="111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</row>
    <row r="285" spans="1:26" ht="12.75" customHeight="1" x14ac:dyDescent="0.2">
      <c r="A285" s="117"/>
      <c r="B285" s="117"/>
      <c r="C285" s="117"/>
      <c r="D285" s="117"/>
      <c r="E285" s="111"/>
      <c r="F285" s="117"/>
      <c r="G285" s="111"/>
      <c r="H285" s="111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</row>
    <row r="286" spans="1:26" ht="12.75" customHeight="1" x14ac:dyDescent="0.2">
      <c r="A286" s="117"/>
      <c r="B286" s="117"/>
      <c r="C286" s="117"/>
      <c r="D286" s="117"/>
      <c r="E286" s="111"/>
      <c r="F286" s="117"/>
      <c r="G286" s="111"/>
      <c r="H286" s="111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</row>
    <row r="287" spans="1:26" ht="12.75" customHeight="1" x14ac:dyDescent="0.2">
      <c r="A287" s="117"/>
      <c r="B287" s="117"/>
      <c r="C287" s="117"/>
      <c r="D287" s="117"/>
      <c r="E287" s="111"/>
      <c r="F287" s="117"/>
      <c r="G287" s="111"/>
      <c r="H287" s="111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</row>
    <row r="288" spans="1:26" ht="12.75" customHeight="1" x14ac:dyDescent="0.2">
      <c r="A288" s="117"/>
      <c r="B288" s="117"/>
      <c r="C288" s="117"/>
      <c r="D288" s="117"/>
      <c r="E288" s="111"/>
      <c r="F288" s="117"/>
      <c r="G288" s="111"/>
      <c r="H288" s="111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 spans="1:26" ht="12.75" customHeight="1" x14ac:dyDescent="0.2">
      <c r="A289" s="117"/>
      <c r="B289" s="117"/>
      <c r="C289" s="117"/>
      <c r="D289" s="117"/>
      <c r="E289" s="111"/>
      <c r="F289" s="117"/>
      <c r="G289" s="111"/>
      <c r="H289" s="111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 spans="1:26" ht="12.75" customHeight="1" x14ac:dyDescent="0.2">
      <c r="A290" s="117"/>
      <c r="B290" s="117"/>
      <c r="C290" s="117"/>
      <c r="D290" s="117"/>
      <c r="E290" s="111"/>
      <c r="F290" s="117"/>
      <c r="G290" s="111"/>
      <c r="H290" s="111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</row>
    <row r="291" spans="1:26" ht="12.75" customHeight="1" x14ac:dyDescent="0.2">
      <c r="A291" s="117"/>
      <c r="B291" s="117"/>
      <c r="C291" s="117"/>
      <c r="D291" s="117"/>
      <c r="E291" s="111"/>
      <c r="F291" s="117"/>
      <c r="G291" s="111"/>
      <c r="H291" s="111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</row>
    <row r="292" spans="1:26" ht="12.75" customHeight="1" x14ac:dyDescent="0.2">
      <c r="A292" s="117"/>
      <c r="B292" s="117"/>
      <c r="C292" s="117"/>
      <c r="D292" s="117"/>
      <c r="E292" s="111"/>
      <c r="F292" s="117"/>
      <c r="G292" s="111"/>
      <c r="H292" s="111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</row>
    <row r="293" spans="1:26" ht="12.75" customHeight="1" x14ac:dyDescent="0.2">
      <c r="A293" s="117"/>
      <c r="B293" s="117"/>
      <c r="C293" s="117"/>
      <c r="D293" s="117"/>
      <c r="E293" s="111"/>
      <c r="F293" s="117"/>
      <c r="G293" s="111"/>
      <c r="H293" s="111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</row>
    <row r="294" spans="1:26" ht="12.75" customHeight="1" x14ac:dyDescent="0.2">
      <c r="A294" s="117"/>
      <c r="B294" s="117"/>
      <c r="C294" s="117"/>
      <c r="D294" s="117"/>
      <c r="E294" s="111"/>
      <c r="F294" s="117"/>
      <c r="G294" s="111"/>
      <c r="H294" s="111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</row>
    <row r="295" spans="1:26" ht="12.75" customHeight="1" x14ac:dyDescent="0.2">
      <c r="A295" s="117"/>
      <c r="B295" s="117"/>
      <c r="C295" s="117"/>
      <c r="D295" s="117"/>
      <c r="E295" s="111"/>
      <c r="F295" s="117"/>
      <c r="G295" s="111"/>
      <c r="H295" s="111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 spans="1:26" ht="12.75" customHeight="1" x14ac:dyDescent="0.2">
      <c r="A296" s="117"/>
      <c r="B296" s="117"/>
      <c r="C296" s="117"/>
      <c r="D296" s="117"/>
      <c r="E296" s="111"/>
      <c r="F296" s="117"/>
      <c r="G296" s="111"/>
      <c r="H296" s="111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 spans="1:26" ht="12.75" customHeight="1" x14ac:dyDescent="0.2">
      <c r="A297" s="117"/>
      <c r="B297" s="117"/>
      <c r="C297" s="117"/>
      <c r="D297" s="117"/>
      <c r="E297" s="111"/>
      <c r="F297" s="117"/>
      <c r="G297" s="111"/>
      <c r="H297" s="111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</row>
    <row r="298" spans="1:26" ht="12.75" customHeight="1" x14ac:dyDescent="0.2">
      <c r="A298" s="117"/>
      <c r="B298" s="117"/>
      <c r="C298" s="117"/>
      <c r="D298" s="117"/>
      <c r="E298" s="111"/>
      <c r="F298" s="117"/>
      <c r="G298" s="111"/>
      <c r="H298" s="111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 spans="1:26" ht="12.75" customHeight="1" x14ac:dyDescent="0.2">
      <c r="A299" s="117"/>
      <c r="B299" s="117"/>
      <c r="C299" s="117"/>
      <c r="D299" s="117"/>
      <c r="E299" s="111"/>
      <c r="F299" s="117"/>
      <c r="G299" s="111"/>
      <c r="H299" s="111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 spans="1:26" ht="12.75" customHeight="1" x14ac:dyDescent="0.2">
      <c r="A300" s="117"/>
      <c r="B300" s="117"/>
      <c r="C300" s="117"/>
      <c r="D300" s="117"/>
      <c r="E300" s="111"/>
      <c r="F300" s="117"/>
      <c r="G300" s="111"/>
      <c r="H300" s="111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 spans="1:26" ht="12.75" customHeight="1" x14ac:dyDescent="0.2">
      <c r="A301" s="117"/>
      <c r="B301" s="117"/>
      <c r="C301" s="117"/>
      <c r="D301" s="117"/>
      <c r="E301" s="111"/>
      <c r="F301" s="117"/>
      <c r="G301" s="111"/>
      <c r="H301" s="111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</row>
    <row r="302" spans="1:26" ht="12.75" customHeight="1" x14ac:dyDescent="0.2">
      <c r="A302" s="117"/>
      <c r="B302" s="117"/>
      <c r="C302" s="117"/>
      <c r="D302" s="117"/>
      <c r="E302" s="111"/>
      <c r="F302" s="117"/>
      <c r="G302" s="111"/>
      <c r="H302" s="111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</row>
    <row r="303" spans="1:26" ht="12.75" customHeight="1" x14ac:dyDescent="0.2">
      <c r="A303" s="117"/>
      <c r="B303" s="117"/>
      <c r="C303" s="117"/>
      <c r="D303" s="117"/>
      <c r="E303" s="111"/>
      <c r="F303" s="117"/>
      <c r="G303" s="111"/>
      <c r="H303" s="111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</row>
    <row r="304" spans="1:26" ht="12.75" customHeight="1" x14ac:dyDescent="0.2">
      <c r="A304" s="117"/>
      <c r="B304" s="117"/>
      <c r="C304" s="117"/>
      <c r="D304" s="117"/>
      <c r="E304" s="111"/>
      <c r="F304" s="117"/>
      <c r="G304" s="111"/>
      <c r="H304" s="111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</row>
    <row r="305" spans="1:26" ht="12.75" customHeight="1" x14ac:dyDescent="0.2">
      <c r="A305" s="117"/>
      <c r="B305" s="117"/>
      <c r="C305" s="117"/>
      <c r="D305" s="117"/>
      <c r="E305" s="111"/>
      <c r="F305" s="117"/>
      <c r="G305" s="111"/>
      <c r="H305" s="111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</row>
    <row r="306" spans="1:26" ht="12.75" customHeight="1" x14ac:dyDescent="0.2">
      <c r="A306" s="117"/>
      <c r="B306" s="117"/>
      <c r="C306" s="117"/>
      <c r="D306" s="117"/>
      <c r="E306" s="111"/>
      <c r="F306" s="117"/>
      <c r="G306" s="111"/>
      <c r="H306" s="111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 spans="1:26" ht="12.75" customHeight="1" x14ac:dyDescent="0.2">
      <c r="A307" s="117"/>
      <c r="B307" s="117"/>
      <c r="C307" s="117"/>
      <c r="D307" s="117"/>
      <c r="E307" s="111"/>
      <c r="F307" s="117"/>
      <c r="G307" s="111"/>
      <c r="H307" s="111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</row>
    <row r="308" spans="1:26" ht="12.75" customHeight="1" x14ac:dyDescent="0.2">
      <c r="A308" s="117"/>
      <c r="B308" s="117"/>
      <c r="C308" s="117"/>
      <c r="D308" s="117"/>
      <c r="E308" s="111"/>
      <c r="F308" s="117"/>
      <c r="G308" s="111"/>
      <c r="H308" s="111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</row>
    <row r="309" spans="1:26" ht="12.75" customHeight="1" x14ac:dyDescent="0.2">
      <c r="A309" s="117"/>
      <c r="B309" s="117"/>
      <c r="C309" s="117"/>
      <c r="D309" s="117"/>
      <c r="E309" s="111"/>
      <c r="F309" s="117"/>
      <c r="G309" s="111"/>
      <c r="H309" s="111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</row>
    <row r="310" spans="1:26" ht="12.75" customHeight="1" x14ac:dyDescent="0.2">
      <c r="A310" s="117"/>
      <c r="B310" s="117"/>
      <c r="C310" s="117"/>
      <c r="D310" s="117"/>
      <c r="E310" s="111"/>
      <c r="F310" s="117"/>
      <c r="G310" s="111"/>
      <c r="H310" s="111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 spans="1:26" ht="12.75" customHeight="1" x14ac:dyDescent="0.2">
      <c r="A311" s="117"/>
      <c r="B311" s="117"/>
      <c r="C311" s="117"/>
      <c r="D311" s="117"/>
      <c r="E311" s="111"/>
      <c r="F311" s="117"/>
      <c r="G311" s="111"/>
      <c r="H311" s="111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 spans="1:26" ht="12.75" customHeight="1" x14ac:dyDescent="0.2">
      <c r="A312" s="117"/>
      <c r="B312" s="117"/>
      <c r="C312" s="117"/>
      <c r="D312" s="117"/>
      <c r="E312" s="111"/>
      <c r="F312" s="117"/>
      <c r="G312" s="111"/>
      <c r="H312" s="111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 spans="1:26" ht="12.75" customHeight="1" x14ac:dyDescent="0.2">
      <c r="A313" s="117"/>
      <c r="B313" s="117"/>
      <c r="C313" s="117"/>
      <c r="D313" s="117"/>
      <c r="E313" s="111"/>
      <c r="F313" s="117"/>
      <c r="G313" s="111"/>
      <c r="H313" s="111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 spans="1:26" ht="12.75" customHeight="1" x14ac:dyDescent="0.2">
      <c r="A314" s="117"/>
      <c r="B314" s="117"/>
      <c r="C314" s="117"/>
      <c r="D314" s="117"/>
      <c r="E314" s="111"/>
      <c r="F314" s="117"/>
      <c r="G314" s="111"/>
      <c r="H314" s="111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</row>
    <row r="315" spans="1:26" ht="12.75" customHeight="1" x14ac:dyDescent="0.2">
      <c r="A315" s="117"/>
      <c r="B315" s="117"/>
      <c r="C315" s="117"/>
      <c r="D315" s="117"/>
      <c r="E315" s="111"/>
      <c r="F315" s="117"/>
      <c r="G315" s="111"/>
      <c r="H315" s="111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</row>
    <row r="316" spans="1:26" ht="12.75" customHeight="1" x14ac:dyDescent="0.2">
      <c r="A316" s="117"/>
      <c r="B316" s="117"/>
      <c r="C316" s="117"/>
      <c r="D316" s="117"/>
      <c r="E316" s="111"/>
      <c r="F316" s="117"/>
      <c r="G316" s="111"/>
      <c r="H316" s="111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</row>
    <row r="317" spans="1:26" ht="12.75" customHeight="1" x14ac:dyDescent="0.2">
      <c r="A317" s="117"/>
      <c r="B317" s="117"/>
      <c r="C317" s="117"/>
      <c r="D317" s="117"/>
      <c r="E317" s="111"/>
      <c r="F317" s="117"/>
      <c r="G317" s="111"/>
      <c r="H317" s="111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</row>
    <row r="318" spans="1:26" ht="12.75" customHeight="1" x14ac:dyDescent="0.2">
      <c r="A318" s="117"/>
      <c r="B318" s="117"/>
      <c r="C318" s="117"/>
      <c r="D318" s="117"/>
      <c r="E318" s="111"/>
      <c r="F318" s="117"/>
      <c r="G318" s="111"/>
      <c r="H318" s="111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</row>
    <row r="319" spans="1:26" ht="12.75" customHeight="1" x14ac:dyDescent="0.2">
      <c r="A319" s="117"/>
      <c r="B319" s="117"/>
      <c r="C319" s="117"/>
      <c r="D319" s="117"/>
      <c r="E319" s="111"/>
      <c r="F319" s="117"/>
      <c r="G319" s="111"/>
      <c r="H319" s="111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</row>
    <row r="320" spans="1:26" ht="12.75" customHeight="1" x14ac:dyDescent="0.2">
      <c r="A320" s="117"/>
      <c r="B320" s="117"/>
      <c r="C320" s="117"/>
      <c r="D320" s="117"/>
      <c r="E320" s="111"/>
      <c r="F320" s="117"/>
      <c r="G320" s="111"/>
      <c r="H320" s="111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</row>
    <row r="321" spans="1:26" ht="12.75" customHeight="1" x14ac:dyDescent="0.2">
      <c r="A321" s="117"/>
      <c r="B321" s="117"/>
      <c r="C321" s="117"/>
      <c r="D321" s="117"/>
      <c r="E321" s="111"/>
      <c r="F321" s="117"/>
      <c r="G321" s="111"/>
      <c r="H321" s="111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 spans="1:26" ht="12.75" customHeight="1" x14ac:dyDescent="0.2">
      <c r="A322" s="117"/>
      <c r="B322" s="117"/>
      <c r="C322" s="117"/>
      <c r="D322" s="117"/>
      <c r="E322" s="111"/>
      <c r="F322" s="117"/>
      <c r="G322" s="111"/>
      <c r="H322" s="111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</row>
    <row r="323" spans="1:26" ht="12.75" customHeight="1" x14ac:dyDescent="0.2">
      <c r="A323" s="117"/>
      <c r="B323" s="117"/>
      <c r="C323" s="117"/>
      <c r="D323" s="117"/>
      <c r="E323" s="111"/>
      <c r="F323" s="117"/>
      <c r="G323" s="111"/>
      <c r="H323" s="111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</row>
    <row r="324" spans="1:26" ht="12.75" customHeight="1" x14ac:dyDescent="0.2">
      <c r="A324" s="117"/>
      <c r="B324" s="117"/>
      <c r="C324" s="117"/>
      <c r="D324" s="117"/>
      <c r="E324" s="111"/>
      <c r="F324" s="117"/>
      <c r="G324" s="111"/>
      <c r="H324" s="111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</row>
    <row r="325" spans="1:26" ht="12.75" customHeight="1" x14ac:dyDescent="0.2">
      <c r="A325" s="117"/>
      <c r="B325" s="117"/>
      <c r="C325" s="117"/>
      <c r="D325" s="117"/>
      <c r="E325" s="111"/>
      <c r="F325" s="117"/>
      <c r="G325" s="111"/>
      <c r="H325" s="111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</row>
    <row r="326" spans="1:26" ht="12.75" customHeight="1" x14ac:dyDescent="0.2">
      <c r="A326" s="117"/>
      <c r="B326" s="117"/>
      <c r="C326" s="117"/>
      <c r="D326" s="117"/>
      <c r="E326" s="111"/>
      <c r="F326" s="117"/>
      <c r="G326" s="111"/>
      <c r="H326" s="111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</row>
    <row r="327" spans="1:26" ht="12.75" customHeight="1" x14ac:dyDescent="0.2">
      <c r="A327" s="117"/>
      <c r="B327" s="117"/>
      <c r="C327" s="117"/>
      <c r="D327" s="117"/>
      <c r="E327" s="111"/>
      <c r="F327" s="117"/>
      <c r="G327" s="111"/>
      <c r="H327" s="111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</row>
    <row r="328" spans="1:26" ht="12.75" customHeight="1" x14ac:dyDescent="0.2">
      <c r="A328" s="117"/>
      <c r="B328" s="117"/>
      <c r="C328" s="117"/>
      <c r="D328" s="117"/>
      <c r="E328" s="111"/>
      <c r="F328" s="117"/>
      <c r="G328" s="111"/>
      <c r="H328" s="111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</row>
    <row r="329" spans="1:26" ht="12.75" customHeight="1" x14ac:dyDescent="0.2">
      <c r="A329" s="117"/>
      <c r="B329" s="117"/>
      <c r="C329" s="117"/>
      <c r="D329" s="117"/>
      <c r="E329" s="111"/>
      <c r="F329" s="117"/>
      <c r="G329" s="111"/>
      <c r="H329" s="111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</row>
    <row r="330" spans="1:26" ht="12.75" customHeight="1" x14ac:dyDescent="0.2">
      <c r="A330" s="117"/>
      <c r="B330" s="117"/>
      <c r="C330" s="117"/>
      <c r="D330" s="117"/>
      <c r="E330" s="111"/>
      <c r="F330" s="117"/>
      <c r="G330" s="111"/>
      <c r="H330" s="111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</row>
    <row r="331" spans="1:26" ht="12.75" customHeight="1" x14ac:dyDescent="0.2">
      <c r="A331" s="117"/>
      <c r="B331" s="117"/>
      <c r="C331" s="117"/>
      <c r="D331" s="117"/>
      <c r="E331" s="111"/>
      <c r="F331" s="117"/>
      <c r="G331" s="111"/>
      <c r="H331" s="111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</row>
    <row r="332" spans="1:26" ht="12.75" customHeight="1" x14ac:dyDescent="0.2">
      <c r="A332" s="117"/>
      <c r="B332" s="117"/>
      <c r="C332" s="117"/>
      <c r="D332" s="117"/>
      <c r="E332" s="111"/>
      <c r="F332" s="117"/>
      <c r="G332" s="111"/>
      <c r="H332" s="111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</row>
    <row r="333" spans="1:26" ht="12.75" customHeight="1" x14ac:dyDescent="0.2">
      <c r="A333" s="117"/>
      <c r="B333" s="117"/>
      <c r="C333" s="117"/>
      <c r="D333" s="117"/>
      <c r="E333" s="111"/>
      <c r="F333" s="117"/>
      <c r="G333" s="111"/>
      <c r="H333" s="111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</row>
    <row r="334" spans="1:26" ht="12.75" customHeight="1" x14ac:dyDescent="0.2">
      <c r="A334" s="117"/>
      <c r="B334" s="117"/>
      <c r="C334" s="117"/>
      <c r="D334" s="117"/>
      <c r="E334" s="111"/>
      <c r="F334" s="117"/>
      <c r="G334" s="111"/>
      <c r="H334" s="111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</row>
    <row r="335" spans="1:26" ht="12.75" customHeight="1" x14ac:dyDescent="0.2">
      <c r="A335" s="117"/>
      <c r="B335" s="117"/>
      <c r="C335" s="117"/>
      <c r="D335" s="117"/>
      <c r="E335" s="111"/>
      <c r="F335" s="117"/>
      <c r="G335" s="111"/>
      <c r="H335" s="111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</row>
    <row r="336" spans="1:26" ht="12.75" customHeight="1" x14ac:dyDescent="0.2">
      <c r="A336" s="117"/>
      <c r="B336" s="117"/>
      <c r="C336" s="117"/>
      <c r="D336" s="117"/>
      <c r="E336" s="111"/>
      <c r="F336" s="117"/>
      <c r="G336" s="111"/>
      <c r="H336" s="111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 spans="1:26" ht="12.75" customHeight="1" x14ac:dyDescent="0.2">
      <c r="A337" s="117"/>
      <c r="B337" s="117"/>
      <c r="C337" s="117"/>
      <c r="D337" s="117"/>
      <c r="E337" s="111"/>
      <c r="F337" s="117"/>
      <c r="G337" s="111"/>
      <c r="H337" s="111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</row>
    <row r="338" spans="1:26" ht="12.75" customHeight="1" x14ac:dyDescent="0.2">
      <c r="A338" s="117"/>
      <c r="B338" s="117"/>
      <c r="C338" s="117"/>
      <c r="D338" s="117"/>
      <c r="E338" s="111"/>
      <c r="F338" s="117"/>
      <c r="G338" s="111"/>
      <c r="H338" s="111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</row>
    <row r="339" spans="1:26" ht="12.75" customHeight="1" x14ac:dyDescent="0.2">
      <c r="A339" s="117"/>
      <c r="B339" s="117"/>
      <c r="C339" s="117"/>
      <c r="D339" s="117"/>
      <c r="E339" s="111"/>
      <c r="F339" s="117"/>
      <c r="G339" s="111"/>
      <c r="H339" s="111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</row>
    <row r="340" spans="1:26" ht="12.75" customHeight="1" x14ac:dyDescent="0.2">
      <c r="A340" s="117"/>
      <c r="B340" s="117"/>
      <c r="C340" s="117"/>
      <c r="D340" s="117"/>
      <c r="E340" s="111"/>
      <c r="F340" s="117"/>
      <c r="G340" s="111"/>
      <c r="H340" s="111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</row>
    <row r="341" spans="1:26" ht="12.75" customHeight="1" x14ac:dyDescent="0.2">
      <c r="A341" s="117"/>
      <c r="B341" s="117"/>
      <c r="C341" s="117"/>
      <c r="D341" s="117"/>
      <c r="E341" s="111"/>
      <c r="F341" s="117"/>
      <c r="G341" s="111"/>
      <c r="H341" s="111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</row>
    <row r="342" spans="1:26" ht="12.75" customHeight="1" x14ac:dyDescent="0.2">
      <c r="A342" s="117"/>
      <c r="B342" s="117"/>
      <c r="C342" s="117"/>
      <c r="D342" s="117"/>
      <c r="E342" s="111"/>
      <c r="F342" s="117"/>
      <c r="G342" s="111"/>
      <c r="H342" s="111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 spans="1:26" ht="12.75" customHeight="1" x14ac:dyDescent="0.2">
      <c r="A343" s="117"/>
      <c r="B343" s="117"/>
      <c r="C343" s="117"/>
      <c r="D343" s="117"/>
      <c r="E343" s="111"/>
      <c r="F343" s="117"/>
      <c r="G343" s="111"/>
      <c r="H343" s="111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</row>
    <row r="344" spans="1:26" ht="12.75" customHeight="1" x14ac:dyDescent="0.2">
      <c r="A344" s="117"/>
      <c r="B344" s="117"/>
      <c r="C344" s="117"/>
      <c r="D344" s="117"/>
      <c r="E344" s="111"/>
      <c r="F344" s="117"/>
      <c r="G344" s="111"/>
      <c r="H344" s="111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 spans="1:26" ht="12.75" customHeight="1" x14ac:dyDescent="0.2">
      <c r="A345" s="117"/>
      <c r="B345" s="117"/>
      <c r="C345" s="117"/>
      <c r="D345" s="117"/>
      <c r="E345" s="111"/>
      <c r="F345" s="117"/>
      <c r="G345" s="111"/>
      <c r="H345" s="111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</row>
    <row r="346" spans="1:26" ht="12.75" customHeight="1" x14ac:dyDescent="0.2">
      <c r="A346" s="117"/>
      <c r="B346" s="117"/>
      <c r="C346" s="117"/>
      <c r="D346" s="117"/>
      <c r="E346" s="111"/>
      <c r="F346" s="117"/>
      <c r="G346" s="111"/>
      <c r="H346" s="111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</row>
    <row r="347" spans="1:26" ht="12.75" customHeight="1" x14ac:dyDescent="0.2">
      <c r="A347" s="117"/>
      <c r="B347" s="117"/>
      <c r="C347" s="117"/>
      <c r="D347" s="117"/>
      <c r="E347" s="111"/>
      <c r="F347" s="117"/>
      <c r="G347" s="111"/>
      <c r="H347" s="111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</row>
    <row r="348" spans="1:26" ht="12.75" customHeight="1" x14ac:dyDescent="0.2">
      <c r="A348" s="117"/>
      <c r="B348" s="117"/>
      <c r="C348" s="117"/>
      <c r="D348" s="117"/>
      <c r="E348" s="111"/>
      <c r="F348" s="117"/>
      <c r="G348" s="111"/>
      <c r="H348" s="111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</row>
    <row r="349" spans="1:26" ht="12.75" customHeight="1" x14ac:dyDescent="0.2">
      <c r="A349" s="117"/>
      <c r="B349" s="117"/>
      <c r="C349" s="117"/>
      <c r="D349" s="117"/>
      <c r="E349" s="111"/>
      <c r="F349" s="117"/>
      <c r="G349" s="111"/>
      <c r="H349" s="111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</row>
    <row r="350" spans="1:26" ht="12.75" customHeight="1" x14ac:dyDescent="0.2">
      <c r="A350" s="117"/>
      <c r="B350" s="117"/>
      <c r="C350" s="117"/>
      <c r="D350" s="117"/>
      <c r="E350" s="111"/>
      <c r="F350" s="117"/>
      <c r="G350" s="111"/>
      <c r="H350" s="111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</row>
    <row r="351" spans="1:26" ht="12.75" customHeight="1" x14ac:dyDescent="0.2">
      <c r="A351" s="117"/>
      <c r="B351" s="117"/>
      <c r="C351" s="117"/>
      <c r="D351" s="117"/>
      <c r="E351" s="111"/>
      <c r="F351" s="117"/>
      <c r="G351" s="111"/>
      <c r="H351" s="111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</row>
    <row r="352" spans="1:26" ht="12.75" customHeight="1" x14ac:dyDescent="0.2">
      <c r="A352" s="117"/>
      <c r="B352" s="117"/>
      <c r="C352" s="117"/>
      <c r="D352" s="117"/>
      <c r="E352" s="111"/>
      <c r="F352" s="117"/>
      <c r="G352" s="111"/>
      <c r="H352" s="111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</row>
    <row r="353" spans="1:26" ht="12.75" customHeight="1" x14ac:dyDescent="0.2">
      <c r="A353" s="117"/>
      <c r="B353" s="117"/>
      <c r="C353" s="117"/>
      <c r="D353" s="117"/>
      <c r="E353" s="111"/>
      <c r="F353" s="117"/>
      <c r="G353" s="111"/>
      <c r="H353" s="111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</row>
    <row r="354" spans="1:26" ht="12.75" customHeight="1" x14ac:dyDescent="0.2">
      <c r="A354" s="117"/>
      <c r="B354" s="117"/>
      <c r="C354" s="117"/>
      <c r="D354" s="117"/>
      <c r="E354" s="111"/>
      <c r="F354" s="117"/>
      <c r="G354" s="111"/>
      <c r="H354" s="111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 spans="1:26" ht="12.75" customHeight="1" x14ac:dyDescent="0.2">
      <c r="A355" s="117"/>
      <c r="B355" s="117"/>
      <c r="C355" s="117"/>
      <c r="D355" s="117"/>
      <c r="E355" s="111"/>
      <c r="F355" s="117"/>
      <c r="G355" s="111"/>
      <c r="H355" s="111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</row>
    <row r="356" spans="1:26" ht="12.75" customHeight="1" x14ac:dyDescent="0.2">
      <c r="A356" s="117"/>
      <c r="B356" s="117"/>
      <c r="C356" s="117"/>
      <c r="D356" s="117"/>
      <c r="E356" s="111"/>
      <c r="F356" s="117"/>
      <c r="G356" s="111"/>
      <c r="H356" s="111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</row>
    <row r="357" spans="1:26" ht="12.75" customHeight="1" x14ac:dyDescent="0.2">
      <c r="A357" s="117"/>
      <c r="B357" s="117"/>
      <c r="C357" s="117"/>
      <c r="D357" s="117"/>
      <c r="E357" s="111"/>
      <c r="F357" s="117"/>
      <c r="G357" s="111"/>
      <c r="H357" s="111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</row>
    <row r="358" spans="1:26" ht="12.75" customHeight="1" x14ac:dyDescent="0.2">
      <c r="A358" s="117"/>
      <c r="B358" s="117"/>
      <c r="C358" s="117"/>
      <c r="D358" s="117"/>
      <c r="E358" s="111"/>
      <c r="F358" s="117"/>
      <c r="G358" s="111"/>
      <c r="H358" s="111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 spans="1:26" ht="12.75" customHeight="1" x14ac:dyDescent="0.2">
      <c r="A359" s="117"/>
      <c r="B359" s="117"/>
      <c r="C359" s="117"/>
      <c r="D359" s="117"/>
      <c r="E359" s="111"/>
      <c r="F359" s="117"/>
      <c r="G359" s="111"/>
      <c r="H359" s="111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</row>
    <row r="360" spans="1:26" ht="12.75" customHeight="1" x14ac:dyDescent="0.2">
      <c r="A360" s="117"/>
      <c r="B360" s="117"/>
      <c r="C360" s="117"/>
      <c r="D360" s="117"/>
      <c r="E360" s="111"/>
      <c r="F360" s="117"/>
      <c r="G360" s="111"/>
      <c r="H360" s="111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</row>
    <row r="361" spans="1:26" ht="12.75" customHeight="1" x14ac:dyDescent="0.2">
      <c r="A361" s="117"/>
      <c r="B361" s="117"/>
      <c r="C361" s="117"/>
      <c r="D361" s="117"/>
      <c r="E361" s="111"/>
      <c r="F361" s="117"/>
      <c r="G361" s="111"/>
      <c r="H361" s="111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</row>
    <row r="362" spans="1:26" ht="12.75" customHeight="1" x14ac:dyDescent="0.2">
      <c r="A362" s="117"/>
      <c r="B362" s="117"/>
      <c r="C362" s="117"/>
      <c r="D362" s="117"/>
      <c r="E362" s="111"/>
      <c r="F362" s="117"/>
      <c r="G362" s="111"/>
      <c r="H362" s="111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 spans="1:26" ht="12.75" customHeight="1" x14ac:dyDescent="0.2">
      <c r="A363" s="117"/>
      <c r="B363" s="117"/>
      <c r="C363" s="117"/>
      <c r="D363" s="117"/>
      <c r="E363" s="111"/>
      <c r="F363" s="117"/>
      <c r="G363" s="111"/>
      <c r="H363" s="111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 spans="1:26" ht="12.75" customHeight="1" x14ac:dyDescent="0.2">
      <c r="A364" s="117"/>
      <c r="B364" s="117"/>
      <c r="C364" s="117"/>
      <c r="D364" s="117"/>
      <c r="E364" s="111"/>
      <c r="F364" s="117"/>
      <c r="G364" s="111"/>
      <c r="H364" s="111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</row>
    <row r="365" spans="1:26" ht="12.75" customHeight="1" x14ac:dyDescent="0.2">
      <c r="A365" s="117"/>
      <c r="B365" s="117"/>
      <c r="C365" s="117"/>
      <c r="D365" s="117"/>
      <c r="E365" s="111"/>
      <c r="F365" s="117"/>
      <c r="G365" s="111"/>
      <c r="H365" s="111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</row>
    <row r="366" spans="1:26" ht="12.75" customHeight="1" x14ac:dyDescent="0.2">
      <c r="A366" s="117"/>
      <c r="B366" s="117"/>
      <c r="C366" s="117"/>
      <c r="D366" s="117"/>
      <c r="E366" s="111"/>
      <c r="F366" s="117"/>
      <c r="G366" s="111"/>
      <c r="H366" s="111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</row>
    <row r="367" spans="1:26" ht="12.75" customHeight="1" x14ac:dyDescent="0.2">
      <c r="A367" s="117"/>
      <c r="B367" s="117"/>
      <c r="C367" s="117"/>
      <c r="D367" s="117"/>
      <c r="E367" s="111"/>
      <c r="F367" s="117"/>
      <c r="G367" s="111"/>
      <c r="H367" s="111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 spans="1:26" ht="12.75" customHeight="1" x14ac:dyDescent="0.2">
      <c r="A368" s="117"/>
      <c r="B368" s="117"/>
      <c r="C368" s="117"/>
      <c r="D368" s="117"/>
      <c r="E368" s="111"/>
      <c r="F368" s="117"/>
      <c r="G368" s="111"/>
      <c r="H368" s="111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</row>
    <row r="369" spans="1:26" ht="12.75" customHeight="1" x14ac:dyDescent="0.2">
      <c r="A369" s="117"/>
      <c r="B369" s="117"/>
      <c r="C369" s="117"/>
      <c r="D369" s="117"/>
      <c r="E369" s="111"/>
      <c r="F369" s="117"/>
      <c r="G369" s="111"/>
      <c r="H369" s="111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</row>
    <row r="370" spans="1:26" ht="12.75" customHeight="1" x14ac:dyDescent="0.2">
      <c r="A370" s="117"/>
      <c r="B370" s="117"/>
      <c r="C370" s="117"/>
      <c r="D370" s="117"/>
      <c r="E370" s="111"/>
      <c r="F370" s="117"/>
      <c r="G370" s="111"/>
      <c r="H370" s="111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</row>
    <row r="371" spans="1:26" ht="12.75" customHeight="1" x14ac:dyDescent="0.2">
      <c r="A371" s="117"/>
      <c r="B371" s="117"/>
      <c r="C371" s="117"/>
      <c r="D371" s="117"/>
      <c r="E371" s="111"/>
      <c r="F371" s="117"/>
      <c r="G371" s="111"/>
      <c r="H371" s="111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</row>
    <row r="372" spans="1:26" ht="12.75" customHeight="1" x14ac:dyDescent="0.2">
      <c r="A372" s="117"/>
      <c r="B372" s="117"/>
      <c r="C372" s="117"/>
      <c r="D372" s="117"/>
      <c r="E372" s="111"/>
      <c r="F372" s="117"/>
      <c r="G372" s="111"/>
      <c r="H372" s="111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</row>
    <row r="373" spans="1:26" ht="12.75" customHeight="1" x14ac:dyDescent="0.2">
      <c r="A373" s="117"/>
      <c r="B373" s="117"/>
      <c r="C373" s="117"/>
      <c r="D373" s="117"/>
      <c r="E373" s="111"/>
      <c r="F373" s="117"/>
      <c r="G373" s="111"/>
      <c r="H373" s="111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</row>
    <row r="374" spans="1:26" ht="12.75" customHeight="1" x14ac:dyDescent="0.2">
      <c r="A374" s="117"/>
      <c r="B374" s="117"/>
      <c r="C374" s="117"/>
      <c r="D374" s="117"/>
      <c r="E374" s="111"/>
      <c r="F374" s="117"/>
      <c r="G374" s="111"/>
      <c r="H374" s="111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</row>
    <row r="375" spans="1:26" ht="12.75" customHeight="1" x14ac:dyDescent="0.2">
      <c r="A375" s="117"/>
      <c r="B375" s="117"/>
      <c r="C375" s="117"/>
      <c r="D375" s="117"/>
      <c r="E375" s="111"/>
      <c r="F375" s="117"/>
      <c r="G375" s="111"/>
      <c r="H375" s="111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</row>
    <row r="376" spans="1:26" ht="12.75" customHeight="1" x14ac:dyDescent="0.2">
      <c r="A376" s="117"/>
      <c r="B376" s="117"/>
      <c r="C376" s="117"/>
      <c r="D376" s="117"/>
      <c r="E376" s="111"/>
      <c r="F376" s="117"/>
      <c r="G376" s="111"/>
      <c r="H376" s="111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</row>
    <row r="377" spans="1:26" ht="12.75" customHeight="1" x14ac:dyDescent="0.2">
      <c r="A377" s="117"/>
      <c r="B377" s="117"/>
      <c r="C377" s="117"/>
      <c r="D377" s="117"/>
      <c r="E377" s="111"/>
      <c r="F377" s="117"/>
      <c r="G377" s="111"/>
      <c r="H377" s="111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</row>
    <row r="378" spans="1:26" ht="12.75" customHeight="1" x14ac:dyDescent="0.2">
      <c r="A378" s="117"/>
      <c r="B378" s="117"/>
      <c r="C378" s="117"/>
      <c r="D378" s="117"/>
      <c r="E378" s="111"/>
      <c r="F378" s="117"/>
      <c r="G378" s="111"/>
      <c r="H378" s="111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</row>
    <row r="379" spans="1:26" ht="12.75" customHeight="1" x14ac:dyDescent="0.2">
      <c r="A379" s="117"/>
      <c r="B379" s="117"/>
      <c r="C379" s="117"/>
      <c r="D379" s="117"/>
      <c r="E379" s="111"/>
      <c r="F379" s="117"/>
      <c r="G379" s="111"/>
      <c r="H379" s="111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</row>
    <row r="380" spans="1:26" ht="12.75" customHeight="1" x14ac:dyDescent="0.2">
      <c r="A380" s="117"/>
      <c r="B380" s="117"/>
      <c r="C380" s="117"/>
      <c r="D380" s="117"/>
      <c r="E380" s="111"/>
      <c r="F380" s="117"/>
      <c r="G380" s="111"/>
      <c r="H380" s="111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</row>
    <row r="381" spans="1:26" ht="12.75" customHeight="1" x14ac:dyDescent="0.2">
      <c r="A381" s="117"/>
      <c r="B381" s="117"/>
      <c r="C381" s="117"/>
      <c r="D381" s="117"/>
      <c r="E381" s="111"/>
      <c r="F381" s="117"/>
      <c r="G381" s="111"/>
      <c r="H381" s="111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 spans="1:26" ht="12.75" customHeight="1" x14ac:dyDescent="0.2">
      <c r="A382" s="117"/>
      <c r="B382" s="117"/>
      <c r="C382" s="117"/>
      <c r="D382" s="117"/>
      <c r="E382" s="111"/>
      <c r="F382" s="117"/>
      <c r="G382" s="111"/>
      <c r="H382" s="111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 spans="1:26" ht="12.75" customHeight="1" x14ac:dyDescent="0.2">
      <c r="A383" s="117"/>
      <c r="B383" s="117"/>
      <c r="C383" s="117"/>
      <c r="D383" s="117"/>
      <c r="E383" s="111"/>
      <c r="F383" s="117"/>
      <c r="G383" s="111"/>
      <c r="H383" s="111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</row>
    <row r="384" spans="1:26" ht="12.75" customHeight="1" x14ac:dyDescent="0.2">
      <c r="A384" s="117"/>
      <c r="B384" s="117"/>
      <c r="C384" s="117"/>
      <c r="D384" s="117"/>
      <c r="E384" s="111"/>
      <c r="F384" s="117"/>
      <c r="G384" s="111"/>
      <c r="H384" s="111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 spans="1:26" ht="12.75" customHeight="1" x14ac:dyDescent="0.2">
      <c r="A385" s="117"/>
      <c r="B385" s="117"/>
      <c r="C385" s="117"/>
      <c r="D385" s="117"/>
      <c r="E385" s="111"/>
      <c r="F385" s="117"/>
      <c r="G385" s="111"/>
      <c r="H385" s="111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</row>
    <row r="386" spans="1:26" ht="12.75" customHeight="1" x14ac:dyDescent="0.2">
      <c r="A386" s="117"/>
      <c r="B386" s="117"/>
      <c r="C386" s="117"/>
      <c r="D386" s="117"/>
      <c r="E386" s="111"/>
      <c r="F386" s="117"/>
      <c r="G386" s="111"/>
      <c r="H386" s="111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</row>
    <row r="387" spans="1:26" ht="12.75" customHeight="1" x14ac:dyDescent="0.2">
      <c r="A387" s="117"/>
      <c r="B387" s="117"/>
      <c r="C387" s="117"/>
      <c r="D387" s="117"/>
      <c r="E387" s="111"/>
      <c r="F387" s="117"/>
      <c r="G387" s="111"/>
      <c r="H387" s="111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</row>
    <row r="388" spans="1:26" ht="12.75" customHeight="1" x14ac:dyDescent="0.2">
      <c r="A388" s="117"/>
      <c r="B388" s="117"/>
      <c r="C388" s="117"/>
      <c r="D388" s="117"/>
      <c r="E388" s="111"/>
      <c r="F388" s="117"/>
      <c r="G388" s="111"/>
      <c r="H388" s="111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</row>
    <row r="389" spans="1:26" ht="12.75" customHeight="1" x14ac:dyDescent="0.2">
      <c r="A389" s="117"/>
      <c r="B389" s="117"/>
      <c r="C389" s="117"/>
      <c r="D389" s="117"/>
      <c r="E389" s="111"/>
      <c r="F389" s="117"/>
      <c r="G389" s="111"/>
      <c r="H389" s="111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</row>
    <row r="390" spans="1:26" ht="12.75" customHeight="1" x14ac:dyDescent="0.2">
      <c r="A390" s="117"/>
      <c r="B390" s="117"/>
      <c r="C390" s="117"/>
      <c r="D390" s="117"/>
      <c r="E390" s="111"/>
      <c r="F390" s="117"/>
      <c r="G390" s="111"/>
      <c r="H390" s="111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</row>
    <row r="391" spans="1:26" ht="12.75" customHeight="1" x14ac:dyDescent="0.2">
      <c r="A391" s="117"/>
      <c r="B391" s="117"/>
      <c r="C391" s="117"/>
      <c r="D391" s="117"/>
      <c r="E391" s="111"/>
      <c r="F391" s="117"/>
      <c r="G391" s="111"/>
      <c r="H391" s="111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</row>
    <row r="392" spans="1:26" ht="12.75" customHeight="1" x14ac:dyDescent="0.2">
      <c r="A392" s="117"/>
      <c r="B392" s="117"/>
      <c r="C392" s="117"/>
      <c r="D392" s="117"/>
      <c r="E392" s="111"/>
      <c r="F392" s="117"/>
      <c r="G392" s="111"/>
      <c r="H392" s="111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</row>
    <row r="393" spans="1:26" ht="12.75" customHeight="1" x14ac:dyDescent="0.2">
      <c r="A393" s="117"/>
      <c r="B393" s="117"/>
      <c r="C393" s="117"/>
      <c r="D393" s="117"/>
      <c r="E393" s="111"/>
      <c r="F393" s="117"/>
      <c r="G393" s="111"/>
      <c r="H393" s="111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</row>
    <row r="394" spans="1:26" ht="12.75" customHeight="1" x14ac:dyDescent="0.2">
      <c r="A394" s="117"/>
      <c r="B394" s="117"/>
      <c r="C394" s="117"/>
      <c r="D394" s="117"/>
      <c r="E394" s="111"/>
      <c r="F394" s="117"/>
      <c r="G394" s="111"/>
      <c r="H394" s="111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</row>
    <row r="395" spans="1:26" ht="12.75" customHeight="1" x14ac:dyDescent="0.2">
      <c r="A395" s="117"/>
      <c r="B395" s="117"/>
      <c r="C395" s="117"/>
      <c r="D395" s="117"/>
      <c r="E395" s="111"/>
      <c r="F395" s="117"/>
      <c r="G395" s="111"/>
      <c r="H395" s="111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</row>
    <row r="396" spans="1:26" ht="12.75" customHeight="1" x14ac:dyDescent="0.2">
      <c r="A396" s="117"/>
      <c r="B396" s="117"/>
      <c r="C396" s="117"/>
      <c r="D396" s="117"/>
      <c r="E396" s="111"/>
      <c r="F396" s="117"/>
      <c r="G396" s="111"/>
      <c r="H396" s="111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</row>
    <row r="397" spans="1:26" ht="12.75" customHeight="1" x14ac:dyDescent="0.2">
      <c r="A397" s="117"/>
      <c r="B397" s="117"/>
      <c r="C397" s="117"/>
      <c r="D397" s="117"/>
      <c r="E397" s="111"/>
      <c r="F397" s="117"/>
      <c r="G397" s="111"/>
      <c r="H397" s="111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</row>
    <row r="398" spans="1:26" ht="12.75" customHeight="1" x14ac:dyDescent="0.2">
      <c r="A398" s="117"/>
      <c r="B398" s="117"/>
      <c r="C398" s="117"/>
      <c r="D398" s="117"/>
      <c r="E398" s="111"/>
      <c r="F398" s="117"/>
      <c r="G398" s="111"/>
      <c r="H398" s="111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</row>
    <row r="399" spans="1:26" ht="12.75" customHeight="1" x14ac:dyDescent="0.2">
      <c r="A399" s="117"/>
      <c r="B399" s="117"/>
      <c r="C399" s="117"/>
      <c r="D399" s="117"/>
      <c r="E399" s="111"/>
      <c r="F399" s="117"/>
      <c r="G399" s="111"/>
      <c r="H399" s="111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</row>
    <row r="400" spans="1:26" ht="12.75" customHeight="1" x14ac:dyDescent="0.2">
      <c r="A400" s="117"/>
      <c r="B400" s="117"/>
      <c r="C400" s="117"/>
      <c r="D400" s="117"/>
      <c r="E400" s="111"/>
      <c r="F400" s="117"/>
      <c r="G400" s="111"/>
      <c r="H400" s="111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</row>
    <row r="401" spans="1:26" ht="12.75" customHeight="1" x14ac:dyDescent="0.2">
      <c r="A401" s="117"/>
      <c r="B401" s="117"/>
      <c r="C401" s="117"/>
      <c r="D401" s="117"/>
      <c r="E401" s="111"/>
      <c r="F401" s="117"/>
      <c r="G401" s="111"/>
      <c r="H401" s="111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</row>
    <row r="402" spans="1:26" ht="12.75" customHeight="1" x14ac:dyDescent="0.2">
      <c r="A402" s="117"/>
      <c r="B402" s="117"/>
      <c r="C402" s="117"/>
      <c r="D402" s="117"/>
      <c r="E402" s="111"/>
      <c r="F402" s="117"/>
      <c r="G402" s="111"/>
      <c r="H402" s="111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</row>
    <row r="403" spans="1:26" ht="12.75" customHeight="1" x14ac:dyDescent="0.2">
      <c r="A403" s="117"/>
      <c r="B403" s="117"/>
      <c r="C403" s="117"/>
      <c r="D403" s="117"/>
      <c r="E403" s="111"/>
      <c r="F403" s="117"/>
      <c r="G403" s="111"/>
      <c r="H403" s="111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</row>
    <row r="404" spans="1:26" ht="12.75" customHeight="1" x14ac:dyDescent="0.2">
      <c r="A404" s="117"/>
      <c r="B404" s="117"/>
      <c r="C404" s="117"/>
      <c r="D404" s="117"/>
      <c r="E404" s="111"/>
      <c r="F404" s="117"/>
      <c r="G404" s="111"/>
      <c r="H404" s="111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</row>
    <row r="405" spans="1:26" ht="12.75" customHeight="1" x14ac:dyDescent="0.2">
      <c r="A405" s="117"/>
      <c r="B405" s="117"/>
      <c r="C405" s="117"/>
      <c r="D405" s="117"/>
      <c r="E405" s="111"/>
      <c r="F405" s="117"/>
      <c r="G405" s="111"/>
      <c r="H405" s="111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</row>
    <row r="406" spans="1:26" ht="12.75" customHeight="1" x14ac:dyDescent="0.2">
      <c r="A406" s="117"/>
      <c r="B406" s="117"/>
      <c r="C406" s="117"/>
      <c r="D406" s="117"/>
      <c r="E406" s="111"/>
      <c r="F406" s="117"/>
      <c r="G406" s="111"/>
      <c r="H406" s="111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</row>
    <row r="407" spans="1:26" ht="12.75" customHeight="1" x14ac:dyDescent="0.2">
      <c r="A407" s="117"/>
      <c r="B407" s="117"/>
      <c r="C407" s="117"/>
      <c r="D407" s="117"/>
      <c r="E407" s="111"/>
      <c r="F407" s="117"/>
      <c r="G407" s="111"/>
      <c r="H407" s="111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</row>
    <row r="408" spans="1:26" ht="12.75" customHeight="1" x14ac:dyDescent="0.2">
      <c r="A408" s="117"/>
      <c r="B408" s="117"/>
      <c r="C408" s="117"/>
      <c r="D408" s="117"/>
      <c r="E408" s="111"/>
      <c r="F408" s="117"/>
      <c r="G408" s="111"/>
      <c r="H408" s="111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</row>
    <row r="409" spans="1:26" ht="12.75" customHeight="1" x14ac:dyDescent="0.2">
      <c r="A409" s="117"/>
      <c r="B409" s="117"/>
      <c r="C409" s="117"/>
      <c r="D409" s="117"/>
      <c r="E409" s="111"/>
      <c r="F409" s="117"/>
      <c r="G409" s="111"/>
      <c r="H409" s="111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</row>
    <row r="410" spans="1:26" ht="12.75" customHeight="1" x14ac:dyDescent="0.2">
      <c r="A410" s="117"/>
      <c r="B410" s="117"/>
      <c r="C410" s="117"/>
      <c r="D410" s="117"/>
      <c r="E410" s="111"/>
      <c r="F410" s="117"/>
      <c r="G410" s="111"/>
      <c r="H410" s="111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</row>
    <row r="411" spans="1:26" ht="12.75" customHeight="1" x14ac:dyDescent="0.2">
      <c r="A411" s="117"/>
      <c r="B411" s="117"/>
      <c r="C411" s="117"/>
      <c r="D411" s="117"/>
      <c r="E411" s="111"/>
      <c r="F411" s="117"/>
      <c r="G411" s="111"/>
      <c r="H411" s="111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</row>
    <row r="412" spans="1:26" ht="12.75" customHeight="1" x14ac:dyDescent="0.2">
      <c r="A412" s="117"/>
      <c r="B412" s="117"/>
      <c r="C412" s="117"/>
      <c r="D412" s="117"/>
      <c r="E412" s="111"/>
      <c r="F412" s="117"/>
      <c r="G412" s="111"/>
      <c r="H412" s="111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</row>
    <row r="413" spans="1:26" ht="12.75" customHeight="1" x14ac:dyDescent="0.2">
      <c r="A413" s="117"/>
      <c r="B413" s="117"/>
      <c r="C413" s="117"/>
      <c r="D413" s="117"/>
      <c r="E413" s="111"/>
      <c r="F413" s="117"/>
      <c r="G413" s="111"/>
      <c r="H413" s="111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 spans="1:26" ht="12.75" customHeight="1" x14ac:dyDescent="0.2">
      <c r="A414" s="117"/>
      <c r="B414" s="117"/>
      <c r="C414" s="117"/>
      <c r="D414" s="117"/>
      <c r="E414" s="111"/>
      <c r="F414" s="117"/>
      <c r="G414" s="111"/>
      <c r="H414" s="111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</row>
    <row r="415" spans="1:26" ht="12.75" customHeight="1" x14ac:dyDescent="0.2">
      <c r="A415" s="117"/>
      <c r="B415" s="117"/>
      <c r="C415" s="117"/>
      <c r="D415" s="117"/>
      <c r="E415" s="111"/>
      <c r="F415" s="117"/>
      <c r="G415" s="111"/>
      <c r="H415" s="111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</row>
    <row r="416" spans="1:26" ht="12.75" customHeight="1" x14ac:dyDescent="0.2">
      <c r="A416" s="117"/>
      <c r="B416" s="117"/>
      <c r="C416" s="117"/>
      <c r="D416" s="117"/>
      <c r="E416" s="111"/>
      <c r="F416" s="117"/>
      <c r="G416" s="111"/>
      <c r="H416" s="111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</row>
    <row r="417" spans="1:26" ht="12.75" customHeight="1" x14ac:dyDescent="0.2">
      <c r="A417" s="117"/>
      <c r="B417" s="117"/>
      <c r="C417" s="117"/>
      <c r="D417" s="117"/>
      <c r="E417" s="111"/>
      <c r="F417" s="117"/>
      <c r="G417" s="111"/>
      <c r="H417" s="111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</row>
    <row r="418" spans="1:26" ht="12.75" customHeight="1" x14ac:dyDescent="0.2">
      <c r="A418" s="117"/>
      <c r="B418" s="117"/>
      <c r="C418" s="117"/>
      <c r="D418" s="117"/>
      <c r="E418" s="111"/>
      <c r="F418" s="117"/>
      <c r="G418" s="111"/>
      <c r="H418" s="111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</row>
    <row r="419" spans="1:26" ht="12.75" customHeight="1" x14ac:dyDescent="0.2">
      <c r="A419" s="117"/>
      <c r="B419" s="117"/>
      <c r="C419" s="117"/>
      <c r="D419" s="117"/>
      <c r="E419" s="111"/>
      <c r="F419" s="117"/>
      <c r="G419" s="111"/>
      <c r="H419" s="111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</row>
    <row r="420" spans="1:26" ht="12.75" customHeight="1" x14ac:dyDescent="0.2">
      <c r="A420" s="117"/>
      <c r="B420" s="117"/>
      <c r="C420" s="117"/>
      <c r="D420" s="117"/>
      <c r="E420" s="111"/>
      <c r="F420" s="117"/>
      <c r="G420" s="111"/>
      <c r="H420" s="111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</row>
    <row r="421" spans="1:26" ht="12.75" customHeight="1" x14ac:dyDescent="0.2">
      <c r="A421" s="117"/>
      <c r="B421" s="117"/>
      <c r="C421" s="117"/>
      <c r="D421" s="117"/>
      <c r="E421" s="111"/>
      <c r="F421" s="117"/>
      <c r="G421" s="111"/>
      <c r="H421" s="111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</row>
    <row r="422" spans="1:26" ht="12.75" customHeight="1" x14ac:dyDescent="0.2">
      <c r="A422" s="117"/>
      <c r="B422" s="117"/>
      <c r="C422" s="117"/>
      <c r="D422" s="117"/>
      <c r="E422" s="111"/>
      <c r="F422" s="117"/>
      <c r="G422" s="111"/>
      <c r="H422" s="111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</row>
    <row r="423" spans="1:26" ht="12.75" customHeight="1" x14ac:dyDescent="0.2">
      <c r="A423" s="117"/>
      <c r="B423" s="117"/>
      <c r="C423" s="117"/>
      <c r="D423" s="117"/>
      <c r="E423" s="111"/>
      <c r="F423" s="117"/>
      <c r="G423" s="111"/>
      <c r="H423" s="111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</row>
    <row r="424" spans="1:26" ht="12.75" customHeight="1" x14ac:dyDescent="0.2">
      <c r="A424" s="117"/>
      <c r="B424" s="117"/>
      <c r="C424" s="117"/>
      <c r="D424" s="117"/>
      <c r="E424" s="111"/>
      <c r="F424" s="117"/>
      <c r="G424" s="111"/>
      <c r="H424" s="111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</row>
    <row r="425" spans="1:26" ht="12.75" customHeight="1" x14ac:dyDescent="0.2">
      <c r="A425" s="117"/>
      <c r="B425" s="117"/>
      <c r="C425" s="117"/>
      <c r="D425" s="117"/>
      <c r="E425" s="111"/>
      <c r="F425" s="117"/>
      <c r="G425" s="111"/>
      <c r="H425" s="111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 spans="1:26" ht="12.75" customHeight="1" x14ac:dyDescent="0.2">
      <c r="A426" s="117"/>
      <c r="B426" s="117"/>
      <c r="C426" s="117"/>
      <c r="D426" s="117"/>
      <c r="E426" s="111"/>
      <c r="F426" s="117"/>
      <c r="G426" s="111"/>
      <c r="H426" s="111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</row>
    <row r="427" spans="1:26" ht="12.75" customHeight="1" x14ac:dyDescent="0.2">
      <c r="A427" s="117"/>
      <c r="B427" s="117"/>
      <c r="C427" s="117"/>
      <c r="D427" s="117"/>
      <c r="E427" s="111"/>
      <c r="F427" s="117"/>
      <c r="G427" s="111"/>
      <c r="H427" s="111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</row>
    <row r="428" spans="1:26" ht="12.75" customHeight="1" x14ac:dyDescent="0.2">
      <c r="A428" s="117"/>
      <c r="B428" s="117"/>
      <c r="C428" s="117"/>
      <c r="D428" s="117"/>
      <c r="E428" s="111"/>
      <c r="F428" s="117"/>
      <c r="G428" s="111"/>
      <c r="H428" s="111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</row>
    <row r="429" spans="1:26" ht="12.75" customHeight="1" x14ac:dyDescent="0.2">
      <c r="A429" s="117"/>
      <c r="B429" s="117"/>
      <c r="C429" s="117"/>
      <c r="D429" s="117"/>
      <c r="E429" s="111"/>
      <c r="F429" s="117"/>
      <c r="G429" s="111"/>
      <c r="H429" s="111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</row>
    <row r="430" spans="1:26" ht="12.75" customHeight="1" x14ac:dyDescent="0.2">
      <c r="A430" s="117"/>
      <c r="B430" s="117"/>
      <c r="C430" s="117"/>
      <c r="D430" s="117"/>
      <c r="E430" s="111"/>
      <c r="F430" s="117"/>
      <c r="G430" s="111"/>
      <c r="H430" s="111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</row>
    <row r="431" spans="1:26" ht="12.75" customHeight="1" x14ac:dyDescent="0.2">
      <c r="A431" s="117"/>
      <c r="B431" s="117"/>
      <c r="C431" s="117"/>
      <c r="D431" s="117"/>
      <c r="E431" s="111"/>
      <c r="F431" s="117"/>
      <c r="G431" s="111"/>
      <c r="H431" s="111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</row>
    <row r="432" spans="1:26" ht="12.75" customHeight="1" x14ac:dyDescent="0.2">
      <c r="A432" s="117"/>
      <c r="B432" s="117"/>
      <c r="C432" s="117"/>
      <c r="D432" s="117"/>
      <c r="E432" s="111"/>
      <c r="F432" s="117"/>
      <c r="G432" s="111"/>
      <c r="H432" s="111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</row>
    <row r="433" spans="1:26" ht="12.75" customHeight="1" x14ac:dyDescent="0.2">
      <c r="A433" s="117"/>
      <c r="B433" s="117"/>
      <c r="C433" s="117"/>
      <c r="D433" s="117"/>
      <c r="E433" s="111"/>
      <c r="F433" s="117"/>
      <c r="G433" s="111"/>
      <c r="H433" s="111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</row>
    <row r="434" spans="1:26" ht="12.75" customHeight="1" x14ac:dyDescent="0.2">
      <c r="A434" s="117"/>
      <c r="B434" s="117"/>
      <c r="C434" s="117"/>
      <c r="D434" s="117"/>
      <c r="E434" s="111"/>
      <c r="F434" s="117"/>
      <c r="G434" s="111"/>
      <c r="H434" s="111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</row>
    <row r="435" spans="1:26" ht="12.75" customHeight="1" x14ac:dyDescent="0.2">
      <c r="A435" s="117"/>
      <c r="B435" s="117"/>
      <c r="C435" s="117"/>
      <c r="D435" s="117"/>
      <c r="E435" s="111"/>
      <c r="F435" s="117"/>
      <c r="G435" s="111"/>
      <c r="H435" s="111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</row>
    <row r="436" spans="1:26" ht="12.75" customHeight="1" x14ac:dyDescent="0.2">
      <c r="A436" s="117"/>
      <c r="B436" s="117"/>
      <c r="C436" s="117"/>
      <c r="D436" s="117"/>
      <c r="E436" s="111"/>
      <c r="F436" s="117"/>
      <c r="G436" s="111"/>
      <c r="H436" s="111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</row>
    <row r="437" spans="1:26" ht="12.75" customHeight="1" x14ac:dyDescent="0.2">
      <c r="A437" s="117"/>
      <c r="B437" s="117"/>
      <c r="C437" s="117"/>
      <c r="D437" s="117"/>
      <c r="E437" s="111"/>
      <c r="F437" s="117"/>
      <c r="G437" s="111"/>
      <c r="H437" s="111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</row>
    <row r="438" spans="1:26" ht="12.75" customHeight="1" x14ac:dyDescent="0.2">
      <c r="A438" s="117"/>
      <c r="B438" s="117"/>
      <c r="C438" s="117"/>
      <c r="D438" s="117"/>
      <c r="E438" s="111"/>
      <c r="F438" s="117"/>
      <c r="G438" s="111"/>
      <c r="H438" s="111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 spans="1:26" ht="12.75" customHeight="1" x14ac:dyDescent="0.2">
      <c r="A439" s="117"/>
      <c r="B439" s="117"/>
      <c r="C439" s="117"/>
      <c r="D439" s="117"/>
      <c r="E439" s="111"/>
      <c r="F439" s="117"/>
      <c r="G439" s="111"/>
      <c r="H439" s="111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</row>
    <row r="440" spans="1:26" ht="12.75" customHeight="1" x14ac:dyDescent="0.2">
      <c r="A440" s="117"/>
      <c r="B440" s="117"/>
      <c r="C440" s="117"/>
      <c r="D440" s="117"/>
      <c r="E440" s="111"/>
      <c r="F440" s="117"/>
      <c r="G440" s="111"/>
      <c r="H440" s="111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</row>
    <row r="441" spans="1:26" ht="12.75" customHeight="1" x14ac:dyDescent="0.2">
      <c r="A441" s="117"/>
      <c r="B441" s="117"/>
      <c r="C441" s="117"/>
      <c r="D441" s="117"/>
      <c r="E441" s="111"/>
      <c r="F441" s="117"/>
      <c r="G441" s="111"/>
      <c r="H441" s="111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</row>
    <row r="442" spans="1:26" ht="12.75" customHeight="1" x14ac:dyDescent="0.2">
      <c r="A442" s="117"/>
      <c r="B442" s="117"/>
      <c r="C442" s="117"/>
      <c r="D442" s="117"/>
      <c r="E442" s="111"/>
      <c r="F442" s="117"/>
      <c r="G442" s="111"/>
      <c r="H442" s="111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</row>
    <row r="443" spans="1:26" ht="12.75" customHeight="1" x14ac:dyDescent="0.2">
      <c r="A443" s="117"/>
      <c r="B443" s="117"/>
      <c r="C443" s="117"/>
      <c r="D443" s="117"/>
      <c r="E443" s="111"/>
      <c r="F443" s="117"/>
      <c r="G443" s="111"/>
      <c r="H443" s="111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</row>
    <row r="444" spans="1:26" ht="12.75" customHeight="1" x14ac:dyDescent="0.2">
      <c r="A444" s="117"/>
      <c r="B444" s="117"/>
      <c r="C444" s="117"/>
      <c r="D444" s="117"/>
      <c r="E444" s="111"/>
      <c r="F444" s="117"/>
      <c r="G444" s="111"/>
      <c r="H444" s="111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</row>
    <row r="445" spans="1:26" ht="12.75" customHeight="1" x14ac:dyDescent="0.2">
      <c r="A445" s="117"/>
      <c r="B445" s="117"/>
      <c r="C445" s="117"/>
      <c r="D445" s="117"/>
      <c r="E445" s="111"/>
      <c r="F445" s="117"/>
      <c r="G445" s="111"/>
      <c r="H445" s="111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</row>
    <row r="446" spans="1:26" ht="12.75" customHeight="1" x14ac:dyDescent="0.2">
      <c r="A446" s="117"/>
      <c r="B446" s="117"/>
      <c r="C446" s="117"/>
      <c r="D446" s="117"/>
      <c r="E446" s="111"/>
      <c r="F446" s="117"/>
      <c r="G446" s="111"/>
      <c r="H446" s="111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</row>
    <row r="447" spans="1:26" ht="12.75" customHeight="1" x14ac:dyDescent="0.2">
      <c r="A447" s="117"/>
      <c r="B447" s="117"/>
      <c r="C447" s="117"/>
      <c r="D447" s="117"/>
      <c r="E447" s="111"/>
      <c r="F447" s="117"/>
      <c r="G447" s="111"/>
      <c r="H447" s="111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</row>
    <row r="448" spans="1:26" ht="12.75" customHeight="1" x14ac:dyDescent="0.2">
      <c r="A448" s="117"/>
      <c r="B448" s="117"/>
      <c r="C448" s="117"/>
      <c r="D448" s="117"/>
      <c r="E448" s="111"/>
      <c r="F448" s="117"/>
      <c r="G448" s="111"/>
      <c r="H448" s="111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</row>
    <row r="449" spans="1:26" ht="12.75" customHeight="1" x14ac:dyDescent="0.2">
      <c r="A449" s="117"/>
      <c r="B449" s="117"/>
      <c r="C449" s="117"/>
      <c r="D449" s="117"/>
      <c r="E449" s="111"/>
      <c r="F449" s="117"/>
      <c r="G449" s="111"/>
      <c r="H449" s="111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</row>
    <row r="450" spans="1:26" ht="12.75" customHeight="1" x14ac:dyDescent="0.2">
      <c r="A450" s="117"/>
      <c r="B450" s="117"/>
      <c r="C450" s="117"/>
      <c r="D450" s="117"/>
      <c r="E450" s="111"/>
      <c r="F450" s="117"/>
      <c r="G450" s="111"/>
      <c r="H450" s="111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</row>
    <row r="451" spans="1:26" ht="12.75" customHeight="1" x14ac:dyDescent="0.2">
      <c r="A451" s="117"/>
      <c r="B451" s="117"/>
      <c r="C451" s="117"/>
      <c r="D451" s="117"/>
      <c r="E451" s="111"/>
      <c r="F451" s="117"/>
      <c r="G451" s="111"/>
      <c r="H451" s="111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</row>
    <row r="452" spans="1:26" ht="12.75" customHeight="1" x14ac:dyDescent="0.2">
      <c r="A452" s="117"/>
      <c r="B452" s="117"/>
      <c r="C452" s="117"/>
      <c r="D452" s="117"/>
      <c r="E452" s="111"/>
      <c r="F452" s="117"/>
      <c r="G452" s="111"/>
      <c r="H452" s="111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</row>
    <row r="453" spans="1:26" ht="12.75" customHeight="1" x14ac:dyDescent="0.2">
      <c r="A453" s="117"/>
      <c r="B453" s="117"/>
      <c r="C453" s="117"/>
      <c r="D453" s="117"/>
      <c r="E453" s="111"/>
      <c r="F453" s="117"/>
      <c r="G453" s="111"/>
      <c r="H453" s="111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</row>
    <row r="454" spans="1:26" ht="12.75" customHeight="1" x14ac:dyDescent="0.2">
      <c r="A454" s="117"/>
      <c r="B454" s="117"/>
      <c r="C454" s="117"/>
      <c r="D454" s="117"/>
      <c r="E454" s="111"/>
      <c r="F454" s="117"/>
      <c r="G454" s="111"/>
      <c r="H454" s="111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</row>
    <row r="455" spans="1:26" ht="12.75" customHeight="1" x14ac:dyDescent="0.2">
      <c r="A455" s="117"/>
      <c r="B455" s="117"/>
      <c r="C455" s="117"/>
      <c r="D455" s="117"/>
      <c r="E455" s="111"/>
      <c r="F455" s="117"/>
      <c r="G455" s="111"/>
      <c r="H455" s="111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</row>
    <row r="456" spans="1:26" ht="12.75" customHeight="1" x14ac:dyDescent="0.2">
      <c r="A456" s="117"/>
      <c r="B456" s="117"/>
      <c r="C456" s="117"/>
      <c r="D456" s="117"/>
      <c r="E456" s="111"/>
      <c r="F456" s="117"/>
      <c r="G456" s="111"/>
      <c r="H456" s="111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</row>
    <row r="457" spans="1:26" ht="12.75" customHeight="1" x14ac:dyDescent="0.2">
      <c r="A457" s="117"/>
      <c r="B457" s="117"/>
      <c r="C457" s="117"/>
      <c r="D457" s="117"/>
      <c r="E457" s="111"/>
      <c r="F457" s="117"/>
      <c r="G457" s="111"/>
      <c r="H457" s="111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</row>
    <row r="458" spans="1:26" ht="12.75" customHeight="1" x14ac:dyDescent="0.2">
      <c r="A458" s="117"/>
      <c r="B458" s="117"/>
      <c r="C458" s="117"/>
      <c r="D458" s="117"/>
      <c r="E458" s="111"/>
      <c r="F458" s="117"/>
      <c r="G458" s="111"/>
      <c r="H458" s="111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</row>
    <row r="459" spans="1:26" ht="12.75" customHeight="1" x14ac:dyDescent="0.2">
      <c r="A459" s="117"/>
      <c r="B459" s="117"/>
      <c r="C459" s="117"/>
      <c r="D459" s="117"/>
      <c r="E459" s="111"/>
      <c r="F459" s="117"/>
      <c r="G459" s="111"/>
      <c r="H459" s="111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</row>
    <row r="460" spans="1:26" ht="12.75" customHeight="1" x14ac:dyDescent="0.2">
      <c r="A460" s="117"/>
      <c r="B460" s="117"/>
      <c r="C460" s="117"/>
      <c r="D460" s="117"/>
      <c r="E460" s="111"/>
      <c r="F460" s="117"/>
      <c r="G460" s="111"/>
      <c r="H460" s="111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</row>
    <row r="461" spans="1:26" ht="12.75" customHeight="1" x14ac:dyDescent="0.2">
      <c r="A461" s="117"/>
      <c r="B461" s="117"/>
      <c r="C461" s="117"/>
      <c r="D461" s="117"/>
      <c r="E461" s="111"/>
      <c r="F461" s="117"/>
      <c r="G461" s="111"/>
      <c r="H461" s="111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</row>
    <row r="462" spans="1:26" ht="12.75" customHeight="1" x14ac:dyDescent="0.2">
      <c r="A462" s="117"/>
      <c r="B462" s="117"/>
      <c r="C462" s="117"/>
      <c r="D462" s="117"/>
      <c r="E462" s="111"/>
      <c r="F462" s="117"/>
      <c r="G462" s="111"/>
      <c r="H462" s="111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</row>
    <row r="463" spans="1:26" ht="12.75" customHeight="1" x14ac:dyDescent="0.2">
      <c r="A463" s="117"/>
      <c r="B463" s="117"/>
      <c r="C463" s="117"/>
      <c r="D463" s="117"/>
      <c r="E463" s="111"/>
      <c r="F463" s="117"/>
      <c r="G463" s="111"/>
      <c r="H463" s="111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</row>
    <row r="464" spans="1:26" ht="12.75" customHeight="1" x14ac:dyDescent="0.2">
      <c r="A464" s="117"/>
      <c r="B464" s="117"/>
      <c r="C464" s="117"/>
      <c r="D464" s="117"/>
      <c r="E464" s="111"/>
      <c r="F464" s="117"/>
      <c r="G464" s="111"/>
      <c r="H464" s="111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</row>
    <row r="465" spans="1:26" ht="12.75" customHeight="1" x14ac:dyDescent="0.2">
      <c r="A465" s="117"/>
      <c r="B465" s="117"/>
      <c r="C465" s="117"/>
      <c r="D465" s="117"/>
      <c r="E465" s="111"/>
      <c r="F465" s="117"/>
      <c r="G465" s="111"/>
      <c r="H465" s="111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</row>
    <row r="466" spans="1:26" ht="12.75" customHeight="1" x14ac:dyDescent="0.2">
      <c r="A466" s="117"/>
      <c r="B466" s="117"/>
      <c r="C466" s="117"/>
      <c r="D466" s="117"/>
      <c r="E466" s="111"/>
      <c r="F466" s="117"/>
      <c r="G466" s="111"/>
      <c r="H466" s="111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</row>
    <row r="467" spans="1:26" ht="12.75" customHeight="1" x14ac:dyDescent="0.2">
      <c r="A467" s="117"/>
      <c r="B467" s="117"/>
      <c r="C467" s="117"/>
      <c r="D467" s="117"/>
      <c r="E467" s="111"/>
      <c r="F467" s="117"/>
      <c r="G467" s="111"/>
      <c r="H467" s="111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 spans="1:26" ht="12.75" customHeight="1" x14ac:dyDescent="0.2">
      <c r="A468" s="117"/>
      <c r="B468" s="117"/>
      <c r="C468" s="117"/>
      <c r="D468" s="117"/>
      <c r="E468" s="111"/>
      <c r="F468" s="117"/>
      <c r="G468" s="111"/>
      <c r="H468" s="111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 spans="1:26" ht="12.75" customHeight="1" x14ac:dyDescent="0.2">
      <c r="A469" s="117"/>
      <c r="B469" s="117"/>
      <c r="C469" s="117"/>
      <c r="D469" s="117"/>
      <c r="E469" s="111"/>
      <c r="F469" s="117"/>
      <c r="G469" s="111"/>
      <c r="H469" s="111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 spans="1:26" ht="12.75" customHeight="1" x14ac:dyDescent="0.2">
      <c r="A470" s="117"/>
      <c r="B470" s="117"/>
      <c r="C470" s="117"/>
      <c r="D470" s="117"/>
      <c r="E470" s="111"/>
      <c r="F470" s="117"/>
      <c r="G470" s="111"/>
      <c r="H470" s="111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</row>
    <row r="471" spans="1:26" ht="12.75" customHeight="1" x14ac:dyDescent="0.2">
      <c r="A471" s="117"/>
      <c r="B471" s="117"/>
      <c r="C471" s="117"/>
      <c r="D471" s="117"/>
      <c r="E471" s="111"/>
      <c r="F471" s="117"/>
      <c r="G471" s="111"/>
      <c r="H471" s="111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 spans="1:26" ht="12.75" customHeight="1" x14ac:dyDescent="0.2">
      <c r="A472" s="117"/>
      <c r="B472" s="117"/>
      <c r="C472" s="117"/>
      <c r="D472" s="117"/>
      <c r="E472" s="111"/>
      <c r="F472" s="117"/>
      <c r="G472" s="111"/>
      <c r="H472" s="111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</row>
    <row r="473" spans="1:26" ht="12.75" customHeight="1" x14ac:dyDescent="0.2">
      <c r="A473" s="117"/>
      <c r="B473" s="117"/>
      <c r="C473" s="117"/>
      <c r="D473" s="117"/>
      <c r="E473" s="111"/>
      <c r="F473" s="117"/>
      <c r="G473" s="111"/>
      <c r="H473" s="111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</row>
    <row r="474" spans="1:26" ht="12.75" customHeight="1" x14ac:dyDescent="0.2">
      <c r="A474" s="117"/>
      <c r="B474" s="117"/>
      <c r="C474" s="117"/>
      <c r="D474" s="117"/>
      <c r="E474" s="111"/>
      <c r="F474" s="117"/>
      <c r="G474" s="111"/>
      <c r="H474" s="111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</row>
    <row r="475" spans="1:26" ht="12.75" customHeight="1" x14ac:dyDescent="0.2">
      <c r="A475" s="117"/>
      <c r="B475" s="117"/>
      <c r="C475" s="117"/>
      <c r="D475" s="117"/>
      <c r="E475" s="111"/>
      <c r="F475" s="117"/>
      <c r="G475" s="111"/>
      <c r="H475" s="111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</row>
    <row r="476" spans="1:26" ht="12.75" customHeight="1" x14ac:dyDescent="0.2">
      <c r="A476" s="117"/>
      <c r="B476" s="117"/>
      <c r="C476" s="117"/>
      <c r="D476" s="117"/>
      <c r="E476" s="111"/>
      <c r="F476" s="117"/>
      <c r="G476" s="111"/>
      <c r="H476" s="111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 spans="1:26" ht="12.75" customHeight="1" x14ac:dyDescent="0.2">
      <c r="A477" s="117"/>
      <c r="B477" s="117"/>
      <c r="C477" s="117"/>
      <c r="D477" s="117"/>
      <c r="E477" s="111"/>
      <c r="F477" s="117"/>
      <c r="G477" s="111"/>
      <c r="H477" s="111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 spans="1:26" ht="12.75" customHeight="1" x14ac:dyDescent="0.2">
      <c r="A478" s="117"/>
      <c r="B478" s="117"/>
      <c r="C478" s="117"/>
      <c r="D478" s="117"/>
      <c r="E478" s="111"/>
      <c r="F478" s="117"/>
      <c r="G478" s="111"/>
      <c r="H478" s="111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 spans="1:26" ht="12.75" customHeight="1" x14ac:dyDescent="0.2">
      <c r="A479" s="117"/>
      <c r="B479" s="117"/>
      <c r="C479" s="117"/>
      <c r="D479" s="117"/>
      <c r="E479" s="111"/>
      <c r="F479" s="117"/>
      <c r="G479" s="111"/>
      <c r="H479" s="111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 spans="1:26" ht="12.75" customHeight="1" x14ac:dyDescent="0.2">
      <c r="A480" s="117"/>
      <c r="B480" s="117"/>
      <c r="C480" s="117"/>
      <c r="D480" s="117"/>
      <c r="E480" s="111"/>
      <c r="F480" s="117"/>
      <c r="G480" s="111"/>
      <c r="H480" s="111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</row>
    <row r="481" spans="1:26" ht="12.75" customHeight="1" x14ac:dyDescent="0.2">
      <c r="A481" s="117"/>
      <c r="B481" s="117"/>
      <c r="C481" s="117"/>
      <c r="D481" s="117"/>
      <c r="E481" s="111"/>
      <c r="F481" s="117"/>
      <c r="G481" s="111"/>
      <c r="H481" s="111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</row>
    <row r="482" spans="1:26" ht="12.75" customHeight="1" x14ac:dyDescent="0.2">
      <c r="A482" s="117"/>
      <c r="B482" s="117"/>
      <c r="C482" s="117"/>
      <c r="D482" s="117"/>
      <c r="E482" s="111"/>
      <c r="F482" s="117"/>
      <c r="G482" s="111"/>
      <c r="H482" s="111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</row>
    <row r="483" spans="1:26" ht="12.75" customHeight="1" x14ac:dyDescent="0.2">
      <c r="A483" s="117"/>
      <c r="B483" s="117"/>
      <c r="C483" s="117"/>
      <c r="D483" s="117"/>
      <c r="E483" s="111"/>
      <c r="F483" s="117"/>
      <c r="G483" s="111"/>
      <c r="H483" s="111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</row>
    <row r="484" spans="1:26" ht="12.75" customHeight="1" x14ac:dyDescent="0.2">
      <c r="A484" s="117"/>
      <c r="B484" s="117"/>
      <c r="C484" s="117"/>
      <c r="D484" s="117"/>
      <c r="E484" s="111"/>
      <c r="F484" s="117"/>
      <c r="G484" s="111"/>
      <c r="H484" s="111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</row>
    <row r="485" spans="1:26" ht="12.75" customHeight="1" x14ac:dyDescent="0.2">
      <c r="A485" s="117"/>
      <c r="B485" s="117"/>
      <c r="C485" s="117"/>
      <c r="D485" s="117"/>
      <c r="E485" s="111"/>
      <c r="F485" s="117"/>
      <c r="G485" s="111"/>
      <c r="H485" s="111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</row>
    <row r="486" spans="1:26" ht="12.75" customHeight="1" x14ac:dyDescent="0.2">
      <c r="A486" s="117"/>
      <c r="B486" s="117"/>
      <c r="C486" s="117"/>
      <c r="D486" s="117"/>
      <c r="E486" s="111"/>
      <c r="F486" s="117"/>
      <c r="G486" s="111"/>
      <c r="H486" s="111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</row>
    <row r="487" spans="1:26" ht="12.75" customHeight="1" x14ac:dyDescent="0.2">
      <c r="A487" s="117"/>
      <c r="B487" s="117"/>
      <c r="C487" s="117"/>
      <c r="D487" s="117"/>
      <c r="E487" s="111"/>
      <c r="F487" s="117"/>
      <c r="G487" s="111"/>
      <c r="H487" s="111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</row>
    <row r="488" spans="1:26" ht="12.75" customHeight="1" x14ac:dyDescent="0.2">
      <c r="A488" s="117"/>
      <c r="B488" s="117"/>
      <c r="C488" s="117"/>
      <c r="D488" s="117"/>
      <c r="E488" s="111"/>
      <c r="F488" s="117"/>
      <c r="G488" s="111"/>
      <c r="H488" s="111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</row>
    <row r="489" spans="1:26" ht="12.75" customHeight="1" x14ac:dyDescent="0.2">
      <c r="A489" s="117"/>
      <c r="B489" s="117"/>
      <c r="C489" s="117"/>
      <c r="D489" s="117"/>
      <c r="E489" s="111"/>
      <c r="F489" s="117"/>
      <c r="G489" s="111"/>
      <c r="H489" s="111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</row>
    <row r="490" spans="1:26" ht="12.75" customHeight="1" x14ac:dyDescent="0.2">
      <c r="A490" s="117"/>
      <c r="B490" s="117"/>
      <c r="C490" s="117"/>
      <c r="D490" s="117"/>
      <c r="E490" s="111"/>
      <c r="F490" s="117"/>
      <c r="G490" s="111"/>
      <c r="H490" s="111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</row>
    <row r="491" spans="1:26" ht="12.75" customHeight="1" x14ac:dyDescent="0.2">
      <c r="A491" s="117"/>
      <c r="B491" s="117"/>
      <c r="C491" s="117"/>
      <c r="D491" s="117"/>
      <c r="E491" s="111"/>
      <c r="F491" s="117"/>
      <c r="G491" s="111"/>
      <c r="H491" s="111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</row>
    <row r="492" spans="1:26" ht="12.75" customHeight="1" x14ac:dyDescent="0.2">
      <c r="A492" s="117"/>
      <c r="B492" s="117"/>
      <c r="C492" s="117"/>
      <c r="D492" s="117"/>
      <c r="E492" s="111"/>
      <c r="F492" s="117"/>
      <c r="G492" s="111"/>
      <c r="H492" s="111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</row>
    <row r="493" spans="1:26" ht="12.75" customHeight="1" x14ac:dyDescent="0.2">
      <c r="A493" s="117"/>
      <c r="B493" s="117"/>
      <c r="C493" s="117"/>
      <c r="D493" s="117"/>
      <c r="E493" s="111"/>
      <c r="F493" s="117"/>
      <c r="G493" s="111"/>
      <c r="H493" s="111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</row>
    <row r="494" spans="1:26" ht="12.75" customHeight="1" x14ac:dyDescent="0.2">
      <c r="A494" s="117"/>
      <c r="B494" s="117"/>
      <c r="C494" s="117"/>
      <c r="D494" s="117"/>
      <c r="E494" s="111"/>
      <c r="F494" s="117"/>
      <c r="G494" s="111"/>
      <c r="H494" s="111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</row>
    <row r="495" spans="1:26" ht="12.75" customHeight="1" x14ac:dyDescent="0.2">
      <c r="A495" s="117"/>
      <c r="B495" s="117"/>
      <c r="C495" s="117"/>
      <c r="D495" s="117"/>
      <c r="E495" s="111"/>
      <c r="F495" s="117"/>
      <c r="G495" s="111"/>
      <c r="H495" s="111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</row>
    <row r="496" spans="1:26" ht="12.75" customHeight="1" x14ac:dyDescent="0.2">
      <c r="A496" s="117"/>
      <c r="B496" s="117"/>
      <c r="C496" s="117"/>
      <c r="D496" s="117"/>
      <c r="E496" s="111"/>
      <c r="F496" s="117"/>
      <c r="G496" s="111"/>
      <c r="H496" s="111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</row>
    <row r="497" spans="1:26" ht="12.75" customHeight="1" x14ac:dyDescent="0.2">
      <c r="A497" s="117"/>
      <c r="B497" s="117"/>
      <c r="C497" s="117"/>
      <c r="D497" s="117"/>
      <c r="E497" s="111"/>
      <c r="F497" s="117"/>
      <c r="G497" s="111"/>
      <c r="H497" s="111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</row>
    <row r="498" spans="1:26" ht="12.75" customHeight="1" x14ac:dyDescent="0.2">
      <c r="A498" s="117"/>
      <c r="B498" s="117"/>
      <c r="C498" s="117"/>
      <c r="D498" s="117"/>
      <c r="E498" s="111"/>
      <c r="F498" s="117"/>
      <c r="G498" s="111"/>
      <c r="H498" s="111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</row>
    <row r="499" spans="1:26" ht="12.75" customHeight="1" x14ac:dyDescent="0.2">
      <c r="A499" s="117"/>
      <c r="B499" s="117"/>
      <c r="C499" s="117"/>
      <c r="D499" s="117"/>
      <c r="E499" s="111"/>
      <c r="F499" s="117"/>
      <c r="G499" s="111"/>
      <c r="H499" s="111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</row>
    <row r="500" spans="1:26" ht="12.75" customHeight="1" x14ac:dyDescent="0.2">
      <c r="A500" s="117"/>
      <c r="B500" s="117"/>
      <c r="C500" s="117"/>
      <c r="D500" s="117"/>
      <c r="E500" s="111"/>
      <c r="F500" s="117"/>
      <c r="G500" s="111"/>
      <c r="H500" s="111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</row>
    <row r="501" spans="1:26" ht="12.75" customHeight="1" x14ac:dyDescent="0.2">
      <c r="A501" s="117"/>
      <c r="B501" s="117"/>
      <c r="C501" s="117"/>
      <c r="D501" s="117"/>
      <c r="E501" s="111"/>
      <c r="F501" s="117"/>
      <c r="G501" s="111"/>
      <c r="H501" s="111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</row>
    <row r="502" spans="1:26" ht="12.75" customHeight="1" x14ac:dyDescent="0.2">
      <c r="A502" s="117"/>
      <c r="B502" s="117"/>
      <c r="C502" s="117"/>
      <c r="D502" s="117"/>
      <c r="E502" s="111"/>
      <c r="F502" s="117"/>
      <c r="G502" s="111"/>
      <c r="H502" s="111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</row>
    <row r="503" spans="1:26" ht="12.75" customHeight="1" x14ac:dyDescent="0.2">
      <c r="A503" s="117"/>
      <c r="B503" s="117"/>
      <c r="C503" s="117"/>
      <c r="D503" s="117"/>
      <c r="E503" s="111"/>
      <c r="F503" s="117"/>
      <c r="G503" s="111"/>
      <c r="H503" s="111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</row>
    <row r="504" spans="1:26" ht="12.75" customHeight="1" x14ac:dyDescent="0.2">
      <c r="A504" s="117"/>
      <c r="B504" s="117"/>
      <c r="C504" s="117"/>
      <c r="D504" s="117"/>
      <c r="E504" s="111"/>
      <c r="F504" s="117"/>
      <c r="G504" s="111"/>
      <c r="H504" s="111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 spans="1:26" ht="12.75" customHeight="1" x14ac:dyDescent="0.2">
      <c r="A505" s="117"/>
      <c r="B505" s="117"/>
      <c r="C505" s="117"/>
      <c r="D505" s="117"/>
      <c r="E505" s="111"/>
      <c r="F505" s="117"/>
      <c r="G505" s="111"/>
      <c r="H505" s="111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</row>
    <row r="506" spans="1:26" ht="12.75" customHeight="1" x14ac:dyDescent="0.2">
      <c r="A506" s="117"/>
      <c r="B506" s="117"/>
      <c r="C506" s="117"/>
      <c r="D506" s="117"/>
      <c r="E506" s="111"/>
      <c r="F506" s="117"/>
      <c r="G506" s="111"/>
      <c r="H506" s="111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 spans="1:26" ht="12.75" customHeight="1" x14ac:dyDescent="0.2">
      <c r="A507" s="117"/>
      <c r="B507" s="117"/>
      <c r="C507" s="117"/>
      <c r="D507" s="117"/>
      <c r="E507" s="111"/>
      <c r="F507" s="117"/>
      <c r="G507" s="111"/>
      <c r="H507" s="111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 spans="1:26" ht="12.75" customHeight="1" x14ac:dyDescent="0.2">
      <c r="A508" s="117"/>
      <c r="B508" s="117"/>
      <c r="C508" s="117"/>
      <c r="D508" s="117"/>
      <c r="E508" s="111"/>
      <c r="F508" s="117"/>
      <c r="G508" s="111"/>
      <c r="H508" s="111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</row>
    <row r="509" spans="1:26" ht="12.75" customHeight="1" x14ac:dyDescent="0.2">
      <c r="A509" s="117"/>
      <c r="B509" s="117"/>
      <c r="C509" s="117"/>
      <c r="D509" s="117"/>
      <c r="E509" s="111"/>
      <c r="F509" s="117"/>
      <c r="G509" s="111"/>
      <c r="H509" s="111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</row>
    <row r="510" spans="1:26" ht="12.75" customHeight="1" x14ac:dyDescent="0.2">
      <c r="A510" s="117"/>
      <c r="B510" s="117"/>
      <c r="C510" s="117"/>
      <c r="D510" s="117"/>
      <c r="E510" s="111"/>
      <c r="F510" s="117"/>
      <c r="G510" s="111"/>
      <c r="H510" s="111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</row>
    <row r="511" spans="1:26" ht="12.75" customHeight="1" x14ac:dyDescent="0.2">
      <c r="A511" s="117"/>
      <c r="B511" s="117"/>
      <c r="C511" s="117"/>
      <c r="D511" s="117"/>
      <c r="E511" s="111"/>
      <c r="F511" s="117"/>
      <c r="G511" s="111"/>
      <c r="H511" s="111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</row>
    <row r="512" spans="1:26" ht="12.75" customHeight="1" x14ac:dyDescent="0.2">
      <c r="A512" s="117"/>
      <c r="B512" s="117"/>
      <c r="C512" s="117"/>
      <c r="D512" s="117"/>
      <c r="E512" s="111"/>
      <c r="F512" s="117"/>
      <c r="G512" s="111"/>
      <c r="H512" s="111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</row>
    <row r="513" spans="1:26" ht="12.75" customHeight="1" x14ac:dyDescent="0.2">
      <c r="A513" s="117"/>
      <c r="B513" s="117"/>
      <c r="C513" s="117"/>
      <c r="D513" s="117"/>
      <c r="E513" s="111"/>
      <c r="F513" s="117"/>
      <c r="G513" s="111"/>
      <c r="H513" s="111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</row>
    <row r="514" spans="1:26" ht="12.75" customHeight="1" x14ac:dyDescent="0.2">
      <c r="A514" s="117"/>
      <c r="B514" s="117"/>
      <c r="C514" s="117"/>
      <c r="D514" s="117"/>
      <c r="E514" s="111"/>
      <c r="F514" s="117"/>
      <c r="G514" s="111"/>
      <c r="H514" s="111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</row>
    <row r="515" spans="1:26" ht="12.75" customHeight="1" x14ac:dyDescent="0.2">
      <c r="A515" s="117"/>
      <c r="B515" s="117"/>
      <c r="C515" s="117"/>
      <c r="D515" s="117"/>
      <c r="E515" s="111"/>
      <c r="F515" s="117"/>
      <c r="G515" s="111"/>
      <c r="H515" s="111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 spans="1:26" ht="12.75" customHeight="1" x14ac:dyDescent="0.2">
      <c r="A516" s="117"/>
      <c r="B516" s="117"/>
      <c r="C516" s="117"/>
      <c r="D516" s="117"/>
      <c r="E516" s="111"/>
      <c r="F516" s="117"/>
      <c r="G516" s="111"/>
      <c r="H516" s="111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</row>
    <row r="517" spans="1:26" ht="12.75" customHeight="1" x14ac:dyDescent="0.2">
      <c r="A517" s="117"/>
      <c r="B517" s="117"/>
      <c r="C517" s="117"/>
      <c r="D517" s="117"/>
      <c r="E517" s="111"/>
      <c r="F517" s="117"/>
      <c r="G517" s="111"/>
      <c r="H517" s="111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 spans="1:26" ht="12.75" customHeight="1" x14ac:dyDescent="0.2">
      <c r="A518" s="117"/>
      <c r="B518" s="117"/>
      <c r="C518" s="117"/>
      <c r="D518" s="117"/>
      <c r="E518" s="111"/>
      <c r="F518" s="117"/>
      <c r="G518" s="111"/>
      <c r="H518" s="111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</row>
    <row r="519" spans="1:26" ht="12.75" customHeight="1" x14ac:dyDescent="0.2">
      <c r="A519" s="117"/>
      <c r="B519" s="117"/>
      <c r="C519" s="117"/>
      <c r="D519" s="117"/>
      <c r="E519" s="111"/>
      <c r="F519" s="117"/>
      <c r="G519" s="111"/>
      <c r="H519" s="111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</row>
    <row r="520" spans="1:26" ht="12.75" customHeight="1" x14ac:dyDescent="0.2">
      <c r="A520" s="117"/>
      <c r="B520" s="117"/>
      <c r="C520" s="117"/>
      <c r="D520" s="117"/>
      <c r="E520" s="111"/>
      <c r="F520" s="117"/>
      <c r="G520" s="111"/>
      <c r="H520" s="111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</row>
    <row r="521" spans="1:26" ht="12.75" customHeight="1" x14ac:dyDescent="0.2">
      <c r="A521" s="117"/>
      <c r="B521" s="117"/>
      <c r="C521" s="117"/>
      <c r="D521" s="117"/>
      <c r="E521" s="111"/>
      <c r="F521" s="117"/>
      <c r="G521" s="111"/>
      <c r="H521" s="111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</row>
    <row r="522" spans="1:26" ht="12.75" customHeight="1" x14ac:dyDescent="0.2">
      <c r="A522" s="117"/>
      <c r="B522" s="117"/>
      <c r="C522" s="117"/>
      <c r="D522" s="117"/>
      <c r="E522" s="111"/>
      <c r="F522" s="117"/>
      <c r="G522" s="111"/>
      <c r="H522" s="111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</row>
    <row r="523" spans="1:26" ht="12.75" customHeight="1" x14ac:dyDescent="0.2">
      <c r="A523" s="117"/>
      <c r="B523" s="117"/>
      <c r="C523" s="117"/>
      <c r="D523" s="117"/>
      <c r="E523" s="111"/>
      <c r="F523" s="117"/>
      <c r="G523" s="111"/>
      <c r="H523" s="111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</row>
    <row r="524" spans="1:26" ht="12.75" customHeight="1" x14ac:dyDescent="0.2">
      <c r="A524" s="117"/>
      <c r="B524" s="117"/>
      <c r="C524" s="117"/>
      <c r="D524" s="117"/>
      <c r="E524" s="111"/>
      <c r="F524" s="117"/>
      <c r="G524" s="111"/>
      <c r="H524" s="111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</row>
    <row r="525" spans="1:26" ht="12.75" customHeight="1" x14ac:dyDescent="0.2">
      <c r="A525" s="117"/>
      <c r="B525" s="117"/>
      <c r="C525" s="117"/>
      <c r="D525" s="117"/>
      <c r="E525" s="111"/>
      <c r="F525" s="117"/>
      <c r="G525" s="111"/>
      <c r="H525" s="111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 spans="1:26" ht="12.75" customHeight="1" x14ac:dyDescent="0.2">
      <c r="A526" s="117"/>
      <c r="B526" s="117"/>
      <c r="C526" s="117"/>
      <c r="D526" s="117"/>
      <c r="E526" s="111"/>
      <c r="F526" s="117"/>
      <c r="G526" s="111"/>
      <c r="H526" s="111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 spans="1:26" ht="12.75" customHeight="1" x14ac:dyDescent="0.2">
      <c r="A527" s="117"/>
      <c r="B527" s="117"/>
      <c r="C527" s="117"/>
      <c r="D527" s="117"/>
      <c r="E527" s="111"/>
      <c r="F527" s="117"/>
      <c r="G527" s="111"/>
      <c r="H527" s="111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 spans="1:26" ht="12.75" customHeight="1" x14ac:dyDescent="0.2">
      <c r="A528" s="117"/>
      <c r="B528" s="117"/>
      <c r="C528" s="117"/>
      <c r="D528" s="117"/>
      <c r="E528" s="111"/>
      <c r="F528" s="117"/>
      <c r="G528" s="111"/>
      <c r="H528" s="111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 spans="1:26" ht="12.75" customHeight="1" x14ac:dyDescent="0.2">
      <c r="A529" s="117"/>
      <c r="B529" s="117"/>
      <c r="C529" s="117"/>
      <c r="D529" s="117"/>
      <c r="E529" s="111"/>
      <c r="F529" s="117"/>
      <c r="G529" s="111"/>
      <c r="H529" s="111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 spans="1:26" ht="12.75" customHeight="1" x14ac:dyDescent="0.2">
      <c r="A530" s="117"/>
      <c r="B530" s="117"/>
      <c r="C530" s="117"/>
      <c r="D530" s="117"/>
      <c r="E530" s="111"/>
      <c r="F530" s="117"/>
      <c r="G530" s="111"/>
      <c r="H530" s="111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 spans="1:26" ht="12.75" customHeight="1" x14ac:dyDescent="0.2">
      <c r="A531" s="117"/>
      <c r="B531" s="117"/>
      <c r="C531" s="117"/>
      <c r="D531" s="117"/>
      <c r="E531" s="111"/>
      <c r="F531" s="117"/>
      <c r="G531" s="111"/>
      <c r="H531" s="111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 spans="1:26" ht="12.75" customHeight="1" x14ac:dyDescent="0.2">
      <c r="A532" s="117"/>
      <c r="B532" s="117"/>
      <c r="C532" s="117"/>
      <c r="D532" s="117"/>
      <c r="E532" s="111"/>
      <c r="F532" s="117"/>
      <c r="G532" s="111"/>
      <c r="H532" s="111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 spans="1:26" ht="12.75" customHeight="1" x14ac:dyDescent="0.2">
      <c r="A533" s="117"/>
      <c r="B533" s="117"/>
      <c r="C533" s="117"/>
      <c r="D533" s="117"/>
      <c r="E533" s="111"/>
      <c r="F533" s="117"/>
      <c r="G533" s="111"/>
      <c r="H533" s="111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 spans="1:26" ht="12.75" customHeight="1" x14ac:dyDescent="0.2">
      <c r="A534" s="117"/>
      <c r="B534" s="117"/>
      <c r="C534" s="117"/>
      <c r="D534" s="117"/>
      <c r="E534" s="111"/>
      <c r="F534" s="117"/>
      <c r="G534" s="111"/>
      <c r="H534" s="111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</row>
    <row r="535" spans="1:26" ht="12.75" customHeight="1" x14ac:dyDescent="0.2">
      <c r="A535" s="117"/>
      <c r="B535" s="117"/>
      <c r="C535" s="117"/>
      <c r="D535" s="117"/>
      <c r="E535" s="111"/>
      <c r="F535" s="117"/>
      <c r="G535" s="111"/>
      <c r="H535" s="111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</row>
    <row r="536" spans="1:26" ht="12.75" customHeight="1" x14ac:dyDescent="0.2">
      <c r="A536" s="117"/>
      <c r="B536" s="117"/>
      <c r="C536" s="117"/>
      <c r="D536" s="117"/>
      <c r="E536" s="111"/>
      <c r="F536" s="117"/>
      <c r="G536" s="111"/>
      <c r="H536" s="111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</row>
    <row r="537" spans="1:26" ht="12.75" customHeight="1" x14ac:dyDescent="0.2">
      <c r="A537" s="117"/>
      <c r="B537" s="117"/>
      <c r="C537" s="117"/>
      <c r="D537" s="117"/>
      <c r="E537" s="111"/>
      <c r="F537" s="117"/>
      <c r="G537" s="111"/>
      <c r="H537" s="111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</row>
    <row r="538" spans="1:26" ht="12.75" customHeight="1" x14ac:dyDescent="0.2">
      <c r="A538" s="117"/>
      <c r="B538" s="117"/>
      <c r="C538" s="117"/>
      <c r="D538" s="117"/>
      <c r="E538" s="111"/>
      <c r="F538" s="117"/>
      <c r="G538" s="111"/>
      <c r="H538" s="111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</row>
    <row r="539" spans="1:26" ht="12.75" customHeight="1" x14ac:dyDescent="0.2">
      <c r="A539" s="117"/>
      <c r="B539" s="117"/>
      <c r="C539" s="117"/>
      <c r="D539" s="117"/>
      <c r="E539" s="111"/>
      <c r="F539" s="117"/>
      <c r="G539" s="111"/>
      <c r="H539" s="111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</row>
    <row r="540" spans="1:26" ht="12.75" customHeight="1" x14ac:dyDescent="0.2">
      <c r="A540" s="117"/>
      <c r="B540" s="117"/>
      <c r="C540" s="117"/>
      <c r="D540" s="117"/>
      <c r="E540" s="111"/>
      <c r="F540" s="117"/>
      <c r="G540" s="111"/>
      <c r="H540" s="111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 spans="1:26" ht="12.75" customHeight="1" x14ac:dyDescent="0.2">
      <c r="A541" s="117"/>
      <c r="B541" s="117"/>
      <c r="C541" s="117"/>
      <c r="D541" s="117"/>
      <c r="E541" s="111"/>
      <c r="F541" s="117"/>
      <c r="G541" s="111"/>
      <c r="H541" s="111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 spans="1:26" ht="12.75" customHeight="1" x14ac:dyDescent="0.2">
      <c r="A542" s="117"/>
      <c r="B542" s="117"/>
      <c r="C542" s="117"/>
      <c r="D542" s="117"/>
      <c r="E542" s="111"/>
      <c r="F542" s="117"/>
      <c r="G542" s="111"/>
      <c r="H542" s="111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 spans="1:26" ht="12.75" customHeight="1" x14ac:dyDescent="0.2">
      <c r="A543" s="117"/>
      <c r="B543" s="117"/>
      <c r="C543" s="117"/>
      <c r="D543" s="117"/>
      <c r="E543" s="111"/>
      <c r="F543" s="117"/>
      <c r="G543" s="111"/>
      <c r="H543" s="111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 spans="1:26" ht="12.75" customHeight="1" x14ac:dyDescent="0.2">
      <c r="A544" s="117"/>
      <c r="B544" s="117"/>
      <c r="C544" s="117"/>
      <c r="D544" s="117"/>
      <c r="E544" s="111"/>
      <c r="F544" s="117"/>
      <c r="G544" s="111"/>
      <c r="H544" s="111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 spans="1:26" ht="12.75" customHeight="1" x14ac:dyDescent="0.2">
      <c r="A545" s="117"/>
      <c r="B545" s="117"/>
      <c r="C545" s="117"/>
      <c r="D545" s="117"/>
      <c r="E545" s="111"/>
      <c r="F545" s="117"/>
      <c r="G545" s="111"/>
      <c r="H545" s="111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</row>
    <row r="546" spans="1:26" ht="12.75" customHeight="1" x14ac:dyDescent="0.2">
      <c r="A546" s="117"/>
      <c r="B546" s="117"/>
      <c r="C546" s="117"/>
      <c r="D546" s="117"/>
      <c r="E546" s="111"/>
      <c r="F546" s="117"/>
      <c r="G546" s="111"/>
      <c r="H546" s="111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</row>
    <row r="547" spans="1:26" ht="12.75" customHeight="1" x14ac:dyDescent="0.2">
      <c r="A547" s="117"/>
      <c r="B547" s="117"/>
      <c r="C547" s="117"/>
      <c r="D547" s="117"/>
      <c r="E547" s="111"/>
      <c r="F547" s="117"/>
      <c r="G547" s="111"/>
      <c r="H547" s="111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</row>
    <row r="548" spans="1:26" ht="12.75" customHeight="1" x14ac:dyDescent="0.2">
      <c r="A548" s="117"/>
      <c r="B548" s="117"/>
      <c r="C548" s="117"/>
      <c r="D548" s="117"/>
      <c r="E548" s="111"/>
      <c r="F548" s="117"/>
      <c r="G548" s="111"/>
      <c r="H548" s="111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</row>
    <row r="549" spans="1:26" ht="12.75" customHeight="1" x14ac:dyDescent="0.2">
      <c r="A549" s="117"/>
      <c r="B549" s="117"/>
      <c r="C549" s="117"/>
      <c r="D549" s="117"/>
      <c r="E549" s="111"/>
      <c r="F549" s="117"/>
      <c r="G549" s="111"/>
      <c r="H549" s="111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 spans="1:26" ht="12.75" customHeight="1" x14ac:dyDescent="0.2">
      <c r="A550" s="117"/>
      <c r="B550" s="117"/>
      <c r="C550" s="117"/>
      <c r="D550" s="117"/>
      <c r="E550" s="111"/>
      <c r="F550" s="117"/>
      <c r="G550" s="111"/>
      <c r="H550" s="111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</row>
    <row r="551" spans="1:26" ht="12.75" customHeight="1" x14ac:dyDescent="0.2">
      <c r="A551" s="117"/>
      <c r="B551" s="117"/>
      <c r="C551" s="117"/>
      <c r="D551" s="117"/>
      <c r="E551" s="111"/>
      <c r="F551" s="117"/>
      <c r="G551" s="111"/>
      <c r="H551" s="111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</row>
    <row r="552" spans="1:26" ht="12.75" customHeight="1" x14ac:dyDescent="0.2">
      <c r="A552" s="117"/>
      <c r="B552" s="117"/>
      <c r="C552" s="117"/>
      <c r="D552" s="117"/>
      <c r="E552" s="111"/>
      <c r="F552" s="117"/>
      <c r="G552" s="111"/>
      <c r="H552" s="111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</row>
    <row r="553" spans="1:26" ht="12.75" customHeight="1" x14ac:dyDescent="0.2">
      <c r="A553" s="117"/>
      <c r="B553" s="117"/>
      <c r="C553" s="117"/>
      <c r="D553" s="117"/>
      <c r="E553" s="111"/>
      <c r="F553" s="117"/>
      <c r="G553" s="111"/>
      <c r="H553" s="111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</row>
    <row r="554" spans="1:26" ht="12.75" customHeight="1" x14ac:dyDescent="0.2">
      <c r="A554" s="117"/>
      <c r="B554" s="117"/>
      <c r="C554" s="117"/>
      <c r="D554" s="117"/>
      <c r="E554" s="111"/>
      <c r="F554" s="117"/>
      <c r="G554" s="111"/>
      <c r="H554" s="111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 spans="1:26" ht="12.75" customHeight="1" x14ac:dyDescent="0.2">
      <c r="A555" s="117"/>
      <c r="B555" s="117"/>
      <c r="C555" s="117"/>
      <c r="D555" s="117"/>
      <c r="E555" s="111"/>
      <c r="F555" s="117"/>
      <c r="G555" s="111"/>
      <c r="H555" s="111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 spans="1:26" ht="12.75" customHeight="1" x14ac:dyDescent="0.2">
      <c r="A556" s="117"/>
      <c r="B556" s="117"/>
      <c r="C556" s="117"/>
      <c r="D556" s="117"/>
      <c r="E556" s="111"/>
      <c r="F556" s="117"/>
      <c r="G556" s="111"/>
      <c r="H556" s="111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 spans="1:26" ht="12.75" customHeight="1" x14ac:dyDescent="0.2">
      <c r="A557" s="117"/>
      <c r="B557" s="117"/>
      <c r="C557" s="117"/>
      <c r="D557" s="117"/>
      <c r="E557" s="111"/>
      <c r="F557" s="117"/>
      <c r="G557" s="111"/>
      <c r="H557" s="111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 spans="1:26" ht="12.75" customHeight="1" x14ac:dyDescent="0.2">
      <c r="A558" s="117"/>
      <c r="B558" s="117"/>
      <c r="C558" s="117"/>
      <c r="D558" s="117"/>
      <c r="E558" s="111"/>
      <c r="F558" s="117"/>
      <c r="G558" s="111"/>
      <c r="H558" s="111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 spans="1:26" ht="12.75" customHeight="1" x14ac:dyDescent="0.2">
      <c r="A559" s="117"/>
      <c r="B559" s="117"/>
      <c r="C559" s="117"/>
      <c r="D559" s="117"/>
      <c r="E559" s="111"/>
      <c r="F559" s="117"/>
      <c r="G559" s="111"/>
      <c r="H559" s="111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 spans="1:26" ht="12.75" customHeight="1" x14ac:dyDescent="0.2">
      <c r="A560" s="117"/>
      <c r="B560" s="117"/>
      <c r="C560" s="117"/>
      <c r="D560" s="117"/>
      <c r="E560" s="111"/>
      <c r="F560" s="117"/>
      <c r="G560" s="111"/>
      <c r="H560" s="111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 spans="1:26" ht="12.75" customHeight="1" x14ac:dyDescent="0.2">
      <c r="A561" s="117"/>
      <c r="B561" s="117"/>
      <c r="C561" s="117"/>
      <c r="D561" s="117"/>
      <c r="E561" s="111"/>
      <c r="F561" s="117"/>
      <c r="G561" s="111"/>
      <c r="H561" s="111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 spans="1:26" ht="12.75" customHeight="1" x14ac:dyDescent="0.2">
      <c r="A562" s="117"/>
      <c r="B562" s="117"/>
      <c r="C562" s="117"/>
      <c r="D562" s="117"/>
      <c r="E562" s="111"/>
      <c r="F562" s="117"/>
      <c r="G562" s="111"/>
      <c r="H562" s="111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 spans="1:26" ht="12.75" customHeight="1" x14ac:dyDescent="0.2">
      <c r="A563" s="117"/>
      <c r="B563" s="117"/>
      <c r="C563" s="117"/>
      <c r="D563" s="117"/>
      <c r="E563" s="111"/>
      <c r="F563" s="117"/>
      <c r="G563" s="111"/>
      <c r="H563" s="111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 spans="1:26" ht="12.75" customHeight="1" x14ac:dyDescent="0.2">
      <c r="A564" s="117"/>
      <c r="B564" s="117"/>
      <c r="C564" s="117"/>
      <c r="D564" s="117"/>
      <c r="E564" s="111"/>
      <c r="F564" s="117"/>
      <c r="G564" s="111"/>
      <c r="H564" s="111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 spans="1:26" ht="12.75" customHeight="1" x14ac:dyDescent="0.2">
      <c r="A565" s="117"/>
      <c r="B565" s="117"/>
      <c r="C565" s="117"/>
      <c r="D565" s="117"/>
      <c r="E565" s="111"/>
      <c r="F565" s="117"/>
      <c r="G565" s="111"/>
      <c r="H565" s="111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</row>
    <row r="566" spans="1:26" ht="12.75" customHeight="1" x14ac:dyDescent="0.2">
      <c r="A566" s="117"/>
      <c r="B566" s="117"/>
      <c r="C566" s="117"/>
      <c r="D566" s="117"/>
      <c r="E566" s="111"/>
      <c r="F566" s="117"/>
      <c r="G566" s="111"/>
      <c r="H566" s="111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 spans="1:26" ht="12.75" customHeight="1" x14ac:dyDescent="0.2">
      <c r="A567" s="117"/>
      <c r="B567" s="117"/>
      <c r="C567" s="117"/>
      <c r="D567" s="117"/>
      <c r="E567" s="111"/>
      <c r="F567" s="117"/>
      <c r="G567" s="111"/>
      <c r="H567" s="111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</row>
    <row r="568" spans="1:26" ht="12.75" customHeight="1" x14ac:dyDescent="0.2">
      <c r="A568" s="117"/>
      <c r="B568" s="117"/>
      <c r="C568" s="117"/>
      <c r="D568" s="117"/>
      <c r="E568" s="111"/>
      <c r="F568" s="117"/>
      <c r="G568" s="111"/>
      <c r="H568" s="111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</row>
    <row r="569" spans="1:26" ht="12.75" customHeight="1" x14ac:dyDescent="0.2">
      <c r="A569" s="117"/>
      <c r="B569" s="117"/>
      <c r="C569" s="117"/>
      <c r="D569" s="117"/>
      <c r="E569" s="111"/>
      <c r="F569" s="117"/>
      <c r="G569" s="111"/>
      <c r="H569" s="111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</row>
    <row r="570" spans="1:26" ht="12.75" customHeight="1" x14ac:dyDescent="0.2">
      <c r="A570" s="117"/>
      <c r="B570" s="117"/>
      <c r="C570" s="117"/>
      <c r="D570" s="117"/>
      <c r="E570" s="111"/>
      <c r="F570" s="117"/>
      <c r="G570" s="111"/>
      <c r="H570" s="111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</row>
    <row r="571" spans="1:26" ht="12.75" customHeight="1" x14ac:dyDescent="0.2">
      <c r="A571" s="117"/>
      <c r="B571" s="117"/>
      <c r="C571" s="117"/>
      <c r="D571" s="117"/>
      <c r="E571" s="111"/>
      <c r="F571" s="117"/>
      <c r="G571" s="111"/>
      <c r="H571" s="111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</row>
    <row r="572" spans="1:26" ht="12.75" customHeight="1" x14ac:dyDescent="0.2">
      <c r="A572" s="117"/>
      <c r="B572" s="117"/>
      <c r="C572" s="117"/>
      <c r="D572" s="117"/>
      <c r="E572" s="111"/>
      <c r="F572" s="117"/>
      <c r="G572" s="111"/>
      <c r="H572" s="111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</row>
    <row r="573" spans="1:26" ht="12.75" customHeight="1" x14ac:dyDescent="0.2">
      <c r="A573" s="117"/>
      <c r="B573" s="117"/>
      <c r="C573" s="117"/>
      <c r="D573" s="117"/>
      <c r="E573" s="111"/>
      <c r="F573" s="117"/>
      <c r="G573" s="111"/>
      <c r="H573" s="111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</row>
    <row r="574" spans="1:26" ht="12.75" customHeight="1" x14ac:dyDescent="0.2">
      <c r="A574" s="117"/>
      <c r="B574" s="117"/>
      <c r="C574" s="117"/>
      <c r="D574" s="117"/>
      <c r="E574" s="111"/>
      <c r="F574" s="117"/>
      <c r="G574" s="111"/>
      <c r="H574" s="111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</row>
    <row r="575" spans="1:26" ht="12.75" customHeight="1" x14ac:dyDescent="0.2">
      <c r="A575" s="117"/>
      <c r="B575" s="117"/>
      <c r="C575" s="117"/>
      <c r="D575" s="117"/>
      <c r="E575" s="111"/>
      <c r="F575" s="117"/>
      <c r="G575" s="111"/>
      <c r="H575" s="111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</row>
    <row r="576" spans="1:26" ht="12.75" customHeight="1" x14ac:dyDescent="0.2">
      <c r="A576" s="117"/>
      <c r="B576" s="117"/>
      <c r="C576" s="117"/>
      <c r="D576" s="117"/>
      <c r="E576" s="111"/>
      <c r="F576" s="117"/>
      <c r="G576" s="111"/>
      <c r="H576" s="111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</row>
    <row r="577" spans="1:26" ht="12.75" customHeight="1" x14ac:dyDescent="0.2">
      <c r="A577" s="117"/>
      <c r="B577" s="117"/>
      <c r="C577" s="117"/>
      <c r="D577" s="117"/>
      <c r="E577" s="111"/>
      <c r="F577" s="117"/>
      <c r="G577" s="111"/>
      <c r="H577" s="111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 spans="1:26" ht="12.75" customHeight="1" x14ac:dyDescent="0.2">
      <c r="A578" s="117"/>
      <c r="B578" s="117"/>
      <c r="C578" s="117"/>
      <c r="D578" s="117"/>
      <c r="E578" s="111"/>
      <c r="F578" s="117"/>
      <c r="G578" s="111"/>
      <c r="H578" s="111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 spans="1:26" ht="12.75" customHeight="1" x14ac:dyDescent="0.2">
      <c r="A579" s="117"/>
      <c r="B579" s="117"/>
      <c r="C579" s="117"/>
      <c r="D579" s="117"/>
      <c r="E579" s="111"/>
      <c r="F579" s="117"/>
      <c r="G579" s="111"/>
      <c r="H579" s="111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 spans="1:26" ht="12.75" customHeight="1" x14ac:dyDescent="0.2">
      <c r="A580" s="117"/>
      <c r="B580" s="117"/>
      <c r="C580" s="117"/>
      <c r="D580" s="117"/>
      <c r="E580" s="111"/>
      <c r="F580" s="117"/>
      <c r="G580" s="111"/>
      <c r="H580" s="111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 spans="1:26" ht="12.75" customHeight="1" x14ac:dyDescent="0.2">
      <c r="A581" s="117"/>
      <c r="B581" s="117"/>
      <c r="C581" s="117"/>
      <c r="D581" s="117"/>
      <c r="E581" s="111"/>
      <c r="F581" s="117"/>
      <c r="G581" s="111"/>
      <c r="H581" s="111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 spans="1:26" ht="12.75" customHeight="1" x14ac:dyDescent="0.2">
      <c r="A582" s="117"/>
      <c r="B582" s="117"/>
      <c r="C582" s="117"/>
      <c r="D582" s="117"/>
      <c r="E582" s="111"/>
      <c r="F582" s="117"/>
      <c r="G582" s="111"/>
      <c r="H582" s="111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</row>
    <row r="583" spans="1:26" ht="12.75" customHeight="1" x14ac:dyDescent="0.2">
      <c r="A583" s="117"/>
      <c r="B583" s="117"/>
      <c r="C583" s="117"/>
      <c r="D583" s="117"/>
      <c r="E583" s="111"/>
      <c r="F583" s="117"/>
      <c r="G583" s="111"/>
      <c r="H583" s="111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</row>
    <row r="584" spans="1:26" ht="12.75" customHeight="1" x14ac:dyDescent="0.2">
      <c r="A584" s="117"/>
      <c r="B584" s="117"/>
      <c r="C584" s="117"/>
      <c r="D584" s="117"/>
      <c r="E584" s="111"/>
      <c r="F584" s="117"/>
      <c r="G584" s="111"/>
      <c r="H584" s="111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</row>
    <row r="585" spans="1:26" ht="12.75" customHeight="1" x14ac:dyDescent="0.2">
      <c r="A585" s="117"/>
      <c r="B585" s="117"/>
      <c r="C585" s="117"/>
      <c r="D585" s="117"/>
      <c r="E585" s="111"/>
      <c r="F585" s="117"/>
      <c r="G585" s="111"/>
      <c r="H585" s="111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</row>
    <row r="586" spans="1:26" ht="12.75" customHeight="1" x14ac:dyDescent="0.2">
      <c r="A586" s="117"/>
      <c r="B586" s="117"/>
      <c r="C586" s="117"/>
      <c r="D586" s="117"/>
      <c r="E586" s="111"/>
      <c r="F586" s="117"/>
      <c r="G586" s="111"/>
      <c r="H586" s="111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</row>
    <row r="587" spans="1:26" ht="12.75" customHeight="1" x14ac:dyDescent="0.2">
      <c r="A587" s="117"/>
      <c r="B587" s="117"/>
      <c r="C587" s="117"/>
      <c r="D587" s="117"/>
      <c r="E587" s="111"/>
      <c r="F587" s="117"/>
      <c r="G587" s="111"/>
      <c r="H587" s="111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</row>
    <row r="588" spans="1:26" ht="12.75" customHeight="1" x14ac:dyDescent="0.2">
      <c r="A588" s="117"/>
      <c r="B588" s="117"/>
      <c r="C588" s="117"/>
      <c r="D588" s="117"/>
      <c r="E588" s="111"/>
      <c r="F588" s="117"/>
      <c r="G588" s="111"/>
      <c r="H588" s="111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</row>
    <row r="589" spans="1:26" ht="12.75" customHeight="1" x14ac:dyDescent="0.2">
      <c r="A589" s="117"/>
      <c r="B589" s="117"/>
      <c r="C589" s="117"/>
      <c r="D589" s="117"/>
      <c r="E589" s="111"/>
      <c r="F589" s="117"/>
      <c r="G589" s="111"/>
      <c r="H589" s="111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</row>
    <row r="590" spans="1:26" ht="12.75" customHeight="1" x14ac:dyDescent="0.2">
      <c r="A590" s="117"/>
      <c r="B590" s="117"/>
      <c r="C590" s="117"/>
      <c r="D590" s="117"/>
      <c r="E590" s="111"/>
      <c r="F590" s="117"/>
      <c r="G590" s="111"/>
      <c r="H590" s="111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</row>
    <row r="591" spans="1:26" ht="12.75" customHeight="1" x14ac:dyDescent="0.2">
      <c r="A591" s="117"/>
      <c r="B591" s="117"/>
      <c r="C591" s="117"/>
      <c r="D591" s="117"/>
      <c r="E591" s="111"/>
      <c r="F591" s="117"/>
      <c r="G591" s="111"/>
      <c r="H591" s="111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</row>
    <row r="592" spans="1:26" ht="12.75" customHeight="1" x14ac:dyDescent="0.2">
      <c r="A592" s="117"/>
      <c r="B592" s="117"/>
      <c r="C592" s="117"/>
      <c r="D592" s="117"/>
      <c r="E592" s="111"/>
      <c r="F592" s="117"/>
      <c r="G592" s="111"/>
      <c r="H592" s="111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 spans="1:26" ht="12.75" customHeight="1" x14ac:dyDescent="0.2">
      <c r="A593" s="117"/>
      <c r="B593" s="117"/>
      <c r="C593" s="117"/>
      <c r="D593" s="117"/>
      <c r="E593" s="111"/>
      <c r="F593" s="117"/>
      <c r="G593" s="111"/>
      <c r="H593" s="111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 spans="1:26" ht="12.75" customHeight="1" x14ac:dyDescent="0.2">
      <c r="A594" s="117"/>
      <c r="B594" s="117"/>
      <c r="C594" s="117"/>
      <c r="D594" s="117"/>
      <c r="E594" s="111"/>
      <c r="F594" s="117"/>
      <c r="G594" s="111"/>
      <c r="H594" s="111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</row>
    <row r="595" spans="1:26" ht="12.75" customHeight="1" x14ac:dyDescent="0.2">
      <c r="A595" s="117"/>
      <c r="B595" s="117"/>
      <c r="C595" s="117"/>
      <c r="D595" s="117"/>
      <c r="E595" s="111"/>
      <c r="F595" s="117"/>
      <c r="G595" s="111"/>
      <c r="H595" s="111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</row>
    <row r="596" spans="1:26" ht="12.75" customHeight="1" x14ac:dyDescent="0.2">
      <c r="A596" s="117"/>
      <c r="B596" s="117"/>
      <c r="C596" s="117"/>
      <c r="D596" s="117"/>
      <c r="E596" s="111"/>
      <c r="F596" s="117"/>
      <c r="G596" s="111"/>
      <c r="H596" s="111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</row>
    <row r="597" spans="1:26" ht="12.75" customHeight="1" x14ac:dyDescent="0.2">
      <c r="A597" s="117"/>
      <c r="B597" s="117"/>
      <c r="C597" s="117"/>
      <c r="D597" s="117"/>
      <c r="E597" s="111"/>
      <c r="F597" s="117"/>
      <c r="G597" s="111"/>
      <c r="H597" s="111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</row>
    <row r="598" spans="1:26" ht="12.75" customHeight="1" x14ac:dyDescent="0.2">
      <c r="A598" s="117"/>
      <c r="B598" s="117"/>
      <c r="C598" s="117"/>
      <c r="D598" s="117"/>
      <c r="E598" s="111"/>
      <c r="F598" s="117"/>
      <c r="G598" s="111"/>
      <c r="H598" s="111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</row>
    <row r="599" spans="1:26" ht="12.75" customHeight="1" x14ac:dyDescent="0.2">
      <c r="A599" s="117"/>
      <c r="B599" s="117"/>
      <c r="C599" s="117"/>
      <c r="D599" s="117"/>
      <c r="E599" s="111"/>
      <c r="F599" s="117"/>
      <c r="G599" s="111"/>
      <c r="H599" s="111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</row>
    <row r="600" spans="1:26" ht="12.75" customHeight="1" x14ac:dyDescent="0.2">
      <c r="A600" s="117"/>
      <c r="B600" s="117"/>
      <c r="C600" s="117"/>
      <c r="D600" s="117"/>
      <c r="E600" s="111"/>
      <c r="F600" s="117"/>
      <c r="G600" s="111"/>
      <c r="H600" s="111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</row>
    <row r="601" spans="1:26" ht="12.75" customHeight="1" x14ac:dyDescent="0.2">
      <c r="A601" s="117"/>
      <c r="B601" s="117"/>
      <c r="C601" s="117"/>
      <c r="D601" s="117"/>
      <c r="E601" s="111"/>
      <c r="F601" s="117"/>
      <c r="G601" s="111"/>
      <c r="H601" s="111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</row>
    <row r="602" spans="1:26" ht="12.75" customHeight="1" x14ac:dyDescent="0.2">
      <c r="A602" s="117"/>
      <c r="B602" s="117"/>
      <c r="C602" s="117"/>
      <c r="D602" s="117"/>
      <c r="E602" s="111"/>
      <c r="F602" s="117"/>
      <c r="G602" s="111"/>
      <c r="H602" s="111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</row>
    <row r="603" spans="1:26" ht="12.75" customHeight="1" x14ac:dyDescent="0.2">
      <c r="A603" s="117"/>
      <c r="B603" s="117"/>
      <c r="C603" s="117"/>
      <c r="D603" s="117"/>
      <c r="E603" s="111"/>
      <c r="F603" s="117"/>
      <c r="G603" s="111"/>
      <c r="H603" s="111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</row>
    <row r="604" spans="1:26" ht="12.75" customHeight="1" x14ac:dyDescent="0.2">
      <c r="A604" s="117"/>
      <c r="B604" s="117"/>
      <c r="C604" s="117"/>
      <c r="D604" s="117"/>
      <c r="E604" s="111"/>
      <c r="F604" s="117"/>
      <c r="G604" s="111"/>
      <c r="H604" s="111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</row>
    <row r="605" spans="1:26" ht="12.75" customHeight="1" x14ac:dyDescent="0.2">
      <c r="A605" s="117"/>
      <c r="B605" s="117"/>
      <c r="C605" s="117"/>
      <c r="D605" s="117"/>
      <c r="E605" s="111"/>
      <c r="F605" s="117"/>
      <c r="G605" s="111"/>
      <c r="H605" s="111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</row>
    <row r="606" spans="1:26" ht="12.75" customHeight="1" x14ac:dyDescent="0.2">
      <c r="A606" s="117"/>
      <c r="B606" s="117"/>
      <c r="C606" s="117"/>
      <c r="D606" s="117"/>
      <c r="E606" s="111"/>
      <c r="F606" s="117"/>
      <c r="G606" s="111"/>
      <c r="H606" s="111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</row>
    <row r="607" spans="1:26" ht="12.75" customHeight="1" x14ac:dyDescent="0.2">
      <c r="A607" s="117"/>
      <c r="B607" s="117"/>
      <c r="C607" s="117"/>
      <c r="D607" s="117"/>
      <c r="E607" s="111"/>
      <c r="F607" s="117"/>
      <c r="G607" s="111"/>
      <c r="H607" s="111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</row>
    <row r="608" spans="1:26" ht="12.75" customHeight="1" x14ac:dyDescent="0.2">
      <c r="A608" s="117"/>
      <c r="B608" s="117"/>
      <c r="C608" s="117"/>
      <c r="D608" s="117"/>
      <c r="E608" s="111"/>
      <c r="F608" s="117"/>
      <c r="G608" s="111"/>
      <c r="H608" s="111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</row>
    <row r="609" spans="1:26" ht="12.75" customHeight="1" x14ac:dyDescent="0.2">
      <c r="A609" s="117"/>
      <c r="B609" s="117"/>
      <c r="C609" s="117"/>
      <c r="D609" s="117"/>
      <c r="E609" s="111"/>
      <c r="F609" s="117"/>
      <c r="G609" s="111"/>
      <c r="H609" s="111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</row>
    <row r="610" spans="1:26" ht="12.75" customHeight="1" x14ac:dyDescent="0.2">
      <c r="A610" s="117"/>
      <c r="B610" s="117"/>
      <c r="C610" s="117"/>
      <c r="D610" s="117"/>
      <c r="E610" s="111"/>
      <c r="F610" s="117"/>
      <c r="G610" s="111"/>
      <c r="H610" s="111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</row>
    <row r="611" spans="1:26" ht="12.75" customHeight="1" x14ac:dyDescent="0.2">
      <c r="A611" s="117"/>
      <c r="B611" s="117"/>
      <c r="C611" s="117"/>
      <c r="D611" s="117"/>
      <c r="E611" s="111"/>
      <c r="F611" s="117"/>
      <c r="G611" s="111"/>
      <c r="H611" s="111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</row>
    <row r="612" spans="1:26" ht="12.75" customHeight="1" x14ac:dyDescent="0.2">
      <c r="A612" s="117"/>
      <c r="B612" s="117"/>
      <c r="C612" s="117"/>
      <c r="D612" s="117"/>
      <c r="E612" s="111"/>
      <c r="F612" s="117"/>
      <c r="G612" s="111"/>
      <c r="H612" s="111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</row>
    <row r="613" spans="1:26" ht="12.75" customHeight="1" x14ac:dyDescent="0.2">
      <c r="A613" s="117"/>
      <c r="B613" s="117"/>
      <c r="C613" s="117"/>
      <c r="D613" s="117"/>
      <c r="E613" s="111"/>
      <c r="F613" s="117"/>
      <c r="G613" s="111"/>
      <c r="H613" s="111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</row>
    <row r="614" spans="1:26" ht="12.75" customHeight="1" x14ac:dyDescent="0.2">
      <c r="A614" s="117"/>
      <c r="B614" s="117"/>
      <c r="C614" s="117"/>
      <c r="D614" s="117"/>
      <c r="E614" s="111"/>
      <c r="F614" s="117"/>
      <c r="G614" s="111"/>
      <c r="H614" s="111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 spans="1:26" ht="12.75" customHeight="1" x14ac:dyDescent="0.2">
      <c r="A615" s="117"/>
      <c r="B615" s="117"/>
      <c r="C615" s="117"/>
      <c r="D615" s="117"/>
      <c r="E615" s="111"/>
      <c r="F615" s="117"/>
      <c r="G615" s="111"/>
      <c r="H615" s="111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 spans="1:26" ht="12.75" customHeight="1" x14ac:dyDescent="0.2">
      <c r="A616" s="117"/>
      <c r="B616" s="117"/>
      <c r="C616" s="117"/>
      <c r="D616" s="117"/>
      <c r="E616" s="111"/>
      <c r="F616" s="117"/>
      <c r="G616" s="111"/>
      <c r="H616" s="111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 spans="1:26" ht="12.75" customHeight="1" x14ac:dyDescent="0.2">
      <c r="A617" s="117"/>
      <c r="B617" s="117"/>
      <c r="C617" s="117"/>
      <c r="D617" s="117"/>
      <c r="E617" s="111"/>
      <c r="F617" s="117"/>
      <c r="G617" s="111"/>
      <c r="H617" s="111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 spans="1:26" ht="12.75" customHeight="1" x14ac:dyDescent="0.2">
      <c r="A618" s="117"/>
      <c r="B618" s="117"/>
      <c r="C618" s="117"/>
      <c r="D618" s="117"/>
      <c r="E618" s="111"/>
      <c r="F618" s="117"/>
      <c r="G618" s="111"/>
      <c r="H618" s="111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 spans="1:26" ht="12.75" customHeight="1" x14ac:dyDescent="0.2">
      <c r="A619" s="117"/>
      <c r="B619" s="117"/>
      <c r="C619" s="117"/>
      <c r="D619" s="117"/>
      <c r="E619" s="111"/>
      <c r="F619" s="117"/>
      <c r="G619" s="111"/>
      <c r="H619" s="111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 spans="1:26" ht="12.75" customHeight="1" x14ac:dyDescent="0.2">
      <c r="A620" s="117"/>
      <c r="B620" s="117"/>
      <c r="C620" s="117"/>
      <c r="D620" s="117"/>
      <c r="E620" s="111"/>
      <c r="F620" s="117"/>
      <c r="G620" s="111"/>
      <c r="H620" s="111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 spans="1:26" ht="12.75" customHeight="1" x14ac:dyDescent="0.2">
      <c r="A621" s="117"/>
      <c r="B621" s="117"/>
      <c r="C621" s="117"/>
      <c r="D621" s="117"/>
      <c r="E621" s="111"/>
      <c r="F621" s="117"/>
      <c r="G621" s="111"/>
      <c r="H621" s="111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</row>
    <row r="622" spans="1:26" ht="12.75" customHeight="1" x14ac:dyDescent="0.2">
      <c r="A622" s="117"/>
      <c r="B622" s="117"/>
      <c r="C622" s="117"/>
      <c r="D622" s="117"/>
      <c r="E622" s="111"/>
      <c r="F622" s="117"/>
      <c r="G622" s="111"/>
      <c r="H622" s="111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 spans="1:26" ht="12.75" customHeight="1" x14ac:dyDescent="0.2">
      <c r="A623" s="117"/>
      <c r="B623" s="117"/>
      <c r="C623" s="117"/>
      <c r="D623" s="117"/>
      <c r="E623" s="111"/>
      <c r="F623" s="117"/>
      <c r="G623" s="111"/>
      <c r="H623" s="111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 spans="1:26" ht="12.75" customHeight="1" x14ac:dyDescent="0.2">
      <c r="A624" s="117"/>
      <c r="B624" s="117"/>
      <c r="C624" s="117"/>
      <c r="D624" s="117"/>
      <c r="E624" s="111"/>
      <c r="F624" s="117"/>
      <c r="G624" s="111"/>
      <c r="H624" s="111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</row>
    <row r="625" spans="1:26" ht="12.75" customHeight="1" x14ac:dyDescent="0.2">
      <c r="A625" s="117"/>
      <c r="B625" s="117"/>
      <c r="C625" s="117"/>
      <c r="D625" s="117"/>
      <c r="E625" s="111"/>
      <c r="F625" s="117"/>
      <c r="G625" s="111"/>
      <c r="H625" s="111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</row>
    <row r="626" spans="1:26" ht="12.75" customHeight="1" x14ac:dyDescent="0.2">
      <c r="A626" s="117"/>
      <c r="B626" s="117"/>
      <c r="C626" s="117"/>
      <c r="D626" s="117"/>
      <c r="E626" s="111"/>
      <c r="F626" s="117"/>
      <c r="G626" s="111"/>
      <c r="H626" s="111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</row>
    <row r="627" spans="1:26" ht="12.75" customHeight="1" x14ac:dyDescent="0.2">
      <c r="A627" s="117"/>
      <c r="B627" s="117"/>
      <c r="C627" s="117"/>
      <c r="D627" s="117"/>
      <c r="E627" s="111"/>
      <c r="F627" s="117"/>
      <c r="G627" s="111"/>
      <c r="H627" s="111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 spans="1:26" ht="12.75" customHeight="1" x14ac:dyDescent="0.2">
      <c r="A628" s="117"/>
      <c r="B628" s="117"/>
      <c r="C628" s="117"/>
      <c r="D628" s="117"/>
      <c r="E628" s="111"/>
      <c r="F628" s="117"/>
      <c r="G628" s="111"/>
      <c r="H628" s="111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 spans="1:26" ht="12.75" customHeight="1" x14ac:dyDescent="0.2">
      <c r="A629" s="117"/>
      <c r="B629" s="117"/>
      <c r="C629" s="117"/>
      <c r="D629" s="117"/>
      <c r="E629" s="111"/>
      <c r="F629" s="117"/>
      <c r="G629" s="111"/>
      <c r="H629" s="111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 spans="1:26" ht="12.75" customHeight="1" x14ac:dyDescent="0.2">
      <c r="A630" s="117"/>
      <c r="B630" s="117"/>
      <c r="C630" s="117"/>
      <c r="D630" s="117"/>
      <c r="E630" s="111"/>
      <c r="F630" s="117"/>
      <c r="G630" s="111"/>
      <c r="H630" s="111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</row>
    <row r="631" spans="1:26" ht="12.75" customHeight="1" x14ac:dyDescent="0.2">
      <c r="A631" s="117"/>
      <c r="B631" s="117"/>
      <c r="C631" s="117"/>
      <c r="D631" s="117"/>
      <c r="E631" s="111"/>
      <c r="F631" s="117"/>
      <c r="G631" s="111"/>
      <c r="H631" s="111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</row>
    <row r="632" spans="1:26" ht="12.75" customHeight="1" x14ac:dyDescent="0.2">
      <c r="A632" s="117"/>
      <c r="B632" s="117"/>
      <c r="C632" s="117"/>
      <c r="D632" s="117"/>
      <c r="E632" s="111"/>
      <c r="F632" s="117"/>
      <c r="G632" s="111"/>
      <c r="H632" s="111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</row>
    <row r="633" spans="1:26" ht="12.75" customHeight="1" x14ac:dyDescent="0.2">
      <c r="A633" s="117"/>
      <c r="B633" s="117"/>
      <c r="C633" s="117"/>
      <c r="D633" s="117"/>
      <c r="E633" s="111"/>
      <c r="F633" s="117"/>
      <c r="G633" s="111"/>
      <c r="H633" s="111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</row>
    <row r="634" spans="1:26" ht="12.75" customHeight="1" x14ac:dyDescent="0.2">
      <c r="A634" s="117"/>
      <c r="B634" s="117"/>
      <c r="C634" s="117"/>
      <c r="D634" s="117"/>
      <c r="E634" s="111"/>
      <c r="F634" s="117"/>
      <c r="G634" s="111"/>
      <c r="H634" s="111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</row>
    <row r="635" spans="1:26" ht="12.75" customHeight="1" x14ac:dyDescent="0.2">
      <c r="A635" s="117"/>
      <c r="B635" s="117"/>
      <c r="C635" s="117"/>
      <c r="D635" s="117"/>
      <c r="E635" s="111"/>
      <c r="F635" s="117"/>
      <c r="G635" s="111"/>
      <c r="H635" s="111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</row>
    <row r="636" spans="1:26" ht="12.75" customHeight="1" x14ac:dyDescent="0.2">
      <c r="A636" s="117"/>
      <c r="B636" s="117"/>
      <c r="C636" s="117"/>
      <c r="D636" s="117"/>
      <c r="E636" s="111"/>
      <c r="F636" s="117"/>
      <c r="G636" s="111"/>
      <c r="H636" s="111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</row>
    <row r="637" spans="1:26" ht="12.75" customHeight="1" x14ac:dyDescent="0.2">
      <c r="A637" s="117"/>
      <c r="B637" s="117"/>
      <c r="C637" s="117"/>
      <c r="D637" s="117"/>
      <c r="E637" s="111"/>
      <c r="F637" s="117"/>
      <c r="G637" s="111"/>
      <c r="H637" s="111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</row>
    <row r="638" spans="1:26" ht="12.75" customHeight="1" x14ac:dyDescent="0.2">
      <c r="A638" s="117"/>
      <c r="B638" s="117"/>
      <c r="C638" s="117"/>
      <c r="D638" s="117"/>
      <c r="E638" s="111"/>
      <c r="F638" s="117"/>
      <c r="G638" s="111"/>
      <c r="H638" s="111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</row>
    <row r="639" spans="1:26" ht="12.75" customHeight="1" x14ac:dyDescent="0.2">
      <c r="A639" s="117"/>
      <c r="B639" s="117"/>
      <c r="C639" s="117"/>
      <c r="D639" s="117"/>
      <c r="E639" s="111"/>
      <c r="F639" s="117"/>
      <c r="G639" s="111"/>
      <c r="H639" s="111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</row>
    <row r="640" spans="1:26" ht="12.75" customHeight="1" x14ac:dyDescent="0.2">
      <c r="A640" s="117"/>
      <c r="B640" s="117"/>
      <c r="C640" s="117"/>
      <c r="D640" s="117"/>
      <c r="E640" s="111"/>
      <c r="F640" s="117"/>
      <c r="G640" s="111"/>
      <c r="H640" s="111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</row>
    <row r="641" spans="1:26" ht="12.75" customHeight="1" x14ac:dyDescent="0.2">
      <c r="A641" s="117"/>
      <c r="B641" s="117"/>
      <c r="C641" s="117"/>
      <c r="D641" s="117"/>
      <c r="E641" s="111"/>
      <c r="F641" s="117"/>
      <c r="G641" s="111"/>
      <c r="H641" s="111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</row>
    <row r="642" spans="1:26" ht="12.75" customHeight="1" x14ac:dyDescent="0.2">
      <c r="A642" s="117"/>
      <c r="B642" s="117"/>
      <c r="C642" s="117"/>
      <c r="D642" s="117"/>
      <c r="E642" s="111"/>
      <c r="F642" s="117"/>
      <c r="G642" s="111"/>
      <c r="H642" s="111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</row>
    <row r="643" spans="1:26" ht="12.75" customHeight="1" x14ac:dyDescent="0.2">
      <c r="A643" s="117"/>
      <c r="B643" s="117"/>
      <c r="C643" s="117"/>
      <c r="D643" s="117"/>
      <c r="E643" s="111"/>
      <c r="F643" s="117"/>
      <c r="G643" s="111"/>
      <c r="H643" s="111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</row>
    <row r="644" spans="1:26" ht="12.75" customHeight="1" x14ac:dyDescent="0.2">
      <c r="A644" s="117"/>
      <c r="B644" s="117"/>
      <c r="C644" s="117"/>
      <c r="D644" s="117"/>
      <c r="E644" s="111"/>
      <c r="F644" s="117"/>
      <c r="G644" s="111"/>
      <c r="H644" s="111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 spans="1:26" ht="12.75" customHeight="1" x14ac:dyDescent="0.2">
      <c r="A645" s="117"/>
      <c r="B645" s="117"/>
      <c r="C645" s="117"/>
      <c r="D645" s="117"/>
      <c r="E645" s="111"/>
      <c r="F645" s="117"/>
      <c r="G645" s="111"/>
      <c r="H645" s="111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 spans="1:26" ht="12.75" customHeight="1" x14ac:dyDescent="0.2">
      <c r="A646" s="117"/>
      <c r="B646" s="117"/>
      <c r="C646" s="117"/>
      <c r="D646" s="117"/>
      <c r="E646" s="111"/>
      <c r="F646" s="117"/>
      <c r="G646" s="111"/>
      <c r="H646" s="111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</row>
    <row r="647" spans="1:26" ht="12.75" customHeight="1" x14ac:dyDescent="0.2">
      <c r="A647" s="117"/>
      <c r="B647" s="117"/>
      <c r="C647" s="117"/>
      <c r="D647" s="117"/>
      <c r="E647" s="111"/>
      <c r="F647" s="117"/>
      <c r="G647" s="111"/>
      <c r="H647" s="111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</row>
    <row r="648" spans="1:26" ht="12.75" customHeight="1" x14ac:dyDescent="0.2">
      <c r="A648" s="117"/>
      <c r="B648" s="117"/>
      <c r="C648" s="117"/>
      <c r="D648" s="117"/>
      <c r="E648" s="111"/>
      <c r="F648" s="117"/>
      <c r="G648" s="111"/>
      <c r="H648" s="111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 spans="1:26" ht="12.75" customHeight="1" x14ac:dyDescent="0.2">
      <c r="A649" s="117"/>
      <c r="B649" s="117"/>
      <c r="C649" s="117"/>
      <c r="D649" s="117"/>
      <c r="E649" s="111"/>
      <c r="F649" s="117"/>
      <c r="G649" s="111"/>
      <c r="H649" s="111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 spans="1:26" ht="12.75" customHeight="1" x14ac:dyDescent="0.2">
      <c r="A650" s="117"/>
      <c r="B650" s="117"/>
      <c r="C650" s="117"/>
      <c r="D650" s="117"/>
      <c r="E650" s="111"/>
      <c r="F650" s="117"/>
      <c r="G650" s="111"/>
      <c r="H650" s="111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 spans="1:26" ht="12.75" customHeight="1" x14ac:dyDescent="0.2">
      <c r="A651" s="117"/>
      <c r="B651" s="117"/>
      <c r="C651" s="117"/>
      <c r="D651" s="117"/>
      <c r="E651" s="111"/>
      <c r="F651" s="117"/>
      <c r="G651" s="111"/>
      <c r="H651" s="111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 spans="1:26" ht="12.75" customHeight="1" x14ac:dyDescent="0.2">
      <c r="A652" s="117"/>
      <c r="B652" s="117"/>
      <c r="C652" s="117"/>
      <c r="D652" s="117"/>
      <c r="E652" s="111"/>
      <c r="F652" s="117"/>
      <c r="G652" s="111"/>
      <c r="H652" s="111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</row>
    <row r="653" spans="1:26" ht="12.75" customHeight="1" x14ac:dyDescent="0.2">
      <c r="A653" s="117"/>
      <c r="B653" s="117"/>
      <c r="C653" s="117"/>
      <c r="D653" s="117"/>
      <c r="E653" s="111"/>
      <c r="F653" s="117"/>
      <c r="G653" s="111"/>
      <c r="H653" s="111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</row>
    <row r="654" spans="1:26" ht="12.75" customHeight="1" x14ac:dyDescent="0.2">
      <c r="A654" s="117"/>
      <c r="B654" s="117"/>
      <c r="C654" s="117"/>
      <c r="D654" s="117"/>
      <c r="E654" s="111"/>
      <c r="F654" s="117"/>
      <c r="G654" s="111"/>
      <c r="H654" s="111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 spans="1:26" ht="12.75" customHeight="1" x14ac:dyDescent="0.2">
      <c r="A655" s="117"/>
      <c r="B655" s="117"/>
      <c r="C655" s="117"/>
      <c r="D655" s="117"/>
      <c r="E655" s="111"/>
      <c r="F655" s="117"/>
      <c r="G655" s="111"/>
      <c r="H655" s="111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 spans="1:26" ht="12.75" customHeight="1" x14ac:dyDescent="0.2">
      <c r="A656" s="117"/>
      <c r="B656" s="117"/>
      <c r="C656" s="117"/>
      <c r="D656" s="117"/>
      <c r="E656" s="111"/>
      <c r="F656" s="117"/>
      <c r="G656" s="111"/>
      <c r="H656" s="111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</row>
    <row r="657" spans="1:26" ht="12.75" customHeight="1" x14ac:dyDescent="0.2">
      <c r="A657" s="117"/>
      <c r="B657" s="117"/>
      <c r="C657" s="117"/>
      <c r="D657" s="117"/>
      <c r="E657" s="111"/>
      <c r="F657" s="117"/>
      <c r="G657" s="111"/>
      <c r="H657" s="111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 spans="1:26" ht="12.75" customHeight="1" x14ac:dyDescent="0.2">
      <c r="A658" s="117"/>
      <c r="B658" s="117"/>
      <c r="C658" s="117"/>
      <c r="D658" s="117"/>
      <c r="E658" s="111"/>
      <c r="F658" s="117"/>
      <c r="G658" s="111"/>
      <c r="H658" s="111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 spans="1:26" ht="12.75" customHeight="1" x14ac:dyDescent="0.2">
      <c r="A659" s="117"/>
      <c r="B659" s="117"/>
      <c r="C659" s="117"/>
      <c r="D659" s="117"/>
      <c r="E659" s="111"/>
      <c r="F659" s="117"/>
      <c r="G659" s="111"/>
      <c r="H659" s="111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 spans="1:26" ht="12.75" customHeight="1" x14ac:dyDescent="0.2">
      <c r="A660" s="117"/>
      <c r="B660" s="117"/>
      <c r="C660" s="117"/>
      <c r="D660" s="117"/>
      <c r="E660" s="111"/>
      <c r="F660" s="117"/>
      <c r="G660" s="111"/>
      <c r="H660" s="111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 spans="1:26" ht="12.75" customHeight="1" x14ac:dyDescent="0.2">
      <c r="A661" s="117"/>
      <c r="B661" s="117"/>
      <c r="C661" s="117"/>
      <c r="D661" s="117"/>
      <c r="E661" s="111"/>
      <c r="F661" s="117"/>
      <c r="G661" s="111"/>
      <c r="H661" s="111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 spans="1:26" ht="12.75" customHeight="1" x14ac:dyDescent="0.2">
      <c r="A662" s="117"/>
      <c r="B662" s="117"/>
      <c r="C662" s="117"/>
      <c r="D662" s="117"/>
      <c r="E662" s="111"/>
      <c r="F662" s="117"/>
      <c r="G662" s="111"/>
      <c r="H662" s="111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 spans="1:26" ht="12.75" customHeight="1" x14ac:dyDescent="0.2">
      <c r="A663" s="117"/>
      <c r="B663" s="117"/>
      <c r="C663" s="117"/>
      <c r="D663" s="117"/>
      <c r="E663" s="111"/>
      <c r="F663" s="117"/>
      <c r="G663" s="111"/>
      <c r="H663" s="111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 spans="1:26" ht="12.75" customHeight="1" x14ac:dyDescent="0.2">
      <c r="A664" s="117"/>
      <c r="B664" s="117"/>
      <c r="C664" s="117"/>
      <c r="D664" s="117"/>
      <c r="E664" s="111"/>
      <c r="F664" s="117"/>
      <c r="G664" s="111"/>
      <c r="H664" s="111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 spans="1:26" ht="12.75" customHeight="1" x14ac:dyDescent="0.2">
      <c r="A665" s="117"/>
      <c r="B665" s="117"/>
      <c r="C665" s="117"/>
      <c r="D665" s="117"/>
      <c r="E665" s="111"/>
      <c r="F665" s="117"/>
      <c r="G665" s="111"/>
      <c r="H665" s="111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</row>
    <row r="666" spans="1:26" ht="12.75" customHeight="1" x14ac:dyDescent="0.2">
      <c r="A666" s="117"/>
      <c r="B666" s="117"/>
      <c r="C666" s="117"/>
      <c r="D666" s="117"/>
      <c r="E666" s="111"/>
      <c r="F666" s="117"/>
      <c r="G666" s="111"/>
      <c r="H666" s="111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</row>
    <row r="667" spans="1:26" ht="12.75" customHeight="1" x14ac:dyDescent="0.2">
      <c r="A667" s="117"/>
      <c r="B667" s="117"/>
      <c r="C667" s="117"/>
      <c r="D667" s="117"/>
      <c r="E667" s="111"/>
      <c r="F667" s="117"/>
      <c r="G667" s="111"/>
      <c r="H667" s="111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</row>
    <row r="668" spans="1:26" ht="12.75" customHeight="1" x14ac:dyDescent="0.2">
      <c r="A668" s="117"/>
      <c r="B668" s="117"/>
      <c r="C668" s="117"/>
      <c r="D668" s="117"/>
      <c r="E668" s="111"/>
      <c r="F668" s="117"/>
      <c r="G668" s="111"/>
      <c r="H668" s="111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 spans="1:26" ht="12.75" customHeight="1" x14ac:dyDescent="0.2">
      <c r="A669" s="117"/>
      <c r="B669" s="117"/>
      <c r="C669" s="117"/>
      <c r="D669" s="117"/>
      <c r="E669" s="111"/>
      <c r="F669" s="117"/>
      <c r="G669" s="111"/>
      <c r="H669" s="111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 spans="1:26" ht="12.75" customHeight="1" x14ac:dyDescent="0.2">
      <c r="A670" s="117"/>
      <c r="B670" s="117"/>
      <c r="C670" s="117"/>
      <c r="D670" s="117"/>
      <c r="E670" s="111"/>
      <c r="F670" s="117"/>
      <c r="G670" s="111"/>
      <c r="H670" s="111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</row>
    <row r="671" spans="1:26" ht="12.75" customHeight="1" x14ac:dyDescent="0.2">
      <c r="A671" s="117"/>
      <c r="B671" s="117"/>
      <c r="C671" s="117"/>
      <c r="D671" s="117"/>
      <c r="E671" s="111"/>
      <c r="F671" s="117"/>
      <c r="G671" s="111"/>
      <c r="H671" s="111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</row>
    <row r="672" spans="1:26" ht="12.75" customHeight="1" x14ac:dyDescent="0.2">
      <c r="A672" s="117"/>
      <c r="B672" s="117"/>
      <c r="C672" s="117"/>
      <c r="D672" s="117"/>
      <c r="E672" s="111"/>
      <c r="F672" s="117"/>
      <c r="G672" s="111"/>
      <c r="H672" s="111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</row>
    <row r="673" spans="1:26" ht="12.75" customHeight="1" x14ac:dyDescent="0.2">
      <c r="A673" s="117"/>
      <c r="B673" s="117"/>
      <c r="C673" s="117"/>
      <c r="D673" s="117"/>
      <c r="E673" s="111"/>
      <c r="F673" s="117"/>
      <c r="G673" s="111"/>
      <c r="H673" s="111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</row>
    <row r="674" spans="1:26" ht="12.75" customHeight="1" x14ac:dyDescent="0.2">
      <c r="A674" s="117"/>
      <c r="B674" s="117"/>
      <c r="C674" s="117"/>
      <c r="D674" s="117"/>
      <c r="E674" s="111"/>
      <c r="F674" s="117"/>
      <c r="G674" s="111"/>
      <c r="H674" s="111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</row>
    <row r="675" spans="1:26" ht="12.75" customHeight="1" x14ac:dyDescent="0.2">
      <c r="A675" s="117"/>
      <c r="B675" s="117"/>
      <c r="C675" s="117"/>
      <c r="D675" s="117"/>
      <c r="E675" s="111"/>
      <c r="F675" s="117"/>
      <c r="G675" s="111"/>
      <c r="H675" s="111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</row>
    <row r="676" spans="1:26" ht="12.75" customHeight="1" x14ac:dyDescent="0.2">
      <c r="A676" s="117"/>
      <c r="B676" s="117"/>
      <c r="C676" s="117"/>
      <c r="D676" s="117"/>
      <c r="E676" s="111"/>
      <c r="F676" s="117"/>
      <c r="G676" s="111"/>
      <c r="H676" s="111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 spans="1:26" ht="12.75" customHeight="1" x14ac:dyDescent="0.2">
      <c r="A677" s="117"/>
      <c r="B677" s="117"/>
      <c r="C677" s="117"/>
      <c r="D677" s="117"/>
      <c r="E677" s="111"/>
      <c r="F677" s="117"/>
      <c r="G677" s="111"/>
      <c r="H677" s="111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</row>
    <row r="678" spans="1:26" ht="12.75" customHeight="1" x14ac:dyDescent="0.2">
      <c r="A678" s="117"/>
      <c r="B678" s="117"/>
      <c r="C678" s="117"/>
      <c r="D678" s="117"/>
      <c r="E678" s="111"/>
      <c r="F678" s="117"/>
      <c r="G678" s="111"/>
      <c r="H678" s="111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</row>
    <row r="679" spans="1:26" ht="12.75" customHeight="1" x14ac:dyDescent="0.2">
      <c r="A679" s="117"/>
      <c r="B679" s="117"/>
      <c r="C679" s="117"/>
      <c r="D679" s="117"/>
      <c r="E679" s="111"/>
      <c r="F679" s="117"/>
      <c r="G679" s="111"/>
      <c r="H679" s="111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</row>
    <row r="680" spans="1:26" ht="12.75" customHeight="1" x14ac:dyDescent="0.2">
      <c r="A680" s="117"/>
      <c r="B680" s="117"/>
      <c r="C680" s="117"/>
      <c r="D680" s="117"/>
      <c r="E680" s="111"/>
      <c r="F680" s="117"/>
      <c r="G680" s="111"/>
      <c r="H680" s="111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</row>
    <row r="681" spans="1:26" ht="12.75" customHeight="1" x14ac:dyDescent="0.2">
      <c r="A681" s="117"/>
      <c r="B681" s="117"/>
      <c r="C681" s="117"/>
      <c r="D681" s="117"/>
      <c r="E681" s="111"/>
      <c r="F681" s="117"/>
      <c r="G681" s="111"/>
      <c r="H681" s="111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</row>
    <row r="682" spans="1:26" ht="12.75" customHeight="1" x14ac:dyDescent="0.2">
      <c r="A682" s="117"/>
      <c r="B682" s="117"/>
      <c r="C682" s="117"/>
      <c r="D682" s="117"/>
      <c r="E682" s="111"/>
      <c r="F682" s="117"/>
      <c r="G682" s="111"/>
      <c r="H682" s="111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 spans="1:26" ht="12.75" customHeight="1" x14ac:dyDescent="0.2">
      <c r="A683" s="117"/>
      <c r="B683" s="117"/>
      <c r="C683" s="117"/>
      <c r="D683" s="117"/>
      <c r="E683" s="111"/>
      <c r="F683" s="117"/>
      <c r="G683" s="111"/>
      <c r="H683" s="111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</row>
    <row r="684" spans="1:26" ht="12.75" customHeight="1" x14ac:dyDescent="0.2">
      <c r="A684" s="117"/>
      <c r="B684" s="117"/>
      <c r="C684" s="117"/>
      <c r="D684" s="117"/>
      <c r="E684" s="111"/>
      <c r="F684" s="117"/>
      <c r="G684" s="111"/>
      <c r="H684" s="111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</row>
    <row r="685" spans="1:26" ht="12.75" customHeight="1" x14ac:dyDescent="0.2">
      <c r="A685" s="117"/>
      <c r="B685" s="117"/>
      <c r="C685" s="117"/>
      <c r="D685" s="117"/>
      <c r="E685" s="111"/>
      <c r="F685" s="117"/>
      <c r="G685" s="111"/>
      <c r="H685" s="111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 spans="1:26" ht="12.75" customHeight="1" x14ac:dyDescent="0.2">
      <c r="A686" s="117"/>
      <c r="B686" s="117"/>
      <c r="C686" s="117"/>
      <c r="D686" s="117"/>
      <c r="E686" s="111"/>
      <c r="F686" s="117"/>
      <c r="G686" s="111"/>
      <c r="H686" s="111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</row>
    <row r="687" spans="1:26" ht="12.75" customHeight="1" x14ac:dyDescent="0.2">
      <c r="A687" s="117"/>
      <c r="B687" s="117"/>
      <c r="C687" s="117"/>
      <c r="D687" s="117"/>
      <c r="E687" s="111"/>
      <c r="F687" s="117"/>
      <c r="G687" s="111"/>
      <c r="H687" s="111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</row>
    <row r="688" spans="1:26" ht="12.75" customHeight="1" x14ac:dyDescent="0.2">
      <c r="A688" s="117"/>
      <c r="B688" s="117"/>
      <c r="C688" s="117"/>
      <c r="D688" s="117"/>
      <c r="E688" s="111"/>
      <c r="F688" s="117"/>
      <c r="G688" s="111"/>
      <c r="H688" s="111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</row>
    <row r="689" spans="1:26" ht="12.75" customHeight="1" x14ac:dyDescent="0.2">
      <c r="A689" s="117"/>
      <c r="B689" s="117"/>
      <c r="C689" s="117"/>
      <c r="D689" s="117"/>
      <c r="E689" s="111"/>
      <c r="F689" s="117"/>
      <c r="G689" s="111"/>
      <c r="H689" s="111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 spans="1:26" ht="12.75" customHeight="1" x14ac:dyDescent="0.2">
      <c r="A690" s="117"/>
      <c r="B690" s="117"/>
      <c r="C690" s="117"/>
      <c r="D690" s="117"/>
      <c r="E690" s="111"/>
      <c r="F690" s="117"/>
      <c r="G690" s="111"/>
      <c r="H690" s="111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</row>
    <row r="691" spans="1:26" ht="12.75" customHeight="1" x14ac:dyDescent="0.2">
      <c r="A691" s="117"/>
      <c r="B691" s="117"/>
      <c r="C691" s="117"/>
      <c r="D691" s="117"/>
      <c r="E691" s="111"/>
      <c r="F691" s="117"/>
      <c r="G691" s="111"/>
      <c r="H691" s="111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</row>
    <row r="692" spans="1:26" ht="12.75" customHeight="1" x14ac:dyDescent="0.2">
      <c r="A692" s="117"/>
      <c r="B692" s="117"/>
      <c r="C692" s="117"/>
      <c r="D692" s="117"/>
      <c r="E692" s="111"/>
      <c r="F692" s="117"/>
      <c r="G692" s="111"/>
      <c r="H692" s="111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</row>
    <row r="693" spans="1:26" ht="12.75" customHeight="1" x14ac:dyDescent="0.2">
      <c r="A693" s="117"/>
      <c r="B693" s="117"/>
      <c r="C693" s="117"/>
      <c r="D693" s="117"/>
      <c r="E693" s="111"/>
      <c r="F693" s="117"/>
      <c r="G693" s="111"/>
      <c r="H693" s="111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</row>
    <row r="694" spans="1:26" ht="12.75" customHeight="1" x14ac:dyDescent="0.2">
      <c r="A694" s="117"/>
      <c r="B694" s="117"/>
      <c r="C694" s="117"/>
      <c r="D694" s="117"/>
      <c r="E694" s="111"/>
      <c r="F694" s="117"/>
      <c r="G694" s="111"/>
      <c r="H694" s="111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</row>
    <row r="695" spans="1:26" ht="12.75" customHeight="1" x14ac:dyDescent="0.2">
      <c r="A695" s="117"/>
      <c r="B695" s="117"/>
      <c r="C695" s="117"/>
      <c r="D695" s="117"/>
      <c r="E695" s="111"/>
      <c r="F695" s="117"/>
      <c r="G695" s="111"/>
      <c r="H695" s="111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</row>
    <row r="696" spans="1:26" ht="12.75" customHeight="1" x14ac:dyDescent="0.2">
      <c r="A696" s="117"/>
      <c r="B696" s="117"/>
      <c r="C696" s="117"/>
      <c r="D696" s="117"/>
      <c r="E696" s="111"/>
      <c r="F696" s="117"/>
      <c r="G696" s="111"/>
      <c r="H696" s="111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</row>
    <row r="697" spans="1:26" ht="12.75" customHeight="1" x14ac:dyDescent="0.2">
      <c r="A697" s="117"/>
      <c r="B697" s="117"/>
      <c r="C697" s="117"/>
      <c r="D697" s="117"/>
      <c r="E697" s="111"/>
      <c r="F697" s="117"/>
      <c r="G697" s="111"/>
      <c r="H697" s="111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</row>
    <row r="698" spans="1:26" ht="12.75" customHeight="1" x14ac:dyDescent="0.2">
      <c r="A698" s="117"/>
      <c r="B698" s="117"/>
      <c r="C698" s="117"/>
      <c r="D698" s="117"/>
      <c r="E698" s="111"/>
      <c r="F698" s="117"/>
      <c r="G698" s="111"/>
      <c r="H698" s="111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</row>
    <row r="699" spans="1:26" ht="12.75" customHeight="1" x14ac:dyDescent="0.2">
      <c r="A699" s="117"/>
      <c r="B699" s="117"/>
      <c r="C699" s="117"/>
      <c r="D699" s="117"/>
      <c r="E699" s="111"/>
      <c r="F699" s="117"/>
      <c r="G699" s="111"/>
      <c r="H699" s="111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</row>
    <row r="700" spans="1:26" ht="12.75" customHeight="1" x14ac:dyDescent="0.2">
      <c r="A700" s="117"/>
      <c r="B700" s="117"/>
      <c r="C700" s="117"/>
      <c r="D700" s="117"/>
      <c r="E700" s="111"/>
      <c r="F700" s="117"/>
      <c r="G700" s="111"/>
      <c r="H700" s="111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</row>
    <row r="701" spans="1:26" ht="12.75" customHeight="1" x14ac:dyDescent="0.2">
      <c r="A701" s="117"/>
      <c r="B701" s="117"/>
      <c r="C701" s="117"/>
      <c r="D701" s="117"/>
      <c r="E701" s="111"/>
      <c r="F701" s="117"/>
      <c r="G701" s="111"/>
      <c r="H701" s="111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</row>
    <row r="702" spans="1:26" ht="12.75" customHeight="1" x14ac:dyDescent="0.2">
      <c r="A702" s="117"/>
      <c r="B702" s="117"/>
      <c r="C702" s="117"/>
      <c r="D702" s="117"/>
      <c r="E702" s="111"/>
      <c r="F702" s="117"/>
      <c r="G702" s="111"/>
      <c r="H702" s="111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 spans="1:26" ht="12.75" customHeight="1" x14ac:dyDescent="0.2">
      <c r="A703" s="117"/>
      <c r="B703" s="117"/>
      <c r="C703" s="117"/>
      <c r="D703" s="117"/>
      <c r="E703" s="111"/>
      <c r="F703" s="117"/>
      <c r="G703" s="111"/>
      <c r="H703" s="111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</row>
    <row r="704" spans="1:26" ht="12.75" customHeight="1" x14ac:dyDescent="0.2">
      <c r="A704" s="117"/>
      <c r="B704" s="117"/>
      <c r="C704" s="117"/>
      <c r="D704" s="117"/>
      <c r="E704" s="111"/>
      <c r="F704" s="117"/>
      <c r="G704" s="111"/>
      <c r="H704" s="111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 spans="1:26" ht="12.75" customHeight="1" x14ac:dyDescent="0.2">
      <c r="A705" s="117"/>
      <c r="B705" s="117"/>
      <c r="C705" s="117"/>
      <c r="D705" s="117"/>
      <c r="E705" s="111"/>
      <c r="F705" s="117"/>
      <c r="G705" s="111"/>
      <c r="H705" s="111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</row>
    <row r="706" spans="1:26" ht="12.75" customHeight="1" x14ac:dyDescent="0.2">
      <c r="A706" s="117"/>
      <c r="B706" s="117"/>
      <c r="C706" s="117"/>
      <c r="D706" s="117"/>
      <c r="E706" s="111"/>
      <c r="F706" s="117"/>
      <c r="G706" s="111"/>
      <c r="H706" s="111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 spans="1:26" ht="12.75" customHeight="1" x14ac:dyDescent="0.2">
      <c r="A707" s="117"/>
      <c r="B707" s="117"/>
      <c r="C707" s="117"/>
      <c r="D707" s="117"/>
      <c r="E707" s="111"/>
      <c r="F707" s="117"/>
      <c r="G707" s="111"/>
      <c r="H707" s="111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</row>
    <row r="708" spans="1:26" ht="12.75" customHeight="1" x14ac:dyDescent="0.2">
      <c r="A708" s="117"/>
      <c r="B708" s="117"/>
      <c r="C708" s="117"/>
      <c r="D708" s="117"/>
      <c r="E708" s="111"/>
      <c r="F708" s="117"/>
      <c r="G708" s="111"/>
      <c r="H708" s="111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</row>
    <row r="709" spans="1:26" ht="12.75" customHeight="1" x14ac:dyDescent="0.2">
      <c r="A709" s="117"/>
      <c r="B709" s="117"/>
      <c r="C709" s="117"/>
      <c r="D709" s="117"/>
      <c r="E709" s="111"/>
      <c r="F709" s="117"/>
      <c r="G709" s="111"/>
      <c r="H709" s="111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 spans="1:26" ht="12.75" customHeight="1" x14ac:dyDescent="0.2">
      <c r="A710" s="117"/>
      <c r="B710" s="117"/>
      <c r="C710" s="117"/>
      <c r="D710" s="117"/>
      <c r="E710" s="111"/>
      <c r="F710" s="117"/>
      <c r="G710" s="111"/>
      <c r="H710" s="111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</row>
    <row r="711" spans="1:26" ht="12.75" customHeight="1" x14ac:dyDescent="0.2">
      <c r="A711" s="117"/>
      <c r="B711" s="117"/>
      <c r="C711" s="117"/>
      <c r="D711" s="117"/>
      <c r="E711" s="111"/>
      <c r="F711" s="117"/>
      <c r="G711" s="111"/>
      <c r="H711" s="111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</row>
    <row r="712" spans="1:26" ht="12.75" customHeight="1" x14ac:dyDescent="0.2">
      <c r="A712" s="117"/>
      <c r="B712" s="117"/>
      <c r="C712" s="117"/>
      <c r="D712" s="117"/>
      <c r="E712" s="111"/>
      <c r="F712" s="117"/>
      <c r="G712" s="111"/>
      <c r="H712" s="111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</row>
    <row r="713" spans="1:26" ht="12.75" customHeight="1" x14ac:dyDescent="0.2">
      <c r="A713" s="117"/>
      <c r="B713" s="117"/>
      <c r="C713" s="117"/>
      <c r="D713" s="117"/>
      <c r="E713" s="111"/>
      <c r="F713" s="117"/>
      <c r="G713" s="111"/>
      <c r="H713" s="111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 spans="1:26" ht="12.75" customHeight="1" x14ac:dyDescent="0.2">
      <c r="A714" s="117"/>
      <c r="B714" s="117"/>
      <c r="C714" s="117"/>
      <c r="D714" s="117"/>
      <c r="E714" s="111"/>
      <c r="F714" s="117"/>
      <c r="G714" s="111"/>
      <c r="H714" s="111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 spans="1:26" ht="12.75" customHeight="1" x14ac:dyDescent="0.2">
      <c r="A715" s="117"/>
      <c r="B715" s="117"/>
      <c r="C715" s="117"/>
      <c r="D715" s="117"/>
      <c r="E715" s="111"/>
      <c r="F715" s="117"/>
      <c r="G715" s="111"/>
      <c r="H715" s="111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</row>
    <row r="716" spans="1:26" ht="12.75" customHeight="1" x14ac:dyDescent="0.2">
      <c r="A716" s="117"/>
      <c r="B716" s="117"/>
      <c r="C716" s="117"/>
      <c r="D716" s="117"/>
      <c r="E716" s="111"/>
      <c r="F716" s="117"/>
      <c r="G716" s="111"/>
      <c r="H716" s="111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</row>
    <row r="717" spans="1:26" ht="12.75" customHeight="1" x14ac:dyDescent="0.2">
      <c r="A717" s="117"/>
      <c r="B717" s="117"/>
      <c r="C717" s="117"/>
      <c r="D717" s="117"/>
      <c r="E717" s="111"/>
      <c r="F717" s="117"/>
      <c r="G717" s="111"/>
      <c r="H717" s="111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</row>
    <row r="718" spans="1:26" ht="12.75" customHeight="1" x14ac:dyDescent="0.2">
      <c r="A718" s="117"/>
      <c r="B718" s="117"/>
      <c r="C718" s="117"/>
      <c r="D718" s="117"/>
      <c r="E718" s="111"/>
      <c r="F718" s="117"/>
      <c r="G718" s="111"/>
      <c r="H718" s="111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</row>
    <row r="719" spans="1:26" ht="12.75" customHeight="1" x14ac:dyDescent="0.2">
      <c r="A719" s="117"/>
      <c r="B719" s="117"/>
      <c r="C719" s="117"/>
      <c r="D719" s="117"/>
      <c r="E719" s="111"/>
      <c r="F719" s="117"/>
      <c r="G719" s="111"/>
      <c r="H719" s="111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</row>
    <row r="720" spans="1:26" ht="12.75" customHeight="1" x14ac:dyDescent="0.2">
      <c r="A720" s="117"/>
      <c r="B720" s="117"/>
      <c r="C720" s="117"/>
      <c r="D720" s="117"/>
      <c r="E720" s="111"/>
      <c r="F720" s="117"/>
      <c r="G720" s="111"/>
      <c r="H720" s="111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</row>
    <row r="721" spans="1:26" ht="12.75" customHeight="1" x14ac:dyDescent="0.2">
      <c r="A721" s="117"/>
      <c r="B721" s="117"/>
      <c r="C721" s="117"/>
      <c r="D721" s="117"/>
      <c r="E721" s="111"/>
      <c r="F721" s="117"/>
      <c r="G721" s="111"/>
      <c r="H721" s="111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</row>
    <row r="722" spans="1:26" ht="12.75" customHeight="1" x14ac:dyDescent="0.2">
      <c r="A722" s="117"/>
      <c r="B722" s="117"/>
      <c r="C722" s="117"/>
      <c r="D722" s="117"/>
      <c r="E722" s="111"/>
      <c r="F722" s="117"/>
      <c r="G722" s="111"/>
      <c r="H722" s="111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</row>
    <row r="723" spans="1:26" ht="12.75" customHeight="1" x14ac:dyDescent="0.2">
      <c r="A723" s="117"/>
      <c r="B723" s="117"/>
      <c r="C723" s="117"/>
      <c r="D723" s="117"/>
      <c r="E723" s="111"/>
      <c r="F723" s="117"/>
      <c r="G723" s="111"/>
      <c r="H723" s="111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 spans="1:26" ht="12.75" customHeight="1" x14ac:dyDescent="0.2">
      <c r="A724" s="117"/>
      <c r="B724" s="117"/>
      <c r="C724" s="117"/>
      <c r="D724" s="117"/>
      <c r="E724" s="111"/>
      <c r="F724" s="117"/>
      <c r="G724" s="111"/>
      <c r="H724" s="111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 spans="1:26" ht="12.75" customHeight="1" x14ac:dyDescent="0.2">
      <c r="A725" s="117"/>
      <c r="B725" s="117"/>
      <c r="C725" s="117"/>
      <c r="D725" s="117"/>
      <c r="E725" s="111"/>
      <c r="F725" s="117"/>
      <c r="G725" s="111"/>
      <c r="H725" s="111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 spans="1:26" ht="12.75" customHeight="1" x14ac:dyDescent="0.2">
      <c r="A726" s="117"/>
      <c r="B726" s="117"/>
      <c r="C726" s="117"/>
      <c r="D726" s="117"/>
      <c r="E726" s="111"/>
      <c r="F726" s="117"/>
      <c r="G726" s="111"/>
      <c r="H726" s="111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</row>
    <row r="727" spans="1:26" ht="12.75" customHeight="1" x14ac:dyDescent="0.2">
      <c r="A727" s="117"/>
      <c r="B727" s="117"/>
      <c r="C727" s="117"/>
      <c r="D727" s="117"/>
      <c r="E727" s="111"/>
      <c r="F727" s="117"/>
      <c r="G727" s="111"/>
      <c r="H727" s="111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</row>
    <row r="728" spans="1:26" ht="12.75" customHeight="1" x14ac:dyDescent="0.2">
      <c r="A728" s="117"/>
      <c r="B728" s="117"/>
      <c r="C728" s="117"/>
      <c r="D728" s="117"/>
      <c r="E728" s="111"/>
      <c r="F728" s="117"/>
      <c r="G728" s="111"/>
      <c r="H728" s="111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</row>
    <row r="729" spans="1:26" ht="12.75" customHeight="1" x14ac:dyDescent="0.2">
      <c r="A729" s="117"/>
      <c r="B729" s="117"/>
      <c r="C729" s="117"/>
      <c r="D729" s="117"/>
      <c r="E729" s="111"/>
      <c r="F729" s="117"/>
      <c r="G729" s="111"/>
      <c r="H729" s="111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</row>
    <row r="730" spans="1:26" ht="12.75" customHeight="1" x14ac:dyDescent="0.2">
      <c r="A730" s="117"/>
      <c r="B730" s="117"/>
      <c r="C730" s="117"/>
      <c r="D730" s="117"/>
      <c r="E730" s="111"/>
      <c r="F730" s="117"/>
      <c r="G730" s="111"/>
      <c r="H730" s="111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</row>
    <row r="731" spans="1:26" ht="12.75" customHeight="1" x14ac:dyDescent="0.2">
      <c r="A731" s="117"/>
      <c r="B731" s="117"/>
      <c r="C731" s="117"/>
      <c r="D731" s="117"/>
      <c r="E731" s="111"/>
      <c r="F731" s="117"/>
      <c r="G731" s="111"/>
      <c r="H731" s="111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</row>
    <row r="732" spans="1:26" ht="12.75" customHeight="1" x14ac:dyDescent="0.2">
      <c r="A732" s="117"/>
      <c r="B732" s="117"/>
      <c r="C732" s="117"/>
      <c r="D732" s="117"/>
      <c r="E732" s="111"/>
      <c r="F732" s="117"/>
      <c r="G732" s="111"/>
      <c r="H732" s="111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</row>
    <row r="733" spans="1:26" ht="12.75" customHeight="1" x14ac:dyDescent="0.2">
      <c r="A733" s="117"/>
      <c r="B733" s="117"/>
      <c r="C733" s="117"/>
      <c r="D733" s="117"/>
      <c r="E733" s="111"/>
      <c r="F733" s="117"/>
      <c r="G733" s="111"/>
      <c r="H733" s="111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</row>
    <row r="734" spans="1:26" ht="12.75" customHeight="1" x14ac:dyDescent="0.2">
      <c r="A734" s="117"/>
      <c r="B734" s="117"/>
      <c r="C734" s="117"/>
      <c r="D734" s="117"/>
      <c r="E734" s="111"/>
      <c r="F734" s="117"/>
      <c r="G734" s="111"/>
      <c r="H734" s="111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 spans="1:26" ht="12.75" customHeight="1" x14ac:dyDescent="0.2">
      <c r="A735" s="117"/>
      <c r="B735" s="117"/>
      <c r="C735" s="117"/>
      <c r="D735" s="117"/>
      <c r="E735" s="111"/>
      <c r="F735" s="117"/>
      <c r="G735" s="111"/>
      <c r="H735" s="111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</row>
    <row r="736" spans="1:26" ht="12.75" customHeight="1" x14ac:dyDescent="0.2">
      <c r="A736" s="117"/>
      <c r="B736" s="117"/>
      <c r="C736" s="117"/>
      <c r="D736" s="117"/>
      <c r="E736" s="111"/>
      <c r="F736" s="117"/>
      <c r="G736" s="111"/>
      <c r="H736" s="111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</row>
    <row r="737" spans="1:26" ht="12.75" customHeight="1" x14ac:dyDescent="0.2">
      <c r="A737" s="117"/>
      <c r="B737" s="117"/>
      <c r="C737" s="117"/>
      <c r="D737" s="117"/>
      <c r="E737" s="111"/>
      <c r="F737" s="117"/>
      <c r="G737" s="111"/>
      <c r="H737" s="111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</row>
    <row r="738" spans="1:26" ht="12.75" customHeight="1" x14ac:dyDescent="0.2">
      <c r="A738" s="117"/>
      <c r="B738" s="117"/>
      <c r="C738" s="117"/>
      <c r="D738" s="117"/>
      <c r="E738" s="111"/>
      <c r="F738" s="117"/>
      <c r="G738" s="111"/>
      <c r="H738" s="111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</row>
    <row r="739" spans="1:26" ht="12.75" customHeight="1" x14ac:dyDescent="0.2">
      <c r="A739" s="117"/>
      <c r="B739" s="117"/>
      <c r="C739" s="117"/>
      <c r="D739" s="117"/>
      <c r="E739" s="111"/>
      <c r="F739" s="117"/>
      <c r="G739" s="111"/>
      <c r="H739" s="111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</row>
    <row r="740" spans="1:26" ht="12.75" customHeight="1" x14ac:dyDescent="0.2">
      <c r="A740" s="117"/>
      <c r="B740" s="117"/>
      <c r="C740" s="117"/>
      <c r="D740" s="117"/>
      <c r="E740" s="111"/>
      <c r="F740" s="117"/>
      <c r="G740" s="111"/>
      <c r="H740" s="111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</row>
    <row r="741" spans="1:26" ht="12.75" customHeight="1" x14ac:dyDescent="0.2">
      <c r="A741" s="117"/>
      <c r="B741" s="117"/>
      <c r="C741" s="117"/>
      <c r="D741" s="117"/>
      <c r="E741" s="111"/>
      <c r="F741" s="117"/>
      <c r="G741" s="111"/>
      <c r="H741" s="111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</row>
    <row r="742" spans="1:26" ht="12.75" customHeight="1" x14ac:dyDescent="0.2">
      <c r="A742" s="117"/>
      <c r="B742" s="117"/>
      <c r="C742" s="117"/>
      <c r="D742" s="117"/>
      <c r="E742" s="111"/>
      <c r="F742" s="117"/>
      <c r="G742" s="111"/>
      <c r="H742" s="111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 spans="1:26" ht="12.75" customHeight="1" x14ac:dyDescent="0.2">
      <c r="A743" s="117"/>
      <c r="B743" s="117"/>
      <c r="C743" s="117"/>
      <c r="D743" s="117"/>
      <c r="E743" s="111"/>
      <c r="F743" s="117"/>
      <c r="G743" s="111"/>
      <c r="H743" s="111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</row>
    <row r="744" spans="1:26" ht="12.75" customHeight="1" x14ac:dyDescent="0.2">
      <c r="A744" s="117"/>
      <c r="B744" s="117"/>
      <c r="C744" s="117"/>
      <c r="D744" s="117"/>
      <c r="E744" s="111"/>
      <c r="F744" s="117"/>
      <c r="G744" s="111"/>
      <c r="H744" s="111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</row>
    <row r="745" spans="1:26" ht="12.75" customHeight="1" x14ac:dyDescent="0.2">
      <c r="A745" s="117"/>
      <c r="B745" s="117"/>
      <c r="C745" s="117"/>
      <c r="D745" s="117"/>
      <c r="E745" s="111"/>
      <c r="F745" s="117"/>
      <c r="G745" s="111"/>
      <c r="H745" s="111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</row>
    <row r="746" spans="1:26" ht="12.75" customHeight="1" x14ac:dyDescent="0.2">
      <c r="A746" s="117"/>
      <c r="B746" s="117"/>
      <c r="C746" s="117"/>
      <c r="D746" s="117"/>
      <c r="E746" s="111"/>
      <c r="F746" s="117"/>
      <c r="G746" s="111"/>
      <c r="H746" s="111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</row>
    <row r="747" spans="1:26" ht="12.75" customHeight="1" x14ac:dyDescent="0.2">
      <c r="A747" s="117"/>
      <c r="B747" s="117"/>
      <c r="C747" s="117"/>
      <c r="D747" s="117"/>
      <c r="E747" s="111"/>
      <c r="F747" s="117"/>
      <c r="G747" s="111"/>
      <c r="H747" s="111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</row>
    <row r="748" spans="1:26" ht="12.75" customHeight="1" x14ac:dyDescent="0.2">
      <c r="A748" s="117"/>
      <c r="B748" s="117"/>
      <c r="C748" s="117"/>
      <c r="D748" s="117"/>
      <c r="E748" s="111"/>
      <c r="F748" s="117"/>
      <c r="G748" s="111"/>
      <c r="H748" s="111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</row>
    <row r="749" spans="1:26" ht="12.75" customHeight="1" x14ac:dyDescent="0.2">
      <c r="A749" s="117"/>
      <c r="B749" s="117"/>
      <c r="C749" s="117"/>
      <c r="D749" s="117"/>
      <c r="E749" s="111"/>
      <c r="F749" s="117"/>
      <c r="G749" s="111"/>
      <c r="H749" s="111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</row>
    <row r="750" spans="1:26" ht="12.75" customHeight="1" x14ac:dyDescent="0.2">
      <c r="A750" s="117"/>
      <c r="B750" s="117"/>
      <c r="C750" s="117"/>
      <c r="D750" s="117"/>
      <c r="E750" s="111"/>
      <c r="F750" s="117"/>
      <c r="G750" s="111"/>
      <c r="H750" s="111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</row>
    <row r="751" spans="1:26" ht="12.75" customHeight="1" x14ac:dyDescent="0.2">
      <c r="A751" s="117"/>
      <c r="B751" s="117"/>
      <c r="C751" s="117"/>
      <c r="D751" s="117"/>
      <c r="E751" s="111"/>
      <c r="F751" s="117"/>
      <c r="G751" s="111"/>
      <c r="H751" s="111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</row>
    <row r="752" spans="1:26" ht="12.75" customHeight="1" x14ac:dyDescent="0.2">
      <c r="A752" s="117"/>
      <c r="B752" s="117"/>
      <c r="C752" s="117"/>
      <c r="D752" s="117"/>
      <c r="E752" s="111"/>
      <c r="F752" s="117"/>
      <c r="G752" s="111"/>
      <c r="H752" s="111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</row>
    <row r="753" spans="1:26" ht="12.75" customHeight="1" x14ac:dyDescent="0.2">
      <c r="A753" s="117"/>
      <c r="B753" s="117"/>
      <c r="C753" s="117"/>
      <c r="D753" s="117"/>
      <c r="E753" s="111"/>
      <c r="F753" s="117"/>
      <c r="G753" s="111"/>
      <c r="H753" s="111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</row>
    <row r="754" spans="1:26" ht="12.75" customHeight="1" x14ac:dyDescent="0.2">
      <c r="A754" s="117"/>
      <c r="B754" s="117"/>
      <c r="C754" s="117"/>
      <c r="D754" s="117"/>
      <c r="E754" s="111"/>
      <c r="F754" s="117"/>
      <c r="G754" s="111"/>
      <c r="H754" s="111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</row>
    <row r="755" spans="1:26" ht="12.75" customHeight="1" x14ac:dyDescent="0.2">
      <c r="A755" s="117"/>
      <c r="B755" s="117"/>
      <c r="C755" s="117"/>
      <c r="D755" s="117"/>
      <c r="E755" s="111"/>
      <c r="F755" s="117"/>
      <c r="G755" s="111"/>
      <c r="H755" s="111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</row>
    <row r="756" spans="1:26" ht="12.75" customHeight="1" x14ac:dyDescent="0.2">
      <c r="A756" s="117"/>
      <c r="B756" s="117"/>
      <c r="C756" s="117"/>
      <c r="D756" s="117"/>
      <c r="E756" s="111"/>
      <c r="F756" s="117"/>
      <c r="G756" s="111"/>
      <c r="H756" s="111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</row>
    <row r="757" spans="1:26" ht="12.75" customHeight="1" x14ac:dyDescent="0.2">
      <c r="A757" s="117"/>
      <c r="B757" s="117"/>
      <c r="C757" s="117"/>
      <c r="D757" s="117"/>
      <c r="E757" s="111"/>
      <c r="F757" s="117"/>
      <c r="G757" s="111"/>
      <c r="H757" s="111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</row>
    <row r="758" spans="1:26" ht="12.75" customHeight="1" x14ac:dyDescent="0.2">
      <c r="A758" s="117"/>
      <c r="B758" s="117"/>
      <c r="C758" s="117"/>
      <c r="D758" s="117"/>
      <c r="E758" s="111"/>
      <c r="F758" s="117"/>
      <c r="G758" s="111"/>
      <c r="H758" s="111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</row>
    <row r="759" spans="1:26" ht="12.75" customHeight="1" x14ac:dyDescent="0.2">
      <c r="A759" s="117"/>
      <c r="B759" s="117"/>
      <c r="C759" s="117"/>
      <c r="D759" s="117"/>
      <c r="E759" s="111"/>
      <c r="F759" s="117"/>
      <c r="G759" s="111"/>
      <c r="H759" s="111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</row>
    <row r="760" spans="1:26" ht="12.75" customHeight="1" x14ac:dyDescent="0.2">
      <c r="A760" s="117"/>
      <c r="B760" s="117"/>
      <c r="C760" s="117"/>
      <c r="D760" s="117"/>
      <c r="E760" s="111"/>
      <c r="F760" s="117"/>
      <c r="G760" s="111"/>
      <c r="H760" s="111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</row>
    <row r="761" spans="1:26" ht="12.75" customHeight="1" x14ac:dyDescent="0.2">
      <c r="A761" s="117"/>
      <c r="B761" s="117"/>
      <c r="C761" s="117"/>
      <c r="D761" s="117"/>
      <c r="E761" s="111"/>
      <c r="F761" s="117"/>
      <c r="G761" s="111"/>
      <c r="H761" s="111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</row>
    <row r="762" spans="1:26" ht="12.75" customHeight="1" x14ac:dyDescent="0.2">
      <c r="A762" s="117"/>
      <c r="B762" s="117"/>
      <c r="C762" s="117"/>
      <c r="D762" s="117"/>
      <c r="E762" s="111"/>
      <c r="F762" s="117"/>
      <c r="G762" s="111"/>
      <c r="H762" s="111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</row>
    <row r="763" spans="1:26" ht="12.75" customHeight="1" x14ac:dyDescent="0.2">
      <c r="A763" s="117"/>
      <c r="B763" s="117"/>
      <c r="C763" s="117"/>
      <c r="D763" s="117"/>
      <c r="E763" s="111"/>
      <c r="F763" s="117"/>
      <c r="G763" s="111"/>
      <c r="H763" s="111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</row>
    <row r="764" spans="1:26" ht="12.75" customHeight="1" x14ac:dyDescent="0.2">
      <c r="A764" s="117"/>
      <c r="B764" s="117"/>
      <c r="C764" s="117"/>
      <c r="D764" s="117"/>
      <c r="E764" s="111"/>
      <c r="F764" s="117"/>
      <c r="G764" s="111"/>
      <c r="H764" s="111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</row>
    <row r="765" spans="1:26" ht="12.75" customHeight="1" x14ac:dyDescent="0.2">
      <c r="A765" s="117"/>
      <c r="B765" s="117"/>
      <c r="C765" s="117"/>
      <c r="D765" s="117"/>
      <c r="E765" s="111"/>
      <c r="F765" s="117"/>
      <c r="G765" s="111"/>
      <c r="H765" s="111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</row>
    <row r="766" spans="1:26" ht="12.75" customHeight="1" x14ac:dyDescent="0.2">
      <c r="A766" s="117"/>
      <c r="B766" s="117"/>
      <c r="C766" s="117"/>
      <c r="D766" s="117"/>
      <c r="E766" s="111"/>
      <c r="F766" s="117"/>
      <c r="G766" s="111"/>
      <c r="H766" s="111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</row>
    <row r="767" spans="1:26" ht="12.75" customHeight="1" x14ac:dyDescent="0.2">
      <c r="A767" s="117"/>
      <c r="B767" s="117"/>
      <c r="C767" s="117"/>
      <c r="D767" s="117"/>
      <c r="E767" s="111"/>
      <c r="F767" s="117"/>
      <c r="G767" s="111"/>
      <c r="H767" s="111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</row>
    <row r="768" spans="1:26" ht="12.75" customHeight="1" x14ac:dyDescent="0.2">
      <c r="A768" s="117"/>
      <c r="B768" s="117"/>
      <c r="C768" s="117"/>
      <c r="D768" s="117"/>
      <c r="E768" s="111"/>
      <c r="F768" s="117"/>
      <c r="G768" s="111"/>
      <c r="H768" s="111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</row>
    <row r="769" spans="1:26" ht="12.75" customHeight="1" x14ac:dyDescent="0.2">
      <c r="A769" s="117"/>
      <c r="B769" s="117"/>
      <c r="C769" s="117"/>
      <c r="D769" s="117"/>
      <c r="E769" s="111"/>
      <c r="F769" s="117"/>
      <c r="G769" s="111"/>
      <c r="H769" s="111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</row>
    <row r="770" spans="1:26" ht="12.75" customHeight="1" x14ac:dyDescent="0.2">
      <c r="A770" s="117"/>
      <c r="B770" s="117"/>
      <c r="C770" s="117"/>
      <c r="D770" s="117"/>
      <c r="E770" s="111"/>
      <c r="F770" s="117"/>
      <c r="G770" s="111"/>
      <c r="H770" s="111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</row>
    <row r="771" spans="1:26" ht="12.75" customHeight="1" x14ac:dyDescent="0.2">
      <c r="A771" s="117"/>
      <c r="B771" s="117"/>
      <c r="C771" s="117"/>
      <c r="D771" s="117"/>
      <c r="E771" s="111"/>
      <c r="F771" s="117"/>
      <c r="G771" s="111"/>
      <c r="H771" s="111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 spans="1:26" ht="12.75" customHeight="1" x14ac:dyDescent="0.2">
      <c r="A772" s="117"/>
      <c r="B772" s="117"/>
      <c r="C772" s="117"/>
      <c r="D772" s="117"/>
      <c r="E772" s="111"/>
      <c r="F772" s="117"/>
      <c r="G772" s="111"/>
      <c r="H772" s="111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 spans="1:26" ht="12.75" customHeight="1" x14ac:dyDescent="0.2">
      <c r="A773" s="117"/>
      <c r="B773" s="117"/>
      <c r="C773" s="117"/>
      <c r="D773" s="117"/>
      <c r="E773" s="111"/>
      <c r="F773" s="117"/>
      <c r="G773" s="111"/>
      <c r="H773" s="111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</row>
    <row r="774" spans="1:26" ht="12.75" customHeight="1" x14ac:dyDescent="0.2">
      <c r="A774" s="117"/>
      <c r="B774" s="117"/>
      <c r="C774" s="117"/>
      <c r="D774" s="117"/>
      <c r="E774" s="111"/>
      <c r="F774" s="117"/>
      <c r="G774" s="111"/>
      <c r="H774" s="111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</row>
    <row r="775" spans="1:26" ht="12.75" customHeight="1" x14ac:dyDescent="0.2">
      <c r="A775" s="117"/>
      <c r="B775" s="117"/>
      <c r="C775" s="117"/>
      <c r="D775" s="117"/>
      <c r="E775" s="111"/>
      <c r="F775" s="117"/>
      <c r="G775" s="111"/>
      <c r="H775" s="111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</row>
    <row r="776" spans="1:26" ht="12.75" customHeight="1" x14ac:dyDescent="0.2">
      <c r="A776" s="117"/>
      <c r="B776" s="117"/>
      <c r="C776" s="117"/>
      <c r="D776" s="117"/>
      <c r="E776" s="111"/>
      <c r="F776" s="117"/>
      <c r="G776" s="111"/>
      <c r="H776" s="111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</row>
    <row r="777" spans="1:26" ht="12.75" customHeight="1" x14ac:dyDescent="0.2">
      <c r="A777" s="117"/>
      <c r="B777" s="117"/>
      <c r="C777" s="117"/>
      <c r="D777" s="117"/>
      <c r="E777" s="111"/>
      <c r="F777" s="117"/>
      <c r="G777" s="111"/>
      <c r="H777" s="111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</row>
    <row r="778" spans="1:26" ht="12.75" customHeight="1" x14ac:dyDescent="0.2">
      <c r="A778" s="117"/>
      <c r="B778" s="117"/>
      <c r="C778" s="117"/>
      <c r="D778" s="117"/>
      <c r="E778" s="111"/>
      <c r="F778" s="117"/>
      <c r="G778" s="111"/>
      <c r="H778" s="111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</row>
    <row r="779" spans="1:26" ht="12.75" customHeight="1" x14ac:dyDescent="0.2">
      <c r="A779" s="117"/>
      <c r="B779" s="117"/>
      <c r="C779" s="117"/>
      <c r="D779" s="117"/>
      <c r="E779" s="111"/>
      <c r="F779" s="117"/>
      <c r="G779" s="111"/>
      <c r="H779" s="111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</row>
    <row r="780" spans="1:26" ht="12.75" customHeight="1" x14ac:dyDescent="0.2">
      <c r="A780" s="117"/>
      <c r="B780" s="117"/>
      <c r="C780" s="117"/>
      <c r="D780" s="117"/>
      <c r="E780" s="111"/>
      <c r="F780" s="117"/>
      <c r="G780" s="111"/>
      <c r="H780" s="111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</row>
    <row r="781" spans="1:26" ht="12.75" customHeight="1" x14ac:dyDescent="0.2">
      <c r="A781" s="117"/>
      <c r="B781" s="117"/>
      <c r="C781" s="117"/>
      <c r="D781" s="117"/>
      <c r="E781" s="111"/>
      <c r="F781" s="117"/>
      <c r="G781" s="111"/>
      <c r="H781" s="111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</row>
    <row r="782" spans="1:26" ht="12.75" customHeight="1" x14ac:dyDescent="0.2">
      <c r="A782" s="117"/>
      <c r="B782" s="117"/>
      <c r="C782" s="117"/>
      <c r="D782" s="117"/>
      <c r="E782" s="111"/>
      <c r="F782" s="117"/>
      <c r="G782" s="111"/>
      <c r="H782" s="111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</row>
    <row r="783" spans="1:26" ht="12.75" customHeight="1" x14ac:dyDescent="0.2">
      <c r="A783" s="117"/>
      <c r="B783" s="117"/>
      <c r="C783" s="117"/>
      <c r="D783" s="117"/>
      <c r="E783" s="111"/>
      <c r="F783" s="117"/>
      <c r="G783" s="111"/>
      <c r="H783" s="111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</row>
    <row r="784" spans="1:26" ht="12.75" customHeight="1" x14ac:dyDescent="0.2">
      <c r="A784" s="117"/>
      <c r="B784" s="117"/>
      <c r="C784" s="117"/>
      <c r="D784" s="117"/>
      <c r="E784" s="111"/>
      <c r="F784" s="117"/>
      <c r="G784" s="111"/>
      <c r="H784" s="111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</row>
    <row r="785" spans="1:26" ht="12.75" customHeight="1" x14ac:dyDescent="0.2">
      <c r="A785" s="117"/>
      <c r="B785" s="117"/>
      <c r="C785" s="117"/>
      <c r="D785" s="117"/>
      <c r="E785" s="111"/>
      <c r="F785" s="117"/>
      <c r="G785" s="111"/>
      <c r="H785" s="111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</row>
    <row r="786" spans="1:26" ht="12.75" customHeight="1" x14ac:dyDescent="0.2">
      <c r="A786" s="117"/>
      <c r="B786" s="117"/>
      <c r="C786" s="117"/>
      <c r="D786" s="117"/>
      <c r="E786" s="111"/>
      <c r="F786" s="117"/>
      <c r="G786" s="111"/>
      <c r="H786" s="111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</row>
    <row r="787" spans="1:26" ht="12.75" customHeight="1" x14ac:dyDescent="0.2">
      <c r="A787" s="117"/>
      <c r="B787" s="117"/>
      <c r="C787" s="117"/>
      <c r="D787" s="117"/>
      <c r="E787" s="111"/>
      <c r="F787" s="117"/>
      <c r="G787" s="111"/>
      <c r="H787" s="111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</row>
    <row r="788" spans="1:26" ht="12.75" customHeight="1" x14ac:dyDescent="0.2">
      <c r="A788" s="117"/>
      <c r="B788" s="117"/>
      <c r="C788" s="117"/>
      <c r="D788" s="117"/>
      <c r="E788" s="111"/>
      <c r="F788" s="117"/>
      <c r="G788" s="111"/>
      <c r="H788" s="111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</row>
    <row r="789" spans="1:26" ht="12.75" customHeight="1" x14ac:dyDescent="0.2">
      <c r="A789" s="117"/>
      <c r="B789" s="117"/>
      <c r="C789" s="117"/>
      <c r="D789" s="117"/>
      <c r="E789" s="111"/>
      <c r="F789" s="117"/>
      <c r="G789" s="111"/>
      <c r="H789" s="111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</row>
    <row r="790" spans="1:26" ht="12.75" customHeight="1" x14ac:dyDescent="0.2">
      <c r="A790" s="117"/>
      <c r="B790" s="117"/>
      <c r="C790" s="117"/>
      <c r="D790" s="117"/>
      <c r="E790" s="111"/>
      <c r="F790" s="117"/>
      <c r="G790" s="111"/>
      <c r="H790" s="111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</row>
    <row r="791" spans="1:26" ht="12.75" customHeight="1" x14ac:dyDescent="0.2">
      <c r="A791" s="117"/>
      <c r="B791" s="117"/>
      <c r="C791" s="117"/>
      <c r="D791" s="117"/>
      <c r="E791" s="111"/>
      <c r="F791" s="117"/>
      <c r="G791" s="111"/>
      <c r="H791" s="111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 spans="1:26" ht="12.75" customHeight="1" x14ac:dyDescent="0.2">
      <c r="A792" s="117"/>
      <c r="B792" s="117"/>
      <c r="C792" s="117"/>
      <c r="D792" s="117"/>
      <c r="E792" s="111"/>
      <c r="F792" s="117"/>
      <c r="G792" s="111"/>
      <c r="H792" s="111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</row>
    <row r="793" spans="1:26" ht="12.75" customHeight="1" x14ac:dyDescent="0.2">
      <c r="A793" s="117"/>
      <c r="B793" s="117"/>
      <c r="C793" s="117"/>
      <c r="D793" s="117"/>
      <c r="E793" s="111"/>
      <c r="F793" s="117"/>
      <c r="G793" s="111"/>
      <c r="H793" s="111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</row>
    <row r="794" spans="1:26" ht="12.75" customHeight="1" x14ac:dyDescent="0.2">
      <c r="A794" s="117"/>
      <c r="B794" s="117"/>
      <c r="C794" s="117"/>
      <c r="D794" s="117"/>
      <c r="E794" s="111"/>
      <c r="F794" s="117"/>
      <c r="G794" s="111"/>
      <c r="H794" s="111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</row>
    <row r="795" spans="1:26" ht="12.75" customHeight="1" x14ac:dyDescent="0.2">
      <c r="A795" s="117"/>
      <c r="B795" s="117"/>
      <c r="C795" s="117"/>
      <c r="D795" s="117"/>
      <c r="E795" s="111"/>
      <c r="F795" s="117"/>
      <c r="G795" s="111"/>
      <c r="H795" s="111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</row>
    <row r="796" spans="1:26" ht="12.75" customHeight="1" x14ac:dyDescent="0.2">
      <c r="A796" s="117"/>
      <c r="B796" s="117"/>
      <c r="C796" s="117"/>
      <c r="D796" s="117"/>
      <c r="E796" s="111"/>
      <c r="F796" s="117"/>
      <c r="G796" s="111"/>
      <c r="H796" s="111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</row>
    <row r="797" spans="1:26" ht="12.75" customHeight="1" x14ac:dyDescent="0.2">
      <c r="A797" s="117"/>
      <c r="B797" s="117"/>
      <c r="C797" s="117"/>
      <c r="D797" s="117"/>
      <c r="E797" s="111"/>
      <c r="F797" s="117"/>
      <c r="G797" s="111"/>
      <c r="H797" s="111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</row>
    <row r="798" spans="1:26" ht="12.75" customHeight="1" x14ac:dyDescent="0.2">
      <c r="A798" s="117"/>
      <c r="B798" s="117"/>
      <c r="C798" s="117"/>
      <c r="D798" s="117"/>
      <c r="E798" s="111"/>
      <c r="F798" s="117"/>
      <c r="G798" s="111"/>
      <c r="H798" s="111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</row>
    <row r="799" spans="1:26" ht="12.75" customHeight="1" x14ac:dyDescent="0.2">
      <c r="A799" s="117"/>
      <c r="B799" s="117"/>
      <c r="C799" s="117"/>
      <c r="D799" s="117"/>
      <c r="E799" s="111"/>
      <c r="F799" s="117"/>
      <c r="G799" s="111"/>
      <c r="H799" s="111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</row>
    <row r="800" spans="1:26" ht="12.75" customHeight="1" x14ac:dyDescent="0.2">
      <c r="A800" s="117"/>
      <c r="B800" s="117"/>
      <c r="C800" s="117"/>
      <c r="D800" s="117"/>
      <c r="E800" s="111"/>
      <c r="F800" s="117"/>
      <c r="G800" s="111"/>
      <c r="H800" s="111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</row>
    <row r="801" spans="1:26" ht="12.75" customHeight="1" x14ac:dyDescent="0.2">
      <c r="A801" s="117"/>
      <c r="B801" s="117"/>
      <c r="C801" s="117"/>
      <c r="D801" s="117"/>
      <c r="E801" s="111"/>
      <c r="F801" s="117"/>
      <c r="G801" s="111"/>
      <c r="H801" s="111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</row>
    <row r="802" spans="1:26" ht="12.75" customHeight="1" x14ac:dyDescent="0.2">
      <c r="A802" s="117"/>
      <c r="B802" s="117"/>
      <c r="C802" s="117"/>
      <c r="D802" s="117"/>
      <c r="E802" s="111"/>
      <c r="F802" s="117"/>
      <c r="G802" s="111"/>
      <c r="H802" s="111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</row>
    <row r="803" spans="1:26" ht="12.75" customHeight="1" x14ac:dyDescent="0.2">
      <c r="A803" s="117"/>
      <c r="B803" s="117"/>
      <c r="C803" s="117"/>
      <c r="D803" s="117"/>
      <c r="E803" s="111"/>
      <c r="F803" s="117"/>
      <c r="G803" s="111"/>
      <c r="H803" s="111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</row>
    <row r="804" spans="1:26" ht="12.75" customHeight="1" x14ac:dyDescent="0.2">
      <c r="A804" s="117"/>
      <c r="B804" s="117"/>
      <c r="C804" s="117"/>
      <c r="D804" s="117"/>
      <c r="E804" s="111"/>
      <c r="F804" s="117"/>
      <c r="G804" s="111"/>
      <c r="H804" s="111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</row>
    <row r="805" spans="1:26" ht="12.75" customHeight="1" x14ac:dyDescent="0.2">
      <c r="A805" s="117"/>
      <c r="B805" s="117"/>
      <c r="C805" s="117"/>
      <c r="D805" s="117"/>
      <c r="E805" s="111"/>
      <c r="F805" s="117"/>
      <c r="G805" s="111"/>
      <c r="H805" s="111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</row>
    <row r="806" spans="1:26" ht="12.75" customHeight="1" x14ac:dyDescent="0.2">
      <c r="A806" s="117"/>
      <c r="B806" s="117"/>
      <c r="C806" s="117"/>
      <c r="D806" s="117"/>
      <c r="E806" s="111"/>
      <c r="F806" s="117"/>
      <c r="G806" s="111"/>
      <c r="H806" s="111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</row>
    <row r="807" spans="1:26" ht="12.75" customHeight="1" x14ac:dyDescent="0.2">
      <c r="A807" s="117"/>
      <c r="B807" s="117"/>
      <c r="C807" s="117"/>
      <c r="D807" s="117"/>
      <c r="E807" s="111"/>
      <c r="F807" s="117"/>
      <c r="G807" s="111"/>
      <c r="H807" s="111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</row>
    <row r="808" spans="1:26" ht="12.75" customHeight="1" x14ac:dyDescent="0.2">
      <c r="A808" s="117"/>
      <c r="B808" s="117"/>
      <c r="C808" s="117"/>
      <c r="D808" s="117"/>
      <c r="E808" s="111"/>
      <c r="F808" s="117"/>
      <c r="G808" s="111"/>
      <c r="H808" s="111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</row>
    <row r="809" spans="1:26" ht="12.75" customHeight="1" x14ac:dyDescent="0.2">
      <c r="A809" s="117"/>
      <c r="B809" s="117"/>
      <c r="C809" s="117"/>
      <c r="D809" s="117"/>
      <c r="E809" s="111"/>
      <c r="F809" s="117"/>
      <c r="G809" s="111"/>
      <c r="H809" s="111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</row>
    <row r="810" spans="1:26" ht="12.75" customHeight="1" x14ac:dyDescent="0.2">
      <c r="A810" s="117"/>
      <c r="B810" s="117"/>
      <c r="C810" s="117"/>
      <c r="D810" s="117"/>
      <c r="E810" s="111"/>
      <c r="F810" s="117"/>
      <c r="G810" s="111"/>
      <c r="H810" s="111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</row>
    <row r="811" spans="1:26" ht="12.75" customHeight="1" x14ac:dyDescent="0.2">
      <c r="A811" s="117"/>
      <c r="B811" s="117"/>
      <c r="C811" s="117"/>
      <c r="D811" s="117"/>
      <c r="E811" s="111"/>
      <c r="F811" s="117"/>
      <c r="G811" s="111"/>
      <c r="H811" s="111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</row>
    <row r="812" spans="1:26" ht="12.75" customHeight="1" x14ac:dyDescent="0.2">
      <c r="A812" s="117"/>
      <c r="B812" s="117"/>
      <c r="C812" s="117"/>
      <c r="D812" s="117"/>
      <c r="E812" s="111"/>
      <c r="F812" s="117"/>
      <c r="G812" s="111"/>
      <c r="H812" s="111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</row>
    <row r="813" spans="1:26" ht="12.75" customHeight="1" x14ac:dyDescent="0.2">
      <c r="A813" s="117"/>
      <c r="B813" s="117"/>
      <c r="C813" s="117"/>
      <c r="D813" s="117"/>
      <c r="E813" s="111"/>
      <c r="F813" s="117"/>
      <c r="G813" s="111"/>
      <c r="H813" s="111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</row>
    <row r="814" spans="1:26" ht="12.75" customHeight="1" x14ac:dyDescent="0.2">
      <c r="A814" s="117"/>
      <c r="B814" s="117"/>
      <c r="C814" s="117"/>
      <c r="D814" s="117"/>
      <c r="E814" s="111"/>
      <c r="F814" s="117"/>
      <c r="G814" s="111"/>
      <c r="H814" s="111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</row>
    <row r="815" spans="1:26" ht="12.75" customHeight="1" x14ac:dyDescent="0.2">
      <c r="A815" s="117"/>
      <c r="B815" s="117"/>
      <c r="C815" s="117"/>
      <c r="D815" s="117"/>
      <c r="E815" s="111"/>
      <c r="F815" s="117"/>
      <c r="G815" s="111"/>
      <c r="H815" s="111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</row>
    <row r="816" spans="1:26" ht="12.75" customHeight="1" x14ac:dyDescent="0.2">
      <c r="A816" s="117"/>
      <c r="B816" s="117"/>
      <c r="C816" s="117"/>
      <c r="D816" s="117"/>
      <c r="E816" s="111"/>
      <c r="F816" s="117"/>
      <c r="G816" s="111"/>
      <c r="H816" s="111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</row>
    <row r="817" spans="1:26" ht="12.75" customHeight="1" x14ac:dyDescent="0.2">
      <c r="A817" s="117"/>
      <c r="B817" s="117"/>
      <c r="C817" s="117"/>
      <c r="D817" s="117"/>
      <c r="E817" s="111"/>
      <c r="F817" s="117"/>
      <c r="G817" s="111"/>
      <c r="H817" s="111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</row>
    <row r="818" spans="1:26" ht="12.75" customHeight="1" x14ac:dyDescent="0.2">
      <c r="A818" s="117"/>
      <c r="B818" s="117"/>
      <c r="C818" s="117"/>
      <c r="D818" s="117"/>
      <c r="E818" s="111"/>
      <c r="F818" s="117"/>
      <c r="G818" s="111"/>
      <c r="H818" s="111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</row>
    <row r="819" spans="1:26" ht="12.75" customHeight="1" x14ac:dyDescent="0.2">
      <c r="A819" s="117"/>
      <c r="B819" s="117"/>
      <c r="C819" s="117"/>
      <c r="D819" s="117"/>
      <c r="E819" s="111"/>
      <c r="F819" s="117"/>
      <c r="G819" s="111"/>
      <c r="H819" s="111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</row>
    <row r="820" spans="1:26" ht="12.75" customHeight="1" x14ac:dyDescent="0.2">
      <c r="A820" s="117"/>
      <c r="B820" s="117"/>
      <c r="C820" s="117"/>
      <c r="D820" s="117"/>
      <c r="E820" s="111"/>
      <c r="F820" s="117"/>
      <c r="G820" s="111"/>
      <c r="H820" s="111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</row>
    <row r="821" spans="1:26" ht="12.75" customHeight="1" x14ac:dyDescent="0.2">
      <c r="A821" s="117"/>
      <c r="B821" s="117"/>
      <c r="C821" s="117"/>
      <c r="D821" s="117"/>
      <c r="E821" s="111"/>
      <c r="F821" s="117"/>
      <c r="G821" s="111"/>
      <c r="H821" s="111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</row>
    <row r="822" spans="1:26" ht="12.75" customHeight="1" x14ac:dyDescent="0.2">
      <c r="A822" s="117"/>
      <c r="B822" s="117"/>
      <c r="C822" s="117"/>
      <c r="D822" s="117"/>
      <c r="E822" s="111"/>
      <c r="F822" s="117"/>
      <c r="G822" s="111"/>
      <c r="H822" s="111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</row>
    <row r="823" spans="1:26" ht="12.75" customHeight="1" x14ac:dyDescent="0.2">
      <c r="A823" s="117"/>
      <c r="B823" s="117"/>
      <c r="C823" s="117"/>
      <c r="D823" s="117"/>
      <c r="E823" s="111"/>
      <c r="F823" s="117"/>
      <c r="G823" s="111"/>
      <c r="H823" s="111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 spans="1:26" ht="12.75" customHeight="1" x14ac:dyDescent="0.2">
      <c r="A824" s="117"/>
      <c r="B824" s="117"/>
      <c r="C824" s="117"/>
      <c r="D824" s="117"/>
      <c r="E824" s="111"/>
      <c r="F824" s="117"/>
      <c r="G824" s="111"/>
      <c r="H824" s="111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</row>
    <row r="825" spans="1:26" ht="12.75" customHeight="1" x14ac:dyDescent="0.2">
      <c r="A825" s="117"/>
      <c r="B825" s="117"/>
      <c r="C825" s="117"/>
      <c r="D825" s="117"/>
      <c r="E825" s="111"/>
      <c r="F825" s="117"/>
      <c r="G825" s="111"/>
      <c r="H825" s="111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 spans="1:26" ht="12.75" customHeight="1" x14ac:dyDescent="0.2">
      <c r="A826" s="117"/>
      <c r="B826" s="117"/>
      <c r="C826" s="117"/>
      <c r="D826" s="117"/>
      <c r="E826" s="111"/>
      <c r="F826" s="117"/>
      <c r="G826" s="111"/>
      <c r="H826" s="111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</row>
    <row r="827" spans="1:26" ht="12.75" customHeight="1" x14ac:dyDescent="0.2">
      <c r="A827" s="117"/>
      <c r="B827" s="117"/>
      <c r="C827" s="117"/>
      <c r="D827" s="117"/>
      <c r="E827" s="111"/>
      <c r="F827" s="117"/>
      <c r="G827" s="111"/>
      <c r="H827" s="111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</row>
    <row r="828" spans="1:26" ht="12.75" customHeight="1" x14ac:dyDescent="0.2">
      <c r="A828" s="117"/>
      <c r="B828" s="117"/>
      <c r="C828" s="117"/>
      <c r="D828" s="117"/>
      <c r="E828" s="111"/>
      <c r="F828" s="117"/>
      <c r="G828" s="111"/>
      <c r="H828" s="111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</row>
    <row r="829" spans="1:26" ht="12.75" customHeight="1" x14ac:dyDescent="0.2">
      <c r="A829" s="117"/>
      <c r="B829" s="117"/>
      <c r="C829" s="117"/>
      <c r="D829" s="117"/>
      <c r="E829" s="111"/>
      <c r="F829" s="117"/>
      <c r="G829" s="111"/>
      <c r="H829" s="111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</row>
    <row r="830" spans="1:26" ht="12.75" customHeight="1" x14ac:dyDescent="0.2">
      <c r="A830" s="117"/>
      <c r="B830" s="117"/>
      <c r="C830" s="117"/>
      <c r="D830" s="117"/>
      <c r="E830" s="111"/>
      <c r="F830" s="117"/>
      <c r="G830" s="111"/>
      <c r="H830" s="111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</row>
    <row r="831" spans="1:26" ht="12.75" customHeight="1" x14ac:dyDescent="0.2">
      <c r="A831" s="117"/>
      <c r="B831" s="117"/>
      <c r="C831" s="117"/>
      <c r="D831" s="117"/>
      <c r="E831" s="111"/>
      <c r="F831" s="117"/>
      <c r="G831" s="111"/>
      <c r="H831" s="111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</row>
    <row r="832" spans="1:26" ht="12.75" customHeight="1" x14ac:dyDescent="0.2">
      <c r="A832" s="117"/>
      <c r="B832" s="117"/>
      <c r="C832" s="117"/>
      <c r="D832" s="117"/>
      <c r="E832" s="111"/>
      <c r="F832" s="117"/>
      <c r="G832" s="111"/>
      <c r="H832" s="111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</row>
    <row r="833" spans="1:26" ht="12.75" customHeight="1" x14ac:dyDescent="0.2">
      <c r="A833" s="117"/>
      <c r="B833" s="117"/>
      <c r="C833" s="117"/>
      <c r="D833" s="117"/>
      <c r="E833" s="111"/>
      <c r="F833" s="117"/>
      <c r="G833" s="111"/>
      <c r="H833" s="111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</row>
    <row r="834" spans="1:26" ht="12.75" customHeight="1" x14ac:dyDescent="0.2">
      <c r="A834" s="117"/>
      <c r="B834" s="117"/>
      <c r="C834" s="117"/>
      <c r="D834" s="117"/>
      <c r="E834" s="111"/>
      <c r="F834" s="117"/>
      <c r="G834" s="111"/>
      <c r="H834" s="111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</row>
    <row r="835" spans="1:26" ht="12.75" customHeight="1" x14ac:dyDescent="0.2">
      <c r="A835" s="117"/>
      <c r="B835" s="117"/>
      <c r="C835" s="117"/>
      <c r="D835" s="117"/>
      <c r="E835" s="111"/>
      <c r="F835" s="117"/>
      <c r="G835" s="111"/>
      <c r="H835" s="111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</row>
    <row r="836" spans="1:26" ht="12.75" customHeight="1" x14ac:dyDescent="0.2">
      <c r="A836" s="117"/>
      <c r="B836" s="117"/>
      <c r="C836" s="117"/>
      <c r="D836" s="117"/>
      <c r="E836" s="111"/>
      <c r="F836" s="117"/>
      <c r="G836" s="111"/>
      <c r="H836" s="111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</row>
    <row r="837" spans="1:26" ht="12.75" customHeight="1" x14ac:dyDescent="0.2">
      <c r="A837" s="117"/>
      <c r="B837" s="117"/>
      <c r="C837" s="117"/>
      <c r="D837" s="117"/>
      <c r="E837" s="111"/>
      <c r="F837" s="117"/>
      <c r="G837" s="111"/>
      <c r="H837" s="111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</row>
    <row r="838" spans="1:26" ht="12.75" customHeight="1" x14ac:dyDescent="0.2">
      <c r="A838" s="117"/>
      <c r="B838" s="117"/>
      <c r="C838" s="117"/>
      <c r="D838" s="117"/>
      <c r="E838" s="111"/>
      <c r="F838" s="117"/>
      <c r="G838" s="111"/>
      <c r="H838" s="111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</row>
    <row r="839" spans="1:26" ht="12.75" customHeight="1" x14ac:dyDescent="0.2">
      <c r="A839" s="117"/>
      <c r="B839" s="117"/>
      <c r="C839" s="117"/>
      <c r="D839" s="117"/>
      <c r="E839" s="111"/>
      <c r="F839" s="117"/>
      <c r="G839" s="111"/>
      <c r="H839" s="111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</row>
    <row r="840" spans="1:26" ht="12.75" customHeight="1" x14ac:dyDescent="0.2">
      <c r="A840" s="117"/>
      <c r="B840" s="117"/>
      <c r="C840" s="117"/>
      <c r="D840" s="117"/>
      <c r="E840" s="111"/>
      <c r="F840" s="117"/>
      <c r="G840" s="111"/>
      <c r="H840" s="111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</row>
    <row r="841" spans="1:26" ht="12.75" customHeight="1" x14ac:dyDescent="0.2">
      <c r="A841" s="117"/>
      <c r="B841" s="117"/>
      <c r="C841" s="117"/>
      <c r="D841" s="117"/>
      <c r="E841" s="111"/>
      <c r="F841" s="117"/>
      <c r="G841" s="111"/>
      <c r="H841" s="111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</row>
    <row r="842" spans="1:26" ht="12.75" customHeight="1" x14ac:dyDescent="0.2">
      <c r="A842" s="117"/>
      <c r="B842" s="117"/>
      <c r="C842" s="117"/>
      <c r="D842" s="117"/>
      <c r="E842" s="111"/>
      <c r="F842" s="117"/>
      <c r="G842" s="111"/>
      <c r="H842" s="111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</row>
    <row r="843" spans="1:26" ht="12.75" customHeight="1" x14ac:dyDescent="0.2">
      <c r="A843" s="117"/>
      <c r="B843" s="117"/>
      <c r="C843" s="117"/>
      <c r="D843" s="117"/>
      <c r="E843" s="111"/>
      <c r="F843" s="117"/>
      <c r="G843" s="111"/>
      <c r="H843" s="111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</row>
    <row r="844" spans="1:26" ht="12.75" customHeight="1" x14ac:dyDescent="0.2">
      <c r="A844" s="117"/>
      <c r="B844" s="117"/>
      <c r="C844" s="117"/>
      <c r="D844" s="117"/>
      <c r="E844" s="111"/>
      <c r="F844" s="117"/>
      <c r="G844" s="111"/>
      <c r="H844" s="111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</row>
    <row r="845" spans="1:26" ht="12.75" customHeight="1" x14ac:dyDescent="0.2">
      <c r="A845" s="117"/>
      <c r="B845" s="117"/>
      <c r="C845" s="117"/>
      <c r="D845" s="117"/>
      <c r="E845" s="111"/>
      <c r="F845" s="117"/>
      <c r="G845" s="111"/>
      <c r="H845" s="111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</row>
    <row r="846" spans="1:26" ht="12.75" customHeight="1" x14ac:dyDescent="0.2">
      <c r="A846" s="117"/>
      <c r="B846" s="117"/>
      <c r="C846" s="117"/>
      <c r="D846" s="117"/>
      <c r="E846" s="111"/>
      <c r="F846" s="117"/>
      <c r="G846" s="111"/>
      <c r="H846" s="111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</row>
    <row r="847" spans="1:26" ht="12.75" customHeight="1" x14ac:dyDescent="0.2">
      <c r="A847" s="117"/>
      <c r="B847" s="117"/>
      <c r="C847" s="117"/>
      <c r="D847" s="117"/>
      <c r="E847" s="111"/>
      <c r="F847" s="117"/>
      <c r="G847" s="111"/>
      <c r="H847" s="111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</row>
    <row r="848" spans="1:26" ht="12.75" customHeight="1" x14ac:dyDescent="0.2">
      <c r="A848" s="117"/>
      <c r="B848" s="117"/>
      <c r="C848" s="117"/>
      <c r="D848" s="117"/>
      <c r="E848" s="111"/>
      <c r="F848" s="117"/>
      <c r="G848" s="111"/>
      <c r="H848" s="111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</row>
    <row r="849" spans="1:26" ht="12.75" customHeight="1" x14ac:dyDescent="0.2">
      <c r="A849" s="117"/>
      <c r="B849" s="117"/>
      <c r="C849" s="117"/>
      <c r="D849" s="117"/>
      <c r="E849" s="111"/>
      <c r="F849" s="117"/>
      <c r="G849" s="111"/>
      <c r="H849" s="111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</row>
    <row r="850" spans="1:26" ht="12.75" customHeight="1" x14ac:dyDescent="0.2">
      <c r="A850" s="117"/>
      <c r="B850" s="117"/>
      <c r="C850" s="117"/>
      <c r="D850" s="117"/>
      <c r="E850" s="111"/>
      <c r="F850" s="117"/>
      <c r="G850" s="111"/>
      <c r="H850" s="111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</row>
    <row r="851" spans="1:26" ht="12.75" customHeight="1" x14ac:dyDescent="0.2">
      <c r="A851" s="117"/>
      <c r="B851" s="117"/>
      <c r="C851" s="117"/>
      <c r="D851" s="117"/>
      <c r="E851" s="111"/>
      <c r="F851" s="117"/>
      <c r="G851" s="111"/>
      <c r="H851" s="111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</row>
    <row r="852" spans="1:26" ht="12.75" customHeight="1" x14ac:dyDescent="0.2">
      <c r="A852" s="117"/>
      <c r="B852" s="117"/>
      <c r="C852" s="117"/>
      <c r="D852" s="117"/>
      <c r="E852" s="111"/>
      <c r="F852" s="117"/>
      <c r="G852" s="111"/>
      <c r="H852" s="111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</row>
    <row r="853" spans="1:26" ht="12.75" customHeight="1" x14ac:dyDescent="0.2">
      <c r="A853" s="117"/>
      <c r="B853" s="117"/>
      <c r="C853" s="117"/>
      <c r="D853" s="117"/>
      <c r="E853" s="111"/>
      <c r="F853" s="117"/>
      <c r="G853" s="111"/>
      <c r="H853" s="111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</row>
    <row r="854" spans="1:26" ht="12.75" customHeight="1" x14ac:dyDescent="0.2">
      <c r="A854" s="117"/>
      <c r="B854" s="117"/>
      <c r="C854" s="117"/>
      <c r="D854" s="117"/>
      <c r="E854" s="111"/>
      <c r="F854" s="117"/>
      <c r="G854" s="111"/>
      <c r="H854" s="111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</row>
    <row r="855" spans="1:26" ht="12.75" customHeight="1" x14ac:dyDescent="0.2">
      <c r="A855" s="117"/>
      <c r="B855" s="117"/>
      <c r="C855" s="117"/>
      <c r="D855" s="117"/>
      <c r="E855" s="111"/>
      <c r="F855" s="117"/>
      <c r="G855" s="111"/>
      <c r="H855" s="111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</row>
    <row r="856" spans="1:26" ht="12.75" customHeight="1" x14ac:dyDescent="0.2">
      <c r="A856" s="117"/>
      <c r="B856" s="117"/>
      <c r="C856" s="117"/>
      <c r="D856" s="117"/>
      <c r="E856" s="111"/>
      <c r="F856" s="117"/>
      <c r="G856" s="111"/>
      <c r="H856" s="111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</row>
    <row r="857" spans="1:26" ht="12.75" customHeight="1" x14ac:dyDescent="0.2">
      <c r="A857" s="117"/>
      <c r="B857" s="117"/>
      <c r="C857" s="117"/>
      <c r="D857" s="117"/>
      <c r="E857" s="111"/>
      <c r="F857" s="117"/>
      <c r="G857" s="111"/>
      <c r="H857" s="111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</row>
    <row r="858" spans="1:26" ht="12.75" customHeight="1" x14ac:dyDescent="0.2">
      <c r="A858" s="117"/>
      <c r="B858" s="117"/>
      <c r="C858" s="117"/>
      <c r="D858" s="117"/>
      <c r="E858" s="111"/>
      <c r="F858" s="117"/>
      <c r="G858" s="111"/>
      <c r="H858" s="111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</row>
    <row r="859" spans="1:26" ht="12.75" customHeight="1" x14ac:dyDescent="0.2">
      <c r="A859" s="117"/>
      <c r="B859" s="117"/>
      <c r="C859" s="117"/>
      <c r="D859" s="117"/>
      <c r="E859" s="111"/>
      <c r="F859" s="117"/>
      <c r="G859" s="111"/>
      <c r="H859" s="111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</row>
    <row r="860" spans="1:26" ht="12.75" customHeight="1" x14ac:dyDescent="0.2">
      <c r="A860" s="117"/>
      <c r="B860" s="117"/>
      <c r="C860" s="117"/>
      <c r="D860" s="117"/>
      <c r="E860" s="111"/>
      <c r="F860" s="117"/>
      <c r="G860" s="111"/>
      <c r="H860" s="111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</row>
    <row r="861" spans="1:26" ht="12.75" customHeight="1" x14ac:dyDescent="0.2">
      <c r="A861" s="117"/>
      <c r="B861" s="117"/>
      <c r="C861" s="117"/>
      <c r="D861" s="117"/>
      <c r="E861" s="111"/>
      <c r="F861" s="117"/>
      <c r="G861" s="111"/>
      <c r="H861" s="111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</row>
    <row r="862" spans="1:26" ht="12.75" customHeight="1" x14ac:dyDescent="0.2">
      <c r="A862" s="117"/>
      <c r="B862" s="117"/>
      <c r="C862" s="117"/>
      <c r="D862" s="117"/>
      <c r="E862" s="111"/>
      <c r="F862" s="117"/>
      <c r="G862" s="111"/>
      <c r="H862" s="111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</row>
    <row r="863" spans="1:26" ht="12.75" customHeight="1" x14ac:dyDescent="0.2">
      <c r="A863" s="117"/>
      <c r="B863" s="117"/>
      <c r="C863" s="117"/>
      <c r="D863" s="117"/>
      <c r="E863" s="111"/>
      <c r="F863" s="117"/>
      <c r="G863" s="111"/>
      <c r="H863" s="111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</row>
    <row r="864" spans="1:26" ht="12.75" customHeight="1" x14ac:dyDescent="0.2">
      <c r="A864" s="117"/>
      <c r="B864" s="117"/>
      <c r="C864" s="117"/>
      <c r="D864" s="117"/>
      <c r="E864" s="111"/>
      <c r="F864" s="117"/>
      <c r="G864" s="111"/>
      <c r="H864" s="111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</row>
    <row r="865" spans="1:26" ht="12.75" customHeight="1" x14ac:dyDescent="0.2">
      <c r="A865" s="117"/>
      <c r="B865" s="117"/>
      <c r="C865" s="117"/>
      <c r="D865" s="117"/>
      <c r="E865" s="111"/>
      <c r="F865" s="117"/>
      <c r="G865" s="111"/>
      <c r="H865" s="111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</row>
    <row r="866" spans="1:26" ht="12.75" customHeight="1" x14ac:dyDescent="0.2">
      <c r="A866" s="117"/>
      <c r="B866" s="117"/>
      <c r="C866" s="117"/>
      <c r="D866" s="117"/>
      <c r="E866" s="111"/>
      <c r="F866" s="117"/>
      <c r="G866" s="111"/>
      <c r="H866" s="111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</row>
    <row r="867" spans="1:26" ht="12.75" customHeight="1" x14ac:dyDescent="0.2">
      <c r="A867" s="117"/>
      <c r="B867" s="117"/>
      <c r="C867" s="117"/>
      <c r="D867" s="117"/>
      <c r="E867" s="111"/>
      <c r="F867" s="117"/>
      <c r="G867" s="111"/>
      <c r="H867" s="111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</row>
    <row r="868" spans="1:26" ht="12.75" customHeight="1" x14ac:dyDescent="0.2">
      <c r="A868" s="117"/>
      <c r="B868" s="117"/>
      <c r="C868" s="117"/>
      <c r="D868" s="117"/>
      <c r="E868" s="111"/>
      <c r="F868" s="117"/>
      <c r="G868" s="111"/>
      <c r="H868" s="111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</row>
    <row r="869" spans="1:26" ht="12.75" customHeight="1" x14ac:dyDescent="0.2">
      <c r="A869" s="117"/>
      <c r="B869" s="117"/>
      <c r="C869" s="117"/>
      <c r="D869" s="117"/>
      <c r="E869" s="111"/>
      <c r="F869" s="117"/>
      <c r="G869" s="111"/>
      <c r="H869" s="111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</row>
    <row r="870" spans="1:26" ht="12.75" customHeight="1" x14ac:dyDescent="0.2">
      <c r="A870" s="117"/>
      <c r="B870" s="117"/>
      <c r="C870" s="117"/>
      <c r="D870" s="117"/>
      <c r="E870" s="111"/>
      <c r="F870" s="117"/>
      <c r="G870" s="111"/>
      <c r="H870" s="111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</row>
    <row r="871" spans="1:26" ht="12.75" customHeight="1" x14ac:dyDescent="0.2">
      <c r="A871" s="117"/>
      <c r="B871" s="117"/>
      <c r="C871" s="117"/>
      <c r="D871" s="117"/>
      <c r="E871" s="111"/>
      <c r="F871" s="117"/>
      <c r="G871" s="111"/>
      <c r="H871" s="111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</row>
    <row r="872" spans="1:26" ht="12.75" customHeight="1" x14ac:dyDescent="0.2">
      <c r="A872" s="117"/>
      <c r="B872" s="117"/>
      <c r="C872" s="117"/>
      <c r="D872" s="117"/>
      <c r="E872" s="111"/>
      <c r="F872" s="117"/>
      <c r="G872" s="111"/>
      <c r="H872" s="111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</row>
    <row r="873" spans="1:26" ht="12.75" customHeight="1" x14ac:dyDescent="0.2">
      <c r="A873" s="117"/>
      <c r="B873" s="117"/>
      <c r="C873" s="117"/>
      <c r="D873" s="117"/>
      <c r="E873" s="111"/>
      <c r="F873" s="117"/>
      <c r="G873" s="111"/>
      <c r="H873" s="111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</row>
    <row r="874" spans="1:26" ht="12.75" customHeight="1" x14ac:dyDescent="0.2">
      <c r="A874" s="117"/>
      <c r="B874" s="117"/>
      <c r="C874" s="117"/>
      <c r="D874" s="117"/>
      <c r="E874" s="111"/>
      <c r="F874" s="117"/>
      <c r="G874" s="111"/>
      <c r="H874" s="111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</row>
    <row r="875" spans="1:26" ht="12.75" customHeight="1" x14ac:dyDescent="0.2">
      <c r="A875" s="117"/>
      <c r="B875" s="117"/>
      <c r="C875" s="117"/>
      <c r="D875" s="117"/>
      <c r="E875" s="111"/>
      <c r="F875" s="117"/>
      <c r="G875" s="111"/>
      <c r="H875" s="111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</row>
    <row r="876" spans="1:26" ht="12.75" customHeight="1" x14ac:dyDescent="0.2">
      <c r="A876" s="117"/>
      <c r="B876" s="117"/>
      <c r="C876" s="117"/>
      <c r="D876" s="117"/>
      <c r="E876" s="111"/>
      <c r="F876" s="117"/>
      <c r="G876" s="111"/>
      <c r="H876" s="111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</row>
    <row r="877" spans="1:26" ht="12.75" customHeight="1" x14ac:dyDescent="0.2">
      <c r="A877" s="117"/>
      <c r="B877" s="117"/>
      <c r="C877" s="117"/>
      <c r="D877" s="117"/>
      <c r="E877" s="111"/>
      <c r="F877" s="117"/>
      <c r="G877" s="111"/>
      <c r="H877" s="111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</row>
    <row r="878" spans="1:26" ht="12.75" customHeight="1" x14ac:dyDescent="0.2">
      <c r="A878" s="117"/>
      <c r="B878" s="117"/>
      <c r="C878" s="117"/>
      <c r="D878" s="117"/>
      <c r="E878" s="111"/>
      <c r="F878" s="117"/>
      <c r="G878" s="111"/>
      <c r="H878" s="111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</row>
    <row r="879" spans="1:26" ht="12.75" customHeight="1" x14ac:dyDescent="0.2">
      <c r="A879" s="117"/>
      <c r="B879" s="117"/>
      <c r="C879" s="117"/>
      <c r="D879" s="117"/>
      <c r="E879" s="111"/>
      <c r="F879" s="117"/>
      <c r="G879" s="111"/>
      <c r="H879" s="111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</row>
    <row r="880" spans="1:26" ht="12.75" customHeight="1" x14ac:dyDescent="0.2">
      <c r="A880" s="117"/>
      <c r="B880" s="117"/>
      <c r="C880" s="117"/>
      <c r="D880" s="117"/>
      <c r="E880" s="111"/>
      <c r="F880" s="117"/>
      <c r="G880" s="111"/>
      <c r="H880" s="111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</row>
    <row r="881" spans="1:26" ht="12.75" customHeight="1" x14ac:dyDescent="0.2">
      <c r="A881" s="117"/>
      <c r="B881" s="117"/>
      <c r="C881" s="117"/>
      <c r="D881" s="117"/>
      <c r="E881" s="111"/>
      <c r="F881" s="117"/>
      <c r="G881" s="111"/>
      <c r="H881" s="111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</row>
    <row r="882" spans="1:26" ht="12.75" customHeight="1" x14ac:dyDescent="0.2">
      <c r="A882" s="117"/>
      <c r="B882" s="117"/>
      <c r="C882" s="117"/>
      <c r="D882" s="117"/>
      <c r="E882" s="111"/>
      <c r="F882" s="117"/>
      <c r="G882" s="111"/>
      <c r="H882" s="111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</row>
    <row r="883" spans="1:26" ht="12.75" customHeight="1" x14ac:dyDescent="0.2">
      <c r="A883" s="117"/>
      <c r="B883" s="117"/>
      <c r="C883" s="117"/>
      <c r="D883" s="117"/>
      <c r="E883" s="111"/>
      <c r="F883" s="117"/>
      <c r="G883" s="111"/>
      <c r="H883" s="111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</row>
    <row r="884" spans="1:26" ht="12.75" customHeight="1" x14ac:dyDescent="0.2">
      <c r="A884" s="117"/>
      <c r="B884" s="117"/>
      <c r="C884" s="117"/>
      <c r="D884" s="117"/>
      <c r="E884" s="111"/>
      <c r="F884" s="117"/>
      <c r="G884" s="111"/>
      <c r="H884" s="111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</row>
    <row r="885" spans="1:26" ht="12.75" customHeight="1" x14ac:dyDescent="0.2">
      <c r="A885" s="117"/>
      <c r="B885" s="117"/>
      <c r="C885" s="117"/>
      <c r="D885" s="117"/>
      <c r="E885" s="111"/>
      <c r="F885" s="117"/>
      <c r="G885" s="111"/>
      <c r="H885" s="111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</row>
    <row r="886" spans="1:26" ht="12.75" customHeight="1" x14ac:dyDescent="0.2">
      <c r="A886" s="117"/>
      <c r="B886" s="117"/>
      <c r="C886" s="117"/>
      <c r="D886" s="117"/>
      <c r="E886" s="111"/>
      <c r="F886" s="117"/>
      <c r="G886" s="111"/>
      <c r="H886" s="111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</row>
    <row r="887" spans="1:26" ht="12.75" customHeight="1" x14ac:dyDescent="0.2">
      <c r="A887" s="117"/>
      <c r="B887" s="117"/>
      <c r="C887" s="117"/>
      <c r="D887" s="117"/>
      <c r="E887" s="111"/>
      <c r="F887" s="117"/>
      <c r="G887" s="111"/>
      <c r="H887" s="111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</row>
    <row r="888" spans="1:26" ht="12.75" customHeight="1" x14ac:dyDescent="0.2">
      <c r="A888" s="117"/>
      <c r="B888" s="117"/>
      <c r="C888" s="117"/>
      <c r="D888" s="117"/>
      <c r="E888" s="111"/>
      <c r="F888" s="117"/>
      <c r="G888" s="111"/>
      <c r="H888" s="111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</row>
    <row r="889" spans="1:26" ht="12.75" customHeight="1" x14ac:dyDescent="0.2">
      <c r="A889" s="117"/>
      <c r="B889" s="117"/>
      <c r="C889" s="117"/>
      <c r="D889" s="117"/>
      <c r="E889" s="111"/>
      <c r="F889" s="117"/>
      <c r="G889" s="111"/>
      <c r="H889" s="111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</row>
    <row r="890" spans="1:26" ht="12.75" customHeight="1" x14ac:dyDescent="0.2">
      <c r="A890" s="117"/>
      <c r="B890" s="117"/>
      <c r="C890" s="117"/>
      <c r="D890" s="117"/>
      <c r="E890" s="111"/>
      <c r="F890" s="117"/>
      <c r="G890" s="111"/>
      <c r="H890" s="111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</row>
    <row r="891" spans="1:26" ht="12.75" customHeight="1" x14ac:dyDescent="0.2">
      <c r="A891" s="117"/>
      <c r="B891" s="117"/>
      <c r="C891" s="117"/>
      <c r="D891" s="117"/>
      <c r="E891" s="111"/>
      <c r="F891" s="117"/>
      <c r="G891" s="111"/>
      <c r="H891" s="111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</row>
    <row r="892" spans="1:26" ht="12.75" customHeight="1" x14ac:dyDescent="0.2">
      <c r="A892" s="117"/>
      <c r="B892" s="117"/>
      <c r="C892" s="117"/>
      <c r="D892" s="117"/>
      <c r="E892" s="111"/>
      <c r="F892" s="117"/>
      <c r="G892" s="111"/>
      <c r="H892" s="111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</row>
    <row r="893" spans="1:26" ht="12.75" customHeight="1" x14ac:dyDescent="0.2">
      <c r="A893" s="117"/>
      <c r="B893" s="117"/>
      <c r="C893" s="117"/>
      <c r="D893" s="117"/>
      <c r="E893" s="111"/>
      <c r="F893" s="117"/>
      <c r="G893" s="111"/>
      <c r="H893" s="111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</row>
    <row r="894" spans="1:26" ht="12.75" customHeight="1" x14ac:dyDescent="0.2">
      <c r="A894" s="117"/>
      <c r="B894" s="117"/>
      <c r="C894" s="117"/>
      <c r="D894" s="117"/>
      <c r="E894" s="111"/>
      <c r="F894" s="117"/>
      <c r="G894" s="111"/>
      <c r="H894" s="111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</row>
    <row r="895" spans="1:26" ht="12.75" customHeight="1" x14ac:dyDescent="0.2">
      <c r="A895" s="117"/>
      <c r="B895" s="117"/>
      <c r="C895" s="117"/>
      <c r="D895" s="117"/>
      <c r="E895" s="111"/>
      <c r="F895" s="117"/>
      <c r="G895" s="111"/>
      <c r="H895" s="111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</row>
    <row r="896" spans="1:26" ht="12.75" customHeight="1" x14ac:dyDescent="0.2">
      <c r="A896" s="117"/>
      <c r="B896" s="117"/>
      <c r="C896" s="117"/>
      <c r="D896" s="117"/>
      <c r="E896" s="111"/>
      <c r="F896" s="117"/>
      <c r="G896" s="111"/>
      <c r="H896" s="111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</row>
    <row r="897" spans="1:26" ht="12.75" customHeight="1" x14ac:dyDescent="0.2">
      <c r="A897" s="117"/>
      <c r="B897" s="117"/>
      <c r="C897" s="117"/>
      <c r="D897" s="117"/>
      <c r="E897" s="111"/>
      <c r="F897" s="117"/>
      <c r="G897" s="111"/>
      <c r="H897" s="111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</row>
    <row r="898" spans="1:26" ht="12.75" customHeight="1" x14ac:dyDescent="0.2">
      <c r="A898" s="117"/>
      <c r="B898" s="117"/>
      <c r="C898" s="117"/>
      <c r="D898" s="117"/>
      <c r="E898" s="111"/>
      <c r="F898" s="117"/>
      <c r="G898" s="111"/>
      <c r="H898" s="111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</row>
    <row r="899" spans="1:26" ht="12.75" customHeight="1" x14ac:dyDescent="0.2">
      <c r="A899" s="117"/>
      <c r="B899" s="117"/>
      <c r="C899" s="117"/>
      <c r="D899" s="117"/>
      <c r="E899" s="111"/>
      <c r="F899" s="117"/>
      <c r="G899" s="111"/>
      <c r="H899" s="111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</row>
    <row r="900" spans="1:26" ht="12.75" customHeight="1" x14ac:dyDescent="0.2">
      <c r="A900" s="117"/>
      <c r="B900" s="117"/>
      <c r="C900" s="117"/>
      <c r="D900" s="117"/>
      <c r="E900" s="111"/>
      <c r="F900" s="117"/>
      <c r="G900" s="111"/>
      <c r="H900" s="111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</row>
    <row r="901" spans="1:26" ht="12.75" customHeight="1" x14ac:dyDescent="0.2">
      <c r="A901" s="117"/>
      <c r="B901" s="117"/>
      <c r="C901" s="117"/>
      <c r="D901" s="117"/>
      <c r="E901" s="111"/>
      <c r="F901" s="117"/>
      <c r="G901" s="111"/>
      <c r="H901" s="111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</row>
    <row r="902" spans="1:26" ht="12.75" customHeight="1" x14ac:dyDescent="0.2">
      <c r="A902" s="117"/>
      <c r="B902" s="117"/>
      <c r="C902" s="117"/>
      <c r="D902" s="117"/>
      <c r="E902" s="111"/>
      <c r="F902" s="117"/>
      <c r="G902" s="111"/>
      <c r="H902" s="111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</row>
    <row r="903" spans="1:26" ht="12.75" customHeight="1" x14ac:dyDescent="0.2">
      <c r="A903" s="117"/>
      <c r="B903" s="117"/>
      <c r="C903" s="117"/>
      <c r="D903" s="117"/>
      <c r="E903" s="111"/>
      <c r="F903" s="117"/>
      <c r="G903" s="111"/>
      <c r="H903" s="111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</row>
    <row r="904" spans="1:26" ht="12.75" customHeight="1" x14ac:dyDescent="0.2">
      <c r="A904" s="117"/>
      <c r="B904" s="117"/>
      <c r="C904" s="117"/>
      <c r="D904" s="117"/>
      <c r="E904" s="111"/>
      <c r="F904" s="117"/>
      <c r="G904" s="111"/>
      <c r="H904" s="111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</row>
    <row r="905" spans="1:26" ht="12.75" customHeight="1" x14ac:dyDescent="0.2">
      <c r="A905" s="117"/>
      <c r="B905" s="117"/>
      <c r="C905" s="117"/>
      <c r="D905" s="117"/>
      <c r="E905" s="111"/>
      <c r="F905" s="117"/>
      <c r="G905" s="111"/>
      <c r="H905" s="111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</row>
    <row r="906" spans="1:26" ht="12.75" customHeight="1" x14ac:dyDescent="0.2">
      <c r="A906" s="117"/>
      <c r="B906" s="117"/>
      <c r="C906" s="117"/>
      <c r="D906" s="117"/>
      <c r="E906" s="111"/>
      <c r="F906" s="117"/>
      <c r="G906" s="111"/>
      <c r="H906" s="111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</row>
    <row r="907" spans="1:26" ht="12.75" customHeight="1" x14ac:dyDescent="0.2">
      <c r="A907" s="117"/>
      <c r="B907" s="117"/>
      <c r="C907" s="117"/>
      <c r="D907" s="117"/>
      <c r="E907" s="111"/>
      <c r="F907" s="117"/>
      <c r="G907" s="111"/>
      <c r="H907" s="111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</row>
    <row r="908" spans="1:26" ht="12.75" customHeight="1" x14ac:dyDescent="0.2">
      <c r="A908" s="117"/>
      <c r="B908" s="117"/>
      <c r="C908" s="117"/>
      <c r="D908" s="117"/>
      <c r="E908" s="111"/>
      <c r="F908" s="117"/>
      <c r="G908" s="111"/>
      <c r="H908" s="111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</row>
    <row r="909" spans="1:26" ht="12.75" customHeight="1" x14ac:dyDescent="0.2">
      <c r="A909" s="117"/>
      <c r="B909" s="117"/>
      <c r="C909" s="117"/>
      <c r="D909" s="117"/>
      <c r="E909" s="111"/>
      <c r="F909" s="117"/>
      <c r="G909" s="111"/>
      <c r="H909" s="111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</row>
    <row r="910" spans="1:26" ht="12.75" customHeight="1" x14ac:dyDescent="0.2">
      <c r="A910" s="117"/>
      <c r="B910" s="117"/>
      <c r="C910" s="117"/>
      <c r="D910" s="117"/>
      <c r="E910" s="111"/>
      <c r="F910" s="117"/>
      <c r="G910" s="111"/>
      <c r="H910" s="111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</row>
    <row r="911" spans="1:26" ht="12.75" customHeight="1" x14ac:dyDescent="0.2">
      <c r="A911" s="117"/>
      <c r="B911" s="117"/>
      <c r="C911" s="117"/>
      <c r="D911" s="117"/>
      <c r="E911" s="111"/>
      <c r="F911" s="117"/>
      <c r="G911" s="111"/>
      <c r="H911" s="111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</row>
    <row r="912" spans="1:26" ht="12.75" customHeight="1" x14ac:dyDescent="0.2">
      <c r="A912" s="117"/>
      <c r="B912" s="117"/>
      <c r="C912" s="117"/>
      <c r="D912" s="117"/>
      <c r="E912" s="111"/>
      <c r="F912" s="117"/>
      <c r="G912" s="111"/>
      <c r="H912" s="111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</row>
    <row r="913" spans="1:26" ht="12.75" customHeight="1" x14ac:dyDescent="0.2">
      <c r="A913" s="117"/>
      <c r="B913" s="117"/>
      <c r="C913" s="117"/>
      <c r="D913" s="117"/>
      <c r="E913" s="111"/>
      <c r="F913" s="117"/>
      <c r="G913" s="111"/>
      <c r="H913" s="111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</row>
    <row r="914" spans="1:26" ht="12.75" customHeight="1" x14ac:dyDescent="0.2">
      <c r="A914" s="117"/>
      <c r="B914" s="117"/>
      <c r="C914" s="117"/>
      <c r="D914" s="117"/>
      <c r="E914" s="111"/>
      <c r="F914" s="117"/>
      <c r="G914" s="111"/>
      <c r="H914" s="111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</row>
    <row r="915" spans="1:26" ht="12.75" customHeight="1" x14ac:dyDescent="0.2">
      <c r="A915" s="117"/>
      <c r="B915" s="117"/>
      <c r="C915" s="117"/>
      <c r="D915" s="117"/>
      <c r="E915" s="111"/>
      <c r="F915" s="117"/>
      <c r="G915" s="111"/>
      <c r="H915" s="111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</row>
    <row r="916" spans="1:26" ht="12.75" customHeight="1" x14ac:dyDescent="0.2">
      <c r="A916" s="117"/>
      <c r="B916" s="117"/>
      <c r="C916" s="117"/>
      <c r="D916" s="117"/>
      <c r="E916" s="111"/>
      <c r="F916" s="117"/>
      <c r="G916" s="111"/>
      <c r="H916" s="111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</row>
    <row r="917" spans="1:26" ht="12.75" customHeight="1" x14ac:dyDescent="0.2">
      <c r="A917" s="117"/>
      <c r="B917" s="117"/>
      <c r="C917" s="117"/>
      <c r="D917" s="117"/>
      <c r="E917" s="111"/>
      <c r="F917" s="117"/>
      <c r="G917" s="111"/>
      <c r="H917" s="111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</row>
    <row r="918" spans="1:26" ht="12.75" customHeight="1" x14ac:dyDescent="0.2">
      <c r="A918" s="117"/>
      <c r="B918" s="117"/>
      <c r="C918" s="117"/>
      <c r="D918" s="117"/>
      <c r="E918" s="111"/>
      <c r="F918" s="117"/>
      <c r="G918" s="111"/>
      <c r="H918" s="111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</row>
    <row r="919" spans="1:26" ht="12.75" customHeight="1" x14ac:dyDescent="0.2">
      <c r="A919" s="117"/>
      <c r="B919" s="117"/>
      <c r="C919" s="117"/>
      <c r="D919" s="117"/>
      <c r="E919" s="111"/>
      <c r="F919" s="117"/>
      <c r="G919" s="111"/>
      <c r="H919" s="111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</row>
    <row r="920" spans="1:26" ht="12.75" customHeight="1" x14ac:dyDescent="0.2">
      <c r="A920" s="117"/>
      <c r="B920" s="117"/>
      <c r="C920" s="117"/>
      <c r="D920" s="117"/>
      <c r="E920" s="111"/>
      <c r="F920" s="117"/>
      <c r="G920" s="111"/>
      <c r="H920" s="111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</row>
    <row r="921" spans="1:26" ht="12.75" customHeight="1" x14ac:dyDescent="0.2">
      <c r="A921" s="117"/>
      <c r="B921" s="117"/>
      <c r="C921" s="117"/>
      <c r="D921" s="117"/>
      <c r="E921" s="111"/>
      <c r="F921" s="117"/>
      <c r="G921" s="111"/>
      <c r="H921" s="111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</row>
    <row r="922" spans="1:26" ht="12.75" customHeight="1" x14ac:dyDescent="0.2">
      <c r="A922" s="117"/>
      <c r="B922" s="117"/>
      <c r="C922" s="117"/>
      <c r="D922" s="117"/>
      <c r="E922" s="111"/>
      <c r="F922" s="117"/>
      <c r="G922" s="111"/>
      <c r="H922" s="111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</row>
    <row r="923" spans="1:26" ht="12.75" customHeight="1" x14ac:dyDescent="0.2">
      <c r="A923" s="117"/>
      <c r="B923" s="117"/>
      <c r="C923" s="117"/>
      <c r="D923" s="117"/>
      <c r="E923" s="111"/>
      <c r="F923" s="117"/>
      <c r="G923" s="111"/>
      <c r="H923" s="111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</row>
    <row r="924" spans="1:26" ht="12.75" customHeight="1" x14ac:dyDescent="0.2">
      <c r="A924" s="117"/>
      <c r="B924" s="117"/>
      <c r="C924" s="117"/>
      <c r="D924" s="117"/>
      <c r="E924" s="111"/>
      <c r="F924" s="117"/>
      <c r="G924" s="111"/>
      <c r="H924" s="111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</row>
    <row r="925" spans="1:26" ht="12.75" customHeight="1" x14ac:dyDescent="0.2">
      <c r="A925" s="117"/>
      <c r="B925" s="117"/>
      <c r="C925" s="117"/>
      <c r="D925" s="117"/>
      <c r="E925" s="111"/>
      <c r="F925" s="117"/>
      <c r="G925" s="111"/>
      <c r="H925" s="111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</row>
    <row r="926" spans="1:26" ht="12.75" customHeight="1" x14ac:dyDescent="0.2">
      <c r="A926" s="117"/>
      <c r="B926" s="117"/>
      <c r="C926" s="117"/>
      <c r="D926" s="117"/>
      <c r="E926" s="111"/>
      <c r="F926" s="117"/>
      <c r="G926" s="111"/>
      <c r="H926" s="111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</row>
    <row r="927" spans="1:26" ht="12.75" customHeight="1" x14ac:dyDescent="0.2">
      <c r="A927" s="117"/>
      <c r="B927" s="117"/>
      <c r="C927" s="117"/>
      <c r="D927" s="117"/>
      <c r="E927" s="111"/>
      <c r="F927" s="117"/>
      <c r="G927" s="111"/>
      <c r="H927" s="111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</row>
    <row r="928" spans="1:26" ht="12.75" customHeight="1" x14ac:dyDescent="0.2">
      <c r="A928" s="117"/>
      <c r="B928" s="117"/>
      <c r="C928" s="117"/>
      <c r="D928" s="117"/>
      <c r="E928" s="111"/>
      <c r="F928" s="117"/>
      <c r="G928" s="111"/>
      <c r="H928" s="111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</row>
    <row r="929" spans="1:26" ht="12.75" customHeight="1" x14ac:dyDescent="0.2">
      <c r="A929" s="117"/>
      <c r="B929" s="117"/>
      <c r="C929" s="117"/>
      <c r="D929" s="117"/>
      <c r="E929" s="111"/>
      <c r="F929" s="117"/>
      <c r="G929" s="111"/>
      <c r="H929" s="111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</row>
    <row r="930" spans="1:26" ht="12.75" customHeight="1" x14ac:dyDescent="0.2">
      <c r="A930" s="117"/>
      <c r="B930" s="117"/>
      <c r="C930" s="117"/>
      <c r="D930" s="117"/>
      <c r="E930" s="111"/>
      <c r="F930" s="117"/>
      <c r="G930" s="111"/>
      <c r="H930" s="111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</row>
    <row r="931" spans="1:26" ht="12.75" customHeight="1" x14ac:dyDescent="0.2">
      <c r="A931" s="117"/>
      <c r="B931" s="117"/>
      <c r="C931" s="117"/>
      <c r="D931" s="117"/>
      <c r="E931" s="111"/>
      <c r="F931" s="117"/>
      <c r="G931" s="111"/>
      <c r="H931" s="111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</row>
    <row r="932" spans="1:26" ht="12.75" customHeight="1" x14ac:dyDescent="0.2">
      <c r="A932" s="117"/>
      <c r="B932" s="117"/>
      <c r="C932" s="117"/>
      <c r="D932" s="117"/>
      <c r="E932" s="111"/>
      <c r="F932" s="117"/>
      <c r="G932" s="111"/>
      <c r="H932" s="111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</row>
    <row r="933" spans="1:26" ht="12.75" customHeight="1" x14ac:dyDescent="0.2">
      <c r="A933" s="117"/>
      <c r="B933" s="117"/>
      <c r="C933" s="117"/>
      <c r="D933" s="117"/>
      <c r="E933" s="111"/>
      <c r="F933" s="117"/>
      <c r="G933" s="111"/>
      <c r="H933" s="111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</row>
    <row r="934" spans="1:26" ht="12.75" customHeight="1" x14ac:dyDescent="0.2">
      <c r="A934" s="117"/>
      <c r="B934" s="117"/>
      <c r="C934" s="117"/>
      <c r="D934" s="117"/>
      <c r="E934" s="111"/>
      <c r="F934" s="117"/>
      <c r="G934" s="111"/>
      <c r="H934" s="111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</row>
    <row r="935" spans="1:26" ht="12.75" customHeight="1" x14ac:dyDescent="0.2">
      <c r="A935" s="117"/>
      <c r="B935" s="117"/>
      <c r="C935" s="117"/>
      <c r="D935" s="117"/>
      <c r="E935" s="111"/>
      <c r="F935" s="117"/>
      <c r="G935" s="111"/>
      <c r="H935" s="111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</row>
    <row r="936" spans="1:26" ht="12.75" customHeight="1" x14ac:dyDescent="0.2">
      <c r="A936" s="117"/>
      <c r="B936" s="117"/>
      <c r="C936" s="117"/>
      <c r="D936" s="117"/>
      <c r="E936" s="111"/>
      <c r="F936" s="117"/>
      <c r="G936" s="111"/>
      <c r="H936" s="111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</row>
    <row r="937" spans="1:26" ht="12.75" customHeight="1" x14ac:dyDescent="0.2">
      <c r="A937" s="117"/>
      <c r="B937" s="117"/>
      <c r="C937" s="117"/>
      <c r="D937" s="117"/>
      <c r="E937" s="111"/>
      <c r="F937" s="117"/>
      <c r="G937" s="111"/>
      <c r="H937" s="111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</row>
    <row r="938" spans="1:26" ht="12.75" customHeight="1" x14ac:dyDescent="0.2">
      <c r="A938" s="117"/>
      <c r="B938" s="117"/>
      <c r="C938" s="117"/>
      <c r="D938" s="117"/>
      <c r="E938" s="111"/>
      <c r="F938" s="117"/>
      <c r="G938" s="111"/>
      <c r="H938" s="111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</row>
    <row r="939" spans="1:26" ht="12.75" customHeight="1" x14ac:dyDescent="0.2">
      <c r="A939" s="117"/>
      <c r="B939" s="117"/>
      <c r="C939" s="117"/>
      <c r="D939" s="117"/>
      <c r="E939" s="111"/>
      <c r="F939" s="117"/>
      <c r="G939" s="111"/>
      <c r="H939" s="111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</row>
    <row r="940" spans="1:26" ht="12.75" customHeight="1" x14ac:dyDescent="0.2">
      <c r="A940" s="117"/>
      <c r="B940" s="117"/>
      <c r="C940" s="117"/>
      <c r="D940" s="117"/>
      <c r="E940" s="111"/>
      <c r="F940" s="117"/>
      <c r="G940" s="111"/>
      <c r="H940" s="111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</row>
    <row r="941" spans="1:26" ht="12.75" customHeight="1" x14ac:dyDescent="0.2">
      <c r="A941" s="117"/>
      <c r="B941" s="117"/>
      <c r="C941" s="117"/>
      <c r="D941" s="117"/>
      <c r="E941" s="111"/>
      <c r="F941" s="117"/>
      <c r="G941" s="111"/>
      <c r="H941" s="111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</row>
    <row r="942" spans="1:26" ht="12.75" customHeight="1" x14ac:dyDescent="0.2">
      <c r="A942" s="117"/>
      <c r="B942" s="117"/>
      <c r="C942" s="117"/>
      <c r="D942" s="117"/>
      <c r="E942" s="111"/>
      <c r="F942" s="117"/>
      <c r="G942" s="111"/>
      <c r="H942" s="111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</row>
    <row r="943" spans="1:26" ht="12.75" customHeight="1" x14ac:dyDescent="0.2">
      <c r="A943" s="117"/>
      <c r="B943" s="117"/>
      <c r="C943" s="117"/>
      <c r="D943" s="117"/>
      <c r="E943" s="111"/>
      <c r="F943" s="117"/>
      <c r="G943" s="111"/>
      <c r="H943" s="111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</row>
    <row r="944" spans="1:26" ht="12.75" customHeight="1" x14ac:dyDescent="0.2">
      <c r="A944" s="117"/>
      <c r="B944" s="117"/>
      <c r="C944" s="117"/>
      <c r="D944" s="117"/>
      <c r="E944" s="111"/>
      <c r="F944" s="117"/>
      <c r="G944" s="111"/>
      <c r="H944" s="111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</row>
    <row r="945" spans="1:26" ht="12.75" customHeight="1" x14ac:dyDescent="0.2">
      <c r="A945" s="117"/>
      <c r="B945" s="117"/>
      <c r="C945" s="117"/>
      <c r="D945" s="117"/>
      <c r="E945" s="111"/>
      <c r="F945" s="117"/>
      <c r="G945" s="111"/>
      <c r="H945" s="111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</row>
    <row r="946" spans="1:26" ht="12.75" customHeight="1" x14ac:dyDescent="0.2">
      <c r="A946" s="117"/>
      <c r="B946" s="117"/>
      <c r="C946" s="117"/>
      <c r="D946" s="117"/>
      <c r="E946" s="111"/>
      <c r="F946" s="117"/>
      <c r="G946" s="111"/>
      <c r="H946" s="111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</row>
    <row r="947" spans="1:26" ht="12.75" customHeight="1" x14ac:dyDescent="0.2">
      <c r="A947" s="117"/>
      <c r="B947" s="117"/>
      <c r="C947" s="117"/>
      <c r="D947" s="117"/>
      <c r="E947" s="111"/>
      <c r="F947" s="117"/>
      <c r="G947" s="111"/>
      <c r="H947" s="111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</row>
    <row r="948" spans="1:26" ht="12.75" customHeight="1" x14ac:dyDescent="0.2">
      <c r="A948" s="117"/>
      <c r="B948" s="117"/>
      <c r="C948" s="117"/>
      <c r="D948" s="117"/>
      <c r="E948" s="111"/>
      <c r="F948" s="117"/>
      <c r="G948" s="111"/>
      <c r="H948" s="111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</row>
    <row r="949" spans="1:26" ht="12.75" customHeight="1" x14ac:dyDescent="0.2">
      <c r="A949" s="117"/>
      <c r="B949" s="117"/>
      <c r="C949" s="117"/>
      <c r="D949" s="117"/>
      <c r="E949" s="111"/>
      <c r="F949" s="117"/>
      <c r="G949" s="111"/>
      <c r="H949" s="111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</row>
    <row r="950" spans="1:26" ht="12.75" customHeight="1" x14ac:dyDescent="0.2">
      <c r="A950" s="117"/>
      <c r="B950" s="117"/>
      <c r="C950" s="117"/>
      <c r="D950" s="117"/>
      <c r="E950" s="111"/>
      <c r="F950" s="117"/>
      <c r="G950" s="111"/>
      <c r="H950" s="111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</row>
    <row r="951" spans="1:26" ht="12.75" customHeight="1" x14ac:dyDescent="0.2">
      <c r="A951" s="117"/>
      <c r="B951" s="117"/>
      <c r="C951" s="117"/>
      <c r="D951" s="117"/>
      <c r="E951" s="111"/>
      <c r="F951" s="117"/>
      <c r="G951" s="111"/>
      <c r="H951" s="111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</row>
    <row r="952" spans="1:26" ht="12.75" customHeight="1" x14ac:dyDescent="0.2">
      <c r="A952" s="117"/>
      <c r="B952" s="117"/>
      <c r="C952" s="117"/>
      <c r="D952" s="117"/>
      <c r="E952" s="111"/>
      <c r="F952" s="117"/>
      <c r="G952" s="111"/>
      <c r="H952" s="111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</row>
    <row r="953" spans="1:26" ht="12.75" customHeight="1" x14ac:dyDescent="0.2">
      <c r="A953" s="117"/>
      <c r="B953" s="117"/>
      <c r="C953" s="117"/>
      <c r="D953" s="117"/>
      <c r="E953" s="111"/>
      <c r="F953" s="117"/>
      <c r="G953" s="111"/>
      <c r="H953" s="111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</row>
    <row r="954" spans="1:26" ht="12.75" customHeight="1" x14ac:dyDescent="0.2">
      <c r="A954" s="117"/>
      <c r="B954" s="117"/>
      <c r="C954" s="117"/>
      <c r="D954" s="117"/>
      <c r="E954" s="111"/>
      <c r="F954" s="117"/>
      <c r="G954" s="111"/>
      <c r="H954" s="111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</row>
    <row r="955" spans="1:26" ht="12.75" customHeight="1" x14ac:dyDescent="0.2">
      <c r="A955" s="117"/>
      <c r="B955" s="117"/>
      <c r="C955" s="117"/>
      <c r="D955" s="117"/>
      <c r="E955" s="111"/>
      <c r="F955" s="117"/>
      <c r="G955" s="111"/>
      <c r="H955" s="111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</row>
    <row r="956" spans="1:26" ht="12.75" customHeight="1" x14ac:dyDescent="0.2">
      <c r="A956" s="117"/>
      <c r="B956" s="117"/>
      <c r="C956" s="117"/>
      <c r="D956" s="117"/>
      <c r="E956" s="111"/>
      <c r="F956" s="117"/>
      <c r="G956" s="111"/>
      <c r="H956" s="111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</row>
    <row r="957" spans="1:26" ht="12.75" customHeight="1" x14ac:dyDescent="0.2">
      <c r="A957" s="117"/>
      <c r="B957" s="117"/>
      <c r="C957" s="117"/>
      <c r="D957" s="117"/>
      <c r="E957" s="111"/>
      <c r="F957" s="117"/>
      <c r="G957" s="111"/>
      <c r="H957" s="111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</row>
    <row r="958" spans="1:26" ht="12.75" customHeight="1" x14ac:dyDescent="0.2">
      <c r="A958" s="117"/>
      <c r="B958" s="117"/>
      <c r="C958" s="117"/>
      <c r="D958" s="117"/>
      <c r="E958" s="111"/>
      <c r="F958" s="117"/>
      <c r="G958" s="111"/>
      <c r="H958" s="111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</row>
    <row r="959" spans="1:26" ht="12.75" customHeight="1" x14ac:dyDescent="0.2">
      <c r="A959" s="117"/>
      <c r="B959" s="117"/>
      <c r="C959" s="117"/>
      <c r="D959" s="117"/>
      <c r="E959" s="111"/>
      <c r="F959" s="117"/>
      <c r="G959" s="111"/>
      <c r="H959" s="111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</row>
    <row r="960" spans="1:26" ht="12.75" customHeight="1" x14ac:dyDescent="0.2">
      <c r="A960" s="117"/>
      <c r="B960" s="117"/>
      <c r="C960" s="117"/>
      <c r="D960" s="117"/>
      <c r="E960" s="111"/>
      <c r="F960" s="117"/>
      <c r="G960" s="111"/>
      <c r="H960" s="111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</row>
    <row r="961" spans="1:26" ht="12.75" customHeight="1" x14ac:dyDescent="0.2">
      <c r="A961" s="117"/>
      <c r="B961" s="117"/>
      <c r="C961" s="117"/>
      <c r="D961" s="117"/>
      <c r="E961" s="111"/>
      <c r="F961" s="117"/>
      <c r="G961" s="111"/>
      <c r="H961" s="111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</row>
    <row r="962" spans="1:26" ht="12.75" customHeight="1" x14ac:dyDescent="0.2">
      <c r="A962" s="117"/>
      <c r="B962" s="117"/>
      <c r="C962" s="117"/>
      <c r="D962" s="117"/>
      <c r="E962" s="111"/>
      <c r="F962" s="117"/>
      <c r="G962" s="111"/>
      <c r="H962" s="111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</row>
    <row r="963" spans="1:26" ht="12.75" customHeight="1" x14ac:dyDescent="0.2">
      <c r="A963" s="117"/>
      <c r="B963" s="117"/>
      <c r="C963" s="117"/>
      <c r="D963" s="117"/>
      <c r="E963" s="111"/>
      <c r="F963" s="117"/>
      <c r="G963" s="111"/>
      <c r="H963" s="111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</row>
    <row r="964" spans="1:26" ht="12.75" customHeight="1" x14ac:dyDescent="0.2">
      <c r="A964" s="117"/>
      <c r="B964" s="117"/>
      <c r="C964" s="117"/>
      <c r="D964" s="117"/>
      <c r="E964" s="111"/>
      <c r="F964" s="117"/>
      <c r="G964" s="111"/>
      <c r="H964" s="111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</row>
    <row r="965" spans="1:26" ht="12.75" customHeight="1" x14ac:dyDescent="0.2">
      <c r="A965" s="117"/>
      <c r="B965" s="117"/>
      <c r="C965" s="117"/>
      <c r="D965" s="117"/>
      <c r="E965" s="111"/>
      <c r="F965" s="117"/>
      <c r="G965" s="111"/>
      <c r="H965" s="111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</row>
    <row r="966" spans="1:26" ht="12.75" customHeight="1" x14ac:dyDescent="0.2">
      <c r="A966" s="117"/>
      <c r="B966" s="117"/>
      <c r="C966" s="117"/>
      <c r="D966" s="117"/>
      <c r="E966" s="111"/>
      <c r="F966" s="117"/>
      <c r="G966" s="111"/>
      <c r="H966" s="111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</row>
    <row r="967" spans="1:26" ht="12.75" customHeight="1" x14ac:dyDescent="0.2">
      <c r="A967" s="117"/>
      <c r="B967" s="117"/>
      <c r="C967" s="117"/>
      <c r="D967" s="117"/>
      <c r="E967" s="111"/>
      <c r="F967" s="117"/>
      <c r="G967" s="111"/>
      <c r="H967" s="111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</row>
    <row r="968" spans="1:26" ht="12.75" customHeight="1" x14ac:dyDescent="0.2">
      <c r="A968" s="117"/>
      <c r="B968" s="117"/>
      <c r="C968" s="117"/>
      <c r="D968" s="117"/>
      <c r="E968" s="111"/>
      <c r="F968" s="117"/>
      <c r="G968" s="111"/>
      <c r="H968" s="111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</row>
    <row r="969" spans="1:26" ht="12.75" customHeight="1" x14ac:dyDescent="0.2">
      <c r="A969" s="117"/>
      <c r="B969" s="117"/>
      <c r="C969" s="117"/>
      <c r="D969" s="117"/>
      <c r="E969" s="111"/>
      <c r="F969" s="117"/>
      <c r="G969" s="111"/>
      <c r="H969" s="111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</row>
    <row r="970" spans="1:26" ht="12.75" customHeight="1" x14ac:dyDescent="0.2">
      <c r="A970" s="117"/>
      <c r="B970" s="117"/>
      <c r="C970" s="117"/>
      <c r="D970" s="117"/>
      <c r="E970" s="111"/>
      <c r="F970" s="117"/>
      <c r="G970" s="111"/>
      <c r="H970" s="111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</row>
    <row r="971" spans="1:26" ht="12.75" customHeight="1" x14ac:dyDescent="0.2">
      <c r="A971" s="117"/>
      <c r="B971" s="117"/>
      <c r="C971" s="117"/>
      <c r="D971" s="117"/>
      <c r="E971" s="111"/>
      <c r="F971" s="117"/>
      <c r="G971" s="111"/>
      <c r="H971" s="111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</row>
    <row r="972" spans="1:26" ht="12.75" customHeight="1" x14ac:dyDescent="0.2">
      <c r="A972" s="117"/>
      <c r="B972" s="117"/>
      <c r="C972" s="117"/>
      <c r="D972" s="117"/>
      <c r="E972" s="111"/>
      <c r="F972" s="117"/>
      <c r="G972" s="111"/>
      <c r="H972" s="111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</row>
    <row r="973" spans="1:26" ht="12.75" customHeight="1" x14ac:dyDescent="0.2">
      <c r="A973" s="117"/>
      <c r="B973" s="117"/>
      <c r="C973" s="117"/>
      <c r="D973" s="117"/>
      <c r="E973" s="111"/>
      <c r="F973" s="117"/>
      <c r="G973" s="111"/>
      <c r="H973" s="111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</row>
    <row r="974" spans="1:26" ht="12.75" customHeight="1" x14ac:dyDescent="0.2">
      <c r="A974" s="117"/>
      <c r="B974" s="117"/>
      <c r="C974" s="117"/>
      <c r="D974" s="117"/>
      <c r="E974" s="111"/>
      <c r="F974" s="117"/>
      <c r="G974" s="111"/>
      <c r="H974" s="111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</row>
    <row r="975" spans="1:26" ht="12.75" customHeight="1" x14ac:dyDescent="0.2">
      <c r="A975" s="117"/>
      <c r="B975" s="117"/>
      <c r="C975" s="117"/>
      <c r="D975" s="117"/>
      <c r="E975" s="111"/>
      <c r="F975" s="117"/>
      <c r="G975" s="111"/>
      <c r="H975" s="111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</row>
    <row r="976" spans="1:26" ht="12.75" customHeight="1" x14ac:dyDescent="0.2">
      <c r="A976" s="117"/>
      <c r="B976" s="117"/>
      <c r="C976" s="117"/>
      <c r="D976" s="117"/>
      <c r="E976" s="111"/>
      <c r="F976" s="117"/>
      <c r="G976" s="111"/>
      <c r="H976" s="111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</row>
    <row r="977" spans="1:26" ht="12.75" customHeight="1" x14ac:dyDescent="0.2">
      <c r="A977" s="117"/>
      <c r="B977" s="117"/>
      <c r="C977" s="117"/>
      <c r="D977" s="117"/>
      <c r="E977" s="111"/>
      <c r="F977" s="117"/>
      <c r="G977" s="111"/>
      <c r="H977" s="111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</row>
    <row r="978" spans="1:26" ht="12.75" customHeight="1" x14ac:dyDescent="0.2">
      <c r="A978" s="117"/>
      <c r="B978" s="117"/>
      <c r="C978" s="117"/>
      <c r="D978" s="117"/>
      <c r="E978" s="111"/>
      <c r="F978" s="117"/>
      <c r="G978" s="111"/>
      <c r="H978" s="111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</row>
    <row r="979" spans="1:26" ht="12.75" customHeight="1" x14ac:dyDescent="0.2">
      <c r="A979" s="117"/>
      <c r="B979" s="117"/>
      <c r="C979" s="117"/>
      <c r="D979" s="117"/>
      <c r="E979" s="111"/>
      <c r="F979" s="117"/>
      <c r="G979" s="111"/>
      <c r="H979" s="111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</row>
    <row r="980" spans="1:26" ht="12.75" customHeight="1" x14ac:dyDescent="0.2">
      <c r="A980" s="117"/>
      <c r="B980" s="117"/>
      <c r="C980" s="117"/>
      <c r="D980" s="117"/>
      <c r="E980" s="111"/>
      <c r="F980" s="117"/>
      <c r="G980" s="111"/>
      <c r="H980" s="111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</row>
    <row r="981" spans="1:26" ht="12.75" customHeight="1" x14ac:dyDescent="0.2">
      <c r="A981" s="117"/>
      <c r="B981" s="117"/>
      <c r="C981" s="117"/>
      <c r="D981" s="117"/>
      <c r="E981" s="111"/>
      <c r="F981" s="117"/>
      <c r="G981" s="111"/>
      <c r="H981" s="111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</row>
    <row r="982" spans="1:26" ht="12.75" customHeight="1" x14ac:dyDescent="0.2">
      <c r="A982" s="117"/>
      <c r="B982" s="117"/>
      <c r="C982" s="117"/>
      <c r="D982" s="117"/>
      <c r="E982" s="111"/>
      <c r="F982" s="117"/>
      <c r="G982" s="111"/>
      <c r="H982" s="111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</row>
    <row r="983" spans="1:26" ht="12.75" customHeight="1" x14ac:dyDescent="0.2">
      <c r="A983" s="117"/>
      <c r="B983" s="117"/>
      <c r="C983" s="117"/>
      <c r="D983" s="117"/>
      <c r="E983" s="111"/>
      <c r="F983" s="117"/>
      <c r="G983" s="111"/>
      <c r="H983" s="111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</row>
    <row r="984" spans="1:26" ht="12.75" customHeight="1" x14ac:dyDescent="0.2">
      <c r="A984" s="117"/>
      <c r="B984" s="117"/>
      <c r="C984" s="117"/>
      <c r="D984" s="117"/>
      <c r="E984" s="111"/>
      <c r="F984" s="117"/>
      <c r="G984" s="111"/>
      <c r="H984" s="111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</row>
    <row r="985" spans="1:26" ht="12.75" customHeight="1" x14ac:dyDescent="0.2">
      <c r="A985" s="117"/>
      <c r="B985" s="117"/>
      <c r="C985" s="117"/>
      <c r="D985" s="117"/>
      <c r="E985" s="111"/>
      <c r="F985" s="117"/>
      <c r="G985" s="111"/>
      <c r="H985" s="111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</row>
    <row r="986" spans="1:26" ht="12.75" customHeight="1" x14ac:dyDescent="0.2">
      <c r="A986" s="117"/>
      <c r="B986" s="117"/>
      <c r="C986" s="117"/>
      <c r="D986" s="117"/>
      <c r="E986" s="111"/>
      <c r="F986" s="117"/>
      <c r="G986" s="111"/>
      <c r="H986" s="111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</row>
    <row r="987" spans="1:26" ht="12.75" customHeight="1" x14ac:dyDescent="0.2">
      <c r="A987" s="117"/>
      <c r="B987" s="117"/>
      <c r="C987" s="117"/>
      <c r="D987" s="117"/>
      <c r="E987" s="111"/>
      <c r="F987" s="117"/>
      <c r="G987" s="111"/>
      <c r="H987" s="111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</row>
    <row r="988" spans="1:26" ht="12.75" customHeight="1" x14ac:dyDescent="0.2">
      <c r="A988" s="117"/>
      <c r="B988" s="117"/>
      <c r="C988" s="117"/>
      <c r="D988" s="117"/>
      <c r="E988" s="111"/>
      <c r="F988" s="117"/>
      <c r="G988" s="111"/>
      <c r="H988" s="111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</row>
    <row r="989" spans="1:26" ht="12.75" customHeight="1" x14ac:dyDescent="0.2">
      <c r="A989" s="117"/>
      <c r="B989" s="117"/>
      <c r="C989" s="117"/>
      <c r="D989" s="117"/>
      <c r="E989" s="111"/>
      <c r="F989" s="117"/>
      <c r="G989" s="111"/>
      <c r="H989" s="111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</row>
    <row r="990" spans="1:26" ht="12.75" customHeight="1" x14ac:dyDescent="0.2">
      <c r="A990" s="117"/>
      <c r="B990" s="117"/>
      <c r="C990" s="117"/>
      <c r="D990" s="117"/>
      <c r="E990" s="111"/>
      <c r="F990" s="117"/>
      <c r="G990" s="111"/>
      <c r="H990" s="111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</row>
    <row r="991" spans="1:26" ht="12.75" customHeight="1" x14ac:dyDescent="0.2">
      <c r="A991" s="117"/>
      <c r="B991" s="117"/>
      <c r="C991" s="117"/>
      <c r="D991" s="117"/>
      <c r="E991" s="111"/>
      <c r="F991" s="117"/>
      <c r="G991" s="111"/>
      <c r="H991" s="111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</row>
    <row r="992" spans="1:26" ht="12.75" customHeight="1" x14ac:dyDescent="0.2">
      <c r="A992" s="117"/>
      <c r="B992" s="117"/>
      <c r="C992" s="117"/>
      <c r="D992" s="117"/>
      <c r="E992" s="111"/>
      <c r="F992" s="117"/>
      <c r="G992" s="111"/>
      <c r="H992" s="111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</row>
    <row r="993" spans="1:26" ht="12.75" customHeight="1" x14ac:dyDescent="0.2">
      <c r="A993" s="117"/>
      <c r="B993" s="117"/>
      <c r="C993" s="117"/>
      <c r="D993" s="117"/>
      <c r="E993" s="111"/>
      <c r="F993" s="117"/>
      <c r="G993" s="111"/>
      <c r="H993" s="111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</row>
    <row r="994" spans="1:26" ht="12.75" customHeight="1" x14ac:dyDescent="0.2">
      <c r="A994" s="117"/>
      <c r="B994" s="117"/>
      <c r="C994" s="117"/>
      <c r="D994" s="117"/>
      <c r="E994" s="111"/>
      <c r="F994" s="117"/>
      <c r="G994" s="111"/>
      <c r="H994" s="111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</row>
    <row r="995" spans="1:26" ht="12.75" customHeight="1" x14ac:dyDescent="0.2">
      <c r="A995" s="117"/>
      <c r="B995" s="117"/>
      <c r="C995" s="117"/>
      <c r="D995" s="117"/>
      <c r="E995" s="111"/>
      <c r="F995" s="117"/>
      <c r="G995" s="111"/>
      <c r="H995" s="111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</row>
    <row r="996" spans="1:26" ht="12.75" customHeight="1" x14ac:dyDescent="0.2">
      <c r="A996" s="117"/>
      <c r="B996" s="117"/>
      <c r="C996" s="117"/>
      <c r="D996" s="117"/>
      <c r="E996" s="111"/>
      <c r="F996" s="117"/>
      <c r="G996" s="111"/>
      <c r="H996" s="111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</row>
    <row r="997" spans="1:26" ht="12.75" customHeight="1" x14ac:dyDescent="0.2">
      <c r="A997" s="117"/>
      <c r="B997" s="117"/>
      <c r="C997" s="117"/>
      <c r="D997" s="117"/>
      <c r="E997" s="111"/>
      <c r="F997" s="117"/>
      <c r="G997" s="111"/>
      <c r="H997" s="111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</row>
    <row r="998" spans="1:26" ht="12.75" customHeight="1" x14ac:dyDescent="0.2">
      <c r="A998" s="117"/>
      <c r="B998" s="117"/>
      <c r="C998" s="117"/>
      <c r="D998" s="117"/>
      <c r="E998" s="111"/>
      <c r="F998" s="117"/>
      <c r="G998" s="111"/>
      <c r="H998" s="111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</row>
    <row r="999" spans="1:26" ht="12.75" customHeight="1" x14ac:dyDescent="0.2">
      <c r="A999" s="117"/>
      <c r="B999" s="117"/>
      <c r="C999" s="117"/>
      <c r="D999" s="117"/>
      <c r="E999" s="111"/>
      <c r="F999" s="117"/>
      <c r="G999" s="111"/>
      <c r="H999" s="111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</row>
    <row r="1000" spans="1:26" ht="12.75" customHeight="1" x14ac:dyDescent="0.2">
      <c r="A1000" s="117"/>
      <c r="B1000" s="117"/>
      <c r="C1000" s="117"/>
      <c r="D1000" s="117"/>
      <c r="E1000" s="111"/>
      <c r="F1000" s="117"/>
      <c r="G1000" s="111"/>
      <c r="H1000" s="111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</row>
  </sheetData>
  <mergeCells count="24">
    <mergeCell ref="A43:O43"/>
    <mergeCell ref="A44:P44"/>
    <mergeCell ref="A31:P31"/>
    <mergeCell ref="A32:P32"/>
    <mergeCell ref="A33:P33"/>
    <mergeCell ref="A34:P34"/>
    <mergeCell ref="A35:P35"/>
    <mergeCell ref="A38:S38"/>
    <mergeCell ref="A40:S40"/>
    <mergeCell ref="A27:P27"/>
    <mergeCell ref="A28:P28"/>
    <mergeCell ref="A29:P29"/>
    <mergeCell ref="A30:P30"/>
    <mergeCell ref="A42:S42"/>
    <mergeCell ref="A23:B23"/>
    <mergeCell ref="L23:N23"/>
    <mergeCell ref="E23:K23"/>
    <mergeCell ref="A25:P25"/>
    <mergeCell ref="A26:P26"/>
    <mergeCell ref="I1:P1"/>
    <mergeCell ref="A2:A8"/>
    <mergeCell ref="A9:A14"/>
    <mergeCell ref="A15:A17"/>
    <mergeCell ref="A21:D2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0"/>
  <sheetViews>
    <sheetView tabSelected="1" topLeftCell="A46" workbookViewId="0">
      <selection activeCell="B46" sqref="B46"/>
    </sheetView>
  </sheetViews>
  <sheetFormatPr defaultColWidth="12.5703125" defaultRowHeight="15" customHeight="1" x14ac:dyDescent="0.2"/>
  <cols>
    <col min="1" max="1" width="5.7109375" customWidth="1"/>
    <col min="2" max="2" width="29.140625" customWidth="1"/>
    <col min="3" max="3" width="12.140625" customWidth="1"/>
    <col min="4" max="4" width="10.85546875" customWidth="1"/>
    <col min="5" max="5" width="10.5703125" customWidth="1"/>
    <col min="6" max="6" width="12.85546875" customWidth="1"/>
    <col min="7" max="7" width="11.140625" customWidth="1"/>
    <col min="8" max="8" width="13" customWidth="1"/>
    <col min="9" max="10" width="9.42578125" customWidth="1"/>
    <col min="11" max="13" width="9.140625" customWidth="1"/>
    <col min="14" max="26" width="8" customWidth="1"/>
  </cols>
  <sheetData>
    <row r="1" spans="1:26" ht="69.75" customHeight="1" x14ac:dyDescent="0.2">
      <c r="A1" s="140"/>
      <c r="B1" s="141"/>
      <c r="C1" s="142"/>
      <c r="D1" s="358"/>
      <c r="E1" s="224"/>
      <c r="F1" s="142"/>
      <c r="G1" s="142"/>
      <c r="H1" s="142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 ht="12.75" customHeight="1" x14ac:dyDescent="0.2">
      <c r="A2" s="359" t="s">
        <v>303</v>
      </c>
      <c r="B2" s="224"/>
      <c r="C2" s="224"/>
      <c r="D2" s="224"/>
      <c r="E2" s="224"/>
      <c r="F2" s="224"/>
      <c r="G2" s="224"/>
      <c r="H2" s="224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ht="12.75" customHeight="1" x14ac:dyDescent="0.2">
      <c r="A3" s="359" t="s">
        <v>304</v>
      </c>
      <c r="B3" s="224"/>
      <c r="C3" s="224"/>
      <c r="D3" s="224"/>
      <c r="E3" s="224"/>
      <c r="F3" s="224"/>
      <c r="G3" s="224"/>
      <c r="H3" s="224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 ht="12.75" customHeight="1" x14ac:dyDescent="0.2">
      <c r="A4" s="359" t="s">
        <v>305</v>
      </c>
      <c r="B4" s="224"/>
      <c r="C4" s="224"/>
      <c r="D4" s="224"/>
      <c r="E4" s="224"/>
      <c r="F4" s="224"/>
      <c r="G4" s="224"/>
      <c r="H4" s="224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 ht="12.75" customHeight="1" x14ac:dyDescent="0.2">
      <c r="A5" s="360" t="s">
        <v>306</v>
      </c>
      <c r="B5" s="224"/>
      <c r="C5" s="224"/>
      <c r="D5" s="224"/>
      <c r="E5" s="224"/>
      <c r="F5" s="224"/>
      <c r="G5" s="224"/>
      <c r="H5" s="224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 ht="12.75" customHeight="1" x14ac:dyDescent="0.2">
      <c r="A6" s="361"/>
      <c r="B6" s="224"/>
      <c r="C6" s="224"/>
      <c r="D6" s="224"/>
      <c r="E6" s="224"/>
      <c r="F6" s="224"/>
      <c r="G6" s="224"/>
      <c r="H6" s="224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 ht="54" customHeight="1" x14ac:dyDescent="0.2">
      <c r="A7" s="362" t="s">
        <v>307</v>
      </c>
      <c r="B7" s="224"/>
      <c r="C7" s="224"/>
      <c r="D7" s="224"/>
      <c r="E7" s="224"/>
      <c r="F7" s="224"/>
      <c r="G7" s="224"/>
      <c r="H7" s="224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 ht="40.5" customHeight="1" x14ac:dyDescent="0.2">
      <c r="A8" s="144" t="s">
        <v>308</v>
      </c>
      <c r="B8" s="144" t="s">
        <v>309</v>
      </c>
      <c r="C8" s="144" t="s">
        <v>310</v>
      </c>
      <c r="D8" s="144" t="s">
        <v>311</v>
      </c>
      <c r="E8" s="144" t="s">
        <v>312</v>
      </c>
      <c r="F8" s="144" t="s">
        <v>313</v>
      </c>
      <c r="G8" s="144" t="s">
        <v>314</v>
      </c>
      <c r="H8" s="145"/>
      <c r="I8" s="146"/>
      <c r="J8" s="147"/>
      <c r="K8" s="147"/>
      <c r="L8" s="147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ht="36" customHeight="1" x14ac:dyDescent="0.2">
      <c r="A9" s="148">
        <v>1</v>
      </c>
      <c r="B9" s="149" t="s">
        <v>315</v>
      </c>
      <c r="C9" s="148" t="s">
        <v>316</v>
      </c>
      <c r="D9" s="109">
        <v>6</v>
      </c>
      <c r="E9" s="108">
        <f t="shared" ref="E9:E27" si="0">D9*12</f>
        <v>72</v>
      </c>
      <c r="F9" s="150">
        <v>15.34</v>
      </c>
      <c r="G9" s="151">
        <f t="shared" ref="G9:G27" si="1">ROUND(E9*F9,2)</f>
        <v>1104.48</v>
      </c>
      <c r="H9" s="152"/>
      <c r="I9" s="153"/>
      <c r="J9" s="154"/>
      <c r="K9" s="111"/>
      <c r="L9" s="155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21.75" customHeight="1" x14ac:dyDescent="0.2">
      <c r="A10" s="156">
        <v>2</v>
      </c>
      <c r="B10" s="157" t="s">
        <v>317</v>
      </c>
      <c r="C10" s="156" t="s">
        <v>318</v>
      </c>
      <c r="D10" s="109">
        <v>30</v>
      </c>
      <c r="E10" s="108">
        <f t="shared" si="0"/>
        <v>360</v>
      </c>
      <c r="F10" s="158">
        <v>11.33</v>
      </c>
      <c r="G10" s="151">
        <f t="shared" si="1"/>
        <v>4078.8</v>
      </c>
      <c r="H10" s="152"/>
      <c r="I10" s="153"/>
      <c r="J10" s="154"/>
      <c r="K10" s="111"/>
      <c r="L10" s="155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ht="12.75" customHeight="1" x14ac:dyDescent="0.2">
      <c r="A11" s="156">
        <v>3</v>
      </c>
      <c r="B11" s="157" t="s">
        <v>319</v>
      </c>
      <c r="C11" s="156" t="s">
        <v>318</v>
      </c>
      <c r="D11" s="109">
        <v>5</v>
      </c>
      <c r="E11" s="108">
        <f t="shared" si="0"/>
        <v>60</v>
      </c>
      <c r="F11" s="158">
        <v>12.3</v>
      </c>
      <c r="G11" s="151">
        <f t="shared" si="1"/>
        <v>738</v>
      </c>
      <c r="H11" s="152"/>
      <c r="I11" s="136"/>
      <c r="J11" s="154"/>
      <c r="K11" s="111"/>
      <c r="L11" s="155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 ht="12.75" customHeight="1" x14ac:dyDescent="0.2">
      <c r="A12" s="156">
        <v>4</v>
      </c>
      <c r="B12" s="157" t="s">
        <v>320</v>
      </c>
      <c r="C12" s="156" t="s">
        <v>316</v>
      </c>
      <c r="D12" s="109">
        <v>1</v>
      </c>
      <c r="E12" s="108">
        <f t="shared" si="0"/>
        <v>12</v>
      </c>
      <c r="F12" s="158">
        <v>73.55</v>
      </c>
      <c r="G12" s="151">
        <f t="shared" si="1"/>
        <v>882.6</v>
      </c>
      <c r="H12" s="152"/>
      <c r="I12" s="153"/>
      <c r="J12" s="154"/>
      <c r="K12" s="111"/>
      <c r="L12" s="155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27" customHeight="1" x14ac:dyDescent="0.2">
      <c r="A13" s="156">
        <v>5</v>
      </c>
      <c r="B13" s="157" t="s">
        <v>321</v>
      </c>
      <c r="C13" s="156" t="s">
        <v>316</v>
      </c>
      <c r="D13" s="109">
        <v>8</v>
      </c>
      <c r="E13" s="108">
        <f t="shared" si="0"/>
        <v>96</v>
      </c>
      <c r="F13" s="158">
        <v>18.23</v>
      </c>
      <c r="G13" s="151">
        <f t="shared" si="1"/>
        <v>1750.08</v>
      </c>
      <c r="H13" s="152"/>
      <c r="I13" s="137"/>
      <c r="J13" s="155"/>
      <c r="K13" s="111"/>
      <c r="L13" s="155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 ht="27" customHeight="1" x14ac:dyDescent="0.2">
      <c r="A14" s="156">
        <v>6</v>
      </c>
      <c r="B14" s="157" t="s">
        <v>322</v>
      </c>
      <c r="C14" s="156" t="s">
        <v>318</v>
      </c>
      <c r="D14" s="109">
        <v>40</v>
      </c>
      <c r="E14" s="108">
        <f t="shared" si="0"/>
        <v>480</v>
      </c>
      <c r="F14" s="158">
        <v>3.18</v>
      </c>
      <c r="G14" s="151">
        <f t="shared" si="1"/>
        <v>1526.4</v>
      </c>
      <c r="H14" s="152"/>
      <c r="I14" s="159"/>
      <c r="J14" s="155"/>
      <c r="K14" s="111"/>
      <c r="L14" s="155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 ht="21.75" customHeight="1" x14ac:dyDescent="0.2">
      <c r="A15" s="156">
        <v>7</v>
      </c>
      <c r="B15" s="157" t="s">
        <v>323</v>
      </c>
      <c r="C15" s="156" t="s">
        <v>316</v>
      </c>
      <c r="D15" s="109">
        <v>1</v>
      </c>
      <c r="E15" s="108">
        <f t="shared" si="0"/>
        <v>12</v>
      </c>
      <c r="F15" s="158">
        <v>46.91</v>
      </c>
      <c r="G15" s="151">
        <f t="shared" si="1"/>
        <v>562.91999999999996</v>
      </c>
      <c r="H15" s="152"/>
      <c r="I15" s="137"/>
      <c r="J15" s="155"/>
      <c r="K15" s="111"/>
      <c r="L15" s="155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ht="24.75" customHeight="1" x14ac:dyDescent="0.2">
      <c r="A16" s="156">
        <v>8</v>
      </c>
      <c r="B16" s="157" t="s">
        <v>324</v>
      </c>
      <c r="C16" s="156" t="s">
        <v>316</v>
      </c>
      <c r="D16" s="109">
        <v>1</v>
      </c>
      <c r="E16" s="108">
        <f t="shared" si="0"/>
        <v>12</v>
      </c>
      <c r="F16" s="158">
        <v>38.26</v>
      </c>
      <c r="G16" s="151">
        <f t="shared" si="1"/>
        <v>459.12</v>
      </c>
      <c r="H16" s="160"/>
      <c r="I16" s="136"/>
      <c r="J16" s="155"/>
      <c r="K16" s="111"/>
      <c r="L16" s="155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 ht="23.25" customHeight="1" x14ac:dyDescent="0.2">
      <c r="A17" s="156">
        <v>9</v>
      </c>
      <c r="B17" s="157" t="s">
        <v>325</v>
      </c>
      <c r="C17" s="156" t="s">
        <v>318</v>
      </c>
      <c r="D17" s="109">
        <v>5</v>
      </c>
      <c r="E17" s="108">
        <f t="shared" si="0"/>
        <v>60</v>
      </c>
      <c r="F17" s="158">
        <v>28.1</v>
      </c>
      <c r="G17" s="151">
        <f t="shared" si="1"/>
        <v>1686</v>
      </c>
      <c r="H17" s="161"/>
      <c r="I17" s="160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22.5" customHeight="1" x14ac:dyDescent="0.2">
      <c r="A18" s="156">
        <v>10</v>
      </c>
      <c r="B18" s="157" t="s">
        <v>326</v>
      </c>
      <c r="C18" s="156" t="s">
        <v>318</v>
      </c>
      <c r="D18" s="109">
        <v>12</v>
      </c>
      <c r="E18" s="108">
        <f t="shared" si="0"/>
        <v>144</v>
      </c>
      <c r="F18" s="158">
        <v>7.5</v>
      </c>
      <c r="G18" s="151">
        <f t="shared" si="1"/>
        <v>1080</v>
      </c>
      <c r="H18" s="152"/>
      <c r="I18" s="160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 ht="27" customHeight="1" x14ac:dyDescent="0.2">
      <c r="A19" s="156">
        <v>11</v>
      </c>
      <c r="B19" s="157" t="s">
        <v>327</v>
      </c>
      <c r="C19" s="156" t="s">
        <v>318</v>
      </c>
      <c r="D19" s="109">
        <v>1</v>
      </c>
      <c r="E19" s="108">
        <f t="shared" si="0"/>
        <v>12</v>
      </c>
      <c r="F19" s="158">
        <v>23.48</v>
      </c>
      <c r="G19" s="151">
        <f t="shared" si="1"/>
        <v>281.76</v>
      </c>
      <c r="H19" s="152"/>
      <c r="I19" s="160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 ht="26.25" customHeight="1" x14ac:dyDescent="0.2">
      <c r="A20" s="156">
        <v>12</v>
      </c>
      <c r="B20" s="157" t="s">
        <v>328</v>
      </c>
      <c r="C20" s="156" t="s">
        <v>318</v>
      </c>
      <c r="D20" s="109">
        <v>5</v>
      </c>
      <c r="E20" s="108">
        <f t="shared" si="0"/>
        <v>60</v>
      </c>
      <c r="F20" s="158">
        <v>19.149999999999999</v>
      </c>
      <c r="G20" s="151">
        <f t="shared" si="1"/>
        <v>1149</v>
      </c>
      <c r="H20" s="152"/>
      <c r="I20" s="160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 ht="30.75" customHeight="1" x14ac:dyDescent="0.2">
      <c r="A21" s="156">
        <v>13</v>
      </c>
      <c r="B21" s="157" t="s">
        <v>329</v>
      </c>
      <c r="C21" s="156" t="s">
        <v>318</v>
      </c>
      <c r="D21" s="109">
        <v>5</v>
      </c>
      <c r="E21" s="108">
        <f t="shared" si="0"/>
        <v>60</v>
      </c>
      <c r="F21" s="158">
        <v>20.12</v>
      </c>
      <c r="G21" s="151">
        <f t="shared" si="1"/>
        <v>1207.2</v>
      </c>
      <c r="H21" s="152"/>
      <c r="I21" s="160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 ht="24.75" customHeight="1" x14ac:dyDescent="0.2">
      <c r="A22" s="156">
        <v>14</v>
      </c>
      <c r="B22" s="157" t="s">
        <v>330</v>
      </c>
      <c r="C22" s="156" t="s">
        <v>318</v>
      </c>
      <c r="D22" s="109">
        <v>15</v>
      </c>
      <c r="E22" s="108">
        <f t="shared" si="0"/>
        <v>180</v>
      </c>
      <c r="F22" s="158">
        <v>7.66</v>
      </c>
      <c r="G22" s="151">
        <f t="shared" si="1"/>
        <v>1378.8</v>
      </c>
      <c r="H22" s="152"/>
      <c r="I22" s="160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 ht="24.75" customHeight="1" x14ac:dyDescent="0.2">
      <c r="A23" s="156">
        <v>15</v>
      </c>
      <c r="B23" s="157" t="s">
        <v>331</v>
      </c>
      <c r="C23" s="156" t="s">
        <v>318</v>
      </c>
      <c r="D23" s="109">
        <v>2</v>
      </c>
      <c r="E23" s="108">
        <f t="shared" si="0"/>
        <v>24</v>
      </c>
      <c r="F23" s="158">
        <v>23.31</v>
      </c>
      <c r="G23" s="151">
        <f t="shared" si="1"/>
        <v>559.44000000000005</v>
      </c>
      <c r="H23" s="152"/>
      <c r="I23" s="160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 ht="20.25" customHeight="1" x14ac:dyDescent="0.2">
      <c r="A24" s="156">
        <v>16</v>
      </c>
      <c r="B24" s="157" t="s">
        <v>332</v>
      </c>
      <c r="C24" s="156" t="s">
        <v>333</v>
      </c>
      <c r="D24" s="109">
        <v>2</v>
      </c>
      <c r="E24" s="108">
        <f t="shared" si="0"/>
        <v>24</v>
      </c>
      <c r="F24" s="158">
        <v>42.58</v>
      </c>
      <c r="G24" s="151">
        <f t="shared" si="1"/>
        <v>1021.92</v>
      </c>
      <c r="H24" s="152"/>
      <c r="I24" s="160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23.25" customHeight="1" x14ac:dyDescent="0.2">
      <c r="A25" s="156">
        <v>17</v>
      </c>
      <c r="B25" s="157" t="s">
        <v>334</v>
      </c>
      <c r="C25" s="156" t="s">
        <v>335</v>
      </c>
      <c r="D25" s="109">
        <v>18</v>
      </c>
      <c r="E25" s="108">
        <f t="shared" si="0"/>
        <v>216</v>
      </c>
      <c r="F25" s="158">
        <v>65.47</v>
      </c>
      <c r="G25" s="151">
        <f t="shared" si="1"/>
        <v>14141.52</v>
      </c>
      <c r="H25" s="152"/>
      <c r="I25" s="160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36.75" customHeight="1" x14ac:dyDescent="0.2">
      <c r="A26" s="156">
        <v>18</v>
      </c>
      <c r="B26" s="157" t="s">
        <v>336</v>
      </c>
      <c r="C26" s="156" t="s">
        <v>337</v>
      </c>
      <c r="D26" s="109">
        <v>15</v>
      </c>
      <c r="E26" s="108">
        <f t="shared" si="0"/>
        <v>180</v>
      </c>
      <c r="F26" s="162">
        <v>78.510000000000005</v>
      </c>
      <c r="G26" s="151">
        <f t="shared" si="1"/>
        <v>14131.8</v>
      </c>
      <c r="H26" s="163"/>
      <c r="I26" s="160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 ht="49.5" customHeight="1" x14ac:dyDescent="0.2">
      <c r="A27" s="164">
        <v>19</v>
      </c>
      <c r="B27" s="149" t="s">
        <v>338</v>
      </c>
      <c r="C27" s="165" t="s">
        <v>316</v>
      </c>
      <c r="D27" s="109">
        <v>1</v>
      </c>
      <c r="E27" s="108">
        <f t="shared" si="0"/>
        <v>12</v>
      </c>
      <c r="F27" s="162">
        <v>139.47</v>
      </c>
      <c r="G27" s="151">
        <f t="shared" si="1"/>
        <v>1673.64</v>
      </c>
      <c r="H27" s="163"/>
      <c r="I27" s="160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 ht="12.75" customHeight="1" x14ac:dyDescent="0.2">
      <c r="A28" s="245" t="s">
        <v>339</v>
      </c>
      <c r="B28" s="217"/>
      <c r="C28" s="217"/>
      <c r="D28" s="217"/>
      <c r="E28" s="217"/>
      <c r="F28" s="214"/>
      <c r="G28" s="166">
        <f>SUM(G9:G27)</f>
        <v>49413.479999999996</v>
      </c>
      <c r="H28" s="167"/>
      <c r="I28" s="160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 ht="12.75" customHeight="1" x14ac:dyDescent="0.2">
      <c r="A29" s="245" t="s">
        <v>340</v>
      </c>
      <c r="B29" s="217"/>
      <c r="C29" s="217"/>
      <c r="D29" s="217"/>
      <c r="E29" s="217"/>
      <c r="F29" s="214"/>
      <c r="G29" s="166">
        <f>G28/12</f>
        <v>4117.79</v>
      </c>
      <c r="H29" s="167"/>
      <c r="I29" s="160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 ht="34.5" customHeight="1" x14ac:dyDescent="0.2">
      <c r="A30" s="168"/>
      <c r="B30" s="169"/>
      <c r="C30" s="170"/>
      <c r="D30" s="170"/>
      <c r="E30" s="171"/>
      <c r="F30" s="171"/>
      <c r="G30" s="171"/>
      <c r="H30" s="152"/>
      <c r="I30" s="160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 ht="45" customHeight="1" x14ac:dyDescent="0.2">
      <c r="A31" s="144" t="s">
        <v>308</v>
      </c>
      <c r="B31" s="144" t="s">
        <v>341</v>
      </c>
      <c r="C31" s="144" t="s">
        <v>310</v>
      </c>
      <c r="D31" s="144" t="s">
        <v>342</v>
      </c>
      <c r="E31" s="144" t="s">
        <v>343</v>
      </c>
      <c r="F31" s="144" t="s">
        <v>312</v>
      </c>
      <c r="G31" s="144" t="s">
        <v>313</v>
      </c>
      <c r="H31" s="172" t="s">
        <v>314</v>
      </c>
      <c r="I31" s="173"/>
      <c r="J31" s="147"/>
      <c r="K31" s="147"/>
      <c r="L31" s="147"/>
      <c r="M31" s="147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 ht="12.75" customHeight="1" x14ac:dyDescent="0.2">
      <c r="A32" s="174">
        <v>1</v>
      </c>
      <c r="B32" s="118" t="s">
        <v>344</v>
      </c>
      <c r="C32" s="109" t="s">
        <v>318</v>
      </c>
      <c r="D32" s="109">
        <v>6</v>
      </c>
      <c r="E32" s="109">
        <v>5</v>
      </c>
      <c r="F32" s="108">
        <v>10</v>
      </c>
      <c r="G32" s="150">
        <v>12.64</v>
      </c>
      <c r="H32" s="151">
        <f t="shared" ref="H32:H67" si="2">ROUND(F32*G32,2)</f>
        <v>126.4</v>
      </c>
      <c r="I32" s="175"/>
      <c r="J32" s="154"/>
      <c r="K32" s="154"/>
      <c r="L32" s="111"/>
      <c r="M32" s="176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 ht="27.75" customHeight="1" x14ac:dyDescent="0.2">
      <c r="A33" s="174">
        <v>2</v>
      </c>
      <c r="B33" s="118" t="s">
        <v>345</v>
      </c>
      <c r="C33" s="109" t="s">
        <v>318</v>
      </c>
      <c r="D33" s="109">
        <v>6</v>
      </c>
      <c r="E33" s="109">
        <v>5</v>
      </c>
      <c r="F33" s="108">
        <v>10</v>
      </c>
      <c r="G33" s="158">
        <v>3.43</v>
      </c>
      <c r="H33" s="151">
        <f t="shared" si="2"/>
        <v>34.299999999999997</v>
      </c>
      <c r="I33" s="153"/>
      <c r="J33" s="154"/>
      <c r="K33" s="154"/>
      <c r="L33" s="111"/>
      <c r="M33" s="176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 ht="28.5" customHeight="1" x14ac:dyDescent="0.2">
      <c r="A34" s="174">
        <v>3</v>
      </c>
      <c r="B34" s="118" t="s">
        <v>346</v>
      </c>
      <c r="C34" s="109" t="s">
        <v>318</v>
      </c>
      <c r="D34" s="109">
        <v>1</v>
      </c>
      <c r="E34" s="109">
        <v>5</v>
      </c>
      <c r="F34" s="108">
        <v>60</v>
      </c>
      <c r="G34" s="158">
        <v>8.3699999999999992</v>
      </c>
      <c r="H34" s="151">
        <f t="shared" si="2"/>
        <v>502.2</v>
      </c>
      <c r="I34" s="175"/>
      <c r="J34" s="154"/>
      <c r="K34" s="154"/>
      <c r="L34" s="111"/>
      <c r="M34" s="176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 ht="57" customHeight="1" x14ac:dyDescent="0.2">
      <c r="A35" s="174">
        <v>4</v>
      </c>
      <c r="B35" s="372" t="s">
        <v>347</v>
      </c>
      <c r="C35" s="174" t="s">
        <v>318</v>
      </c>
      <c r="D35" s="174">
        <v>12</v>
      </c>
      <c r="E35" s="109">
        <v>4</v>
      </c>
      <c r="F35" s="108">
        <v>4</v>
      </c>
      <c r="G35" s="158">
        <v>19.399999999999999</v>
      </c>
      <c r="H35" s="151">
        <f t="shared" si="2"/>
        <v>77.599999999999994</v>
      </c>
      <c r="I35" s="136"/>
      <c r="J35" s="155"/>
      <c r="K35" s="155"/>
      <c r="L35" s="111"/>
      <c r="M35" s="176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 ht="65.25" customHeight="1" x14ac:dyDescent="0.2">
      <c r="A36" s="174">
        <v>5</v>
      </c>
      <c r="B36" s="372" t="s">
        <v>348</v>
      </c>
      <c r="C36" s="174" t="s">
        <v>318</v>
      </c>
      <c r="D36" s="174">
        <v>12</v>
      </c>
      <c r="E36" s="109">
        <v>4</v>
      </c>
      <c r="F36" s="108">
        <v>4</v>
      </c>
      <c r="G36" s="158">
        <v>13.33</v>
      </c>
      <c r="H36" s="151">
        <f t="shared" si="2"/>
        <v>53.32</v>
      </c>
      <c r="I36" s="137"/>
      <c r="J36" s="155"/>
      <c r="K36" s="155"/>
      <c r="L36" s="111"/>
      <c r="M36" s="176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 ht="28.5" customHeight="1" x14ac:dyDescent="0.2">
      <c r="A37" s="174">
        <v>6</v>
      </c>
      <c r="B37" s="118" t="s">
        <v>349</v>
      </c>
      <c r="C37" s="109" t="s">
        <v>318</v>
      </c>
      <c r="D37" s="109">
        <v>12</v>
      </c>
      <c r="E37" s="109">
        <v>4</v>
      </c>
      <c r="F37" s="108">
        <v>4</v>
      </c>
      <c r="G37" s="158">
        <v>157.11000000000001</v>
      </c>
      <c r="H37" s="151">
        <f t="shared" si="2"/>
        <v>628.44000000000005</v>
      </c>
      <c r="I37" s="175"/>
      <c r="J37" s="154"/>
      <c r="K37" s="154"/>
      <c r="L37" s="111"/>
      <c r="M37" s="176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 ht="32.25" customHeight="1" x14ac:dyDescent="0.2">
      <c r="A38" s="174">
        <v>7</v>
      </c>
      <c r="B38" s="118" t="s">
        <v>350</v>
      </c>
      <c r="C38" s="109" t="s">
        <v>318</v>
      </c>
      <c r="D38" s="109">
        <v>6</v>
      </c>
      <c r="E38" s="109">
        <v>4</v>
      </c>
      <c r="F38" s="108">
        <v>8</v>
      </c>
      <c r="G38" s="158">
        <v>20.260000000000002</v>
      </c>
      <c r="H38" s="151">
        <f t="shared" si="2"/>
        <v>162.08000000000001</v>
      </c>
      <c r="I38" s="137"/>
      <c r="J38" s="155"/>
      <c r="K38" s="155"/>
      <c r="L38" s="111"/>
      <c r="M38" s="176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 ht="27" customHeight="1" x14ac:dyDescent="0.2">
      <c r="A39" s="174">
        <v>8</v>
      </c>
      <c r="B39" s="118" t="s">
        <v>351</v>
      </c>
      <c r="C39" s="109" t="s">
        <v>318</v>
      </c>
      <c r="D39" s="109">
        <v>1</v>
      </c>
      <c r="E39" s="109">
        <v>24</v>
      </c>
      <c r="F39" s="108">
        <v>288</v>
      </c>
      <c r="G39" s="158">
        <v>1.59</v>
      </c>
      <c r="H39" s="151">
        <f t="shared" si="2"/>
        <v>457.92</v>
      </c>
      <c r="I39" s="137"/>
      <c r="J39" s="155"/>
      <c r="K39" s="155"/>
      <c r="L39" s="111"/>
      <c r="M39" s="176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 ht="30.75" customHeight="1" x14ac:dyDescent="0.2">
      <c r="A40" s="174">
        <v>9</v>
      </c>
      <c r="B40" s="118" t="s">
        <v>352</v>
      </c>
      <c r="C40" s="109" t="s">
        <v>318</v>
      </c>
      <c r="D40" s="109">
        <v>1</v>
      </c>
      <c r="E40" s="109">
        <v>20</v>
      </c>
      <c r="F40" s="108">
        <v>240</v>
      </c>
      <c r="G40" s="158">
        <v>3.13</v>
      </c>
      <c r="H40" s="151">
        <f t="shared" si="2"/>
        <v>751.2</v>
      </c>
      <c r="I40" s="136"/>
      <c r="J40" s="155"/>
      <c r="K40" s="155"/>
      <c r="L40" s="111"/>
      <c r="M40" s="176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 ht="22.5" customHeight="1" x14ac:dyDescent="0.2">
      <c r="A41" s="174">
        <v>10</v>
      </c>
      <c r="B41" s="118" t="s">
        <v>353</v>
      </c>
      <c r="C41" s="109" t="s">
        <v>318</v>
      </c>
      <c r="D41" s="109">
        <v>6</v>
      </c>
      <c r="E41" s="109">
        <v>1</v>
      </c>
      <c r="F41" s="108">
        <v>2</v>
      </c>
      <c r="G41" s="158">
        <v>19.440000000000001</v>
      </c>
      <c r="H41" s="151">
        <f t="shared" si="2"/>
        <v>38.880000000000003</v>
      </c>
      <c r="I41" s="136"/>
      <c r="J41" s="155"/>
      <c r="K41" s="155"/>
      <c r="L41" s="111"/>
      <c r="M41" s="176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 ht="24.75" customHeight="1" x14ac:dyDescent="0.2">
      <c r="A42" s="174">
        <v>11</v>
      </c>
      <c r="B42" s="118" t="s">
        <v>354</v>
      </c>
      <c r="C42" s="109" t="s">
        <v>318</v>
      </c>
      <c r="D42" s="109">
        <v>24</v>
      </c>
      <c r="E42" s="109">
        <v>2</v>
      </c>
      <c r="F42" s="108">
        <v>1</v>
      </c>
      <c r="G42" s="158">
        <v>207.22</v>
      </c>
      <c r="H42" s="151">
        <f t="shared" si="2"/>
        <v>207.22</v>
      </c>
      <c r="I42" s="136"/>
      <c r="J42" s="155"/>
      <c r="K42" s="155"/>
      <c r="L42" s="111"/>
      <c r="M42" s="176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 ht="33.75" customHeight="1" x14ac:dyDescent="0.2">
      <c r="A43" s="174">
        <v>12</v>
      </c>
      <c r="B43" s="118" t="s">
        <v>355</v>
      </c>
      <c r="C43" s="109" t="s">
        <v>318</v>
      </c>
      <c r="D43" s="109">
        <v>6</v>
      </c>
      <c r="E43" s="109">
        <v>2</v>
      </c>
      <c r="F43" s="108">
        <v>4</v>
      </c>
      <c r="G43" s="158">
        <v>7.02</v>
      </c>
      <c r="H43" s="151">
        <f t="shared" si="2"/>
        <v>28.08</v>
      </c>
      <c r="I43" s="177"/>
      <c r="J43" s="155"/>
      <c r="K43" s="155"/>
      <c r="L43" s="111"/>
      <c r="M43" s="176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 ht="27" customHeight="1" x14ac:dyDescent="0.2">
      <c r="A44" s="174">
        <v>13</v>
      </c>
      <c r="B44" s="118" t="s">
        <v>356</v>
      </c>
      <c r="C44" s="109" t="s">
        <v>318</v>
      </c>
      <c r="D44" s="109">
        <v>12</v>
      </c>
      <c r="E44" s="109">
        <v>2</v>
      </c>
      <c r="F44" s="108">
        <v>2</v>
      </c>
      <c r="G44" s="158">
        <v>10.14</v>
      </c>
      <c r="H44" s="151">
        <f t="shared" si="2"/>
        <v>20.28</v>
      </c>
      <c r="I44" s="177"/>
      <c r="J44" s="155"/>
      <c r="K44" s="155"/>
      <c r="L44" s="111"/>
      <c r="M44" s="176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 ht="45" customHeight="1" x14ac:dyDescent="0.2">
      <c r="A45" s="174">
        <v>14</v>
      </c>
      <c r="B45" s="178" t="s">
        <v>357</v>
      </c>
      <c r="C45" s="109" t="s">
        <v>358</v>
      </c>
      <c r="D45" s="109">
        <v>1</v>
      </c>
      <c r="E45" s="109">
        <v>6</v>
      </c>
      <c r="F45" s="108">
        <v>72</v>
      </c>
      <c r="G45" s="158">
        <v>5.4</v>
      </c>
      <c r="H45" s="151">
        <f t="shared" si="2"/>
        <v>388.8</v>
      </c>
      <c r="I45" s="160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 ht="43.5" customHeight="1" x14ac:dyDescent="0.2">
      <c r="A46" s="174">
        <v>15</v>
      </c>
      <c r="B46" s="178" t="s">
        <v>359</v>
      </c>
      <c r="C46" s="174" t="s">
        <v>318</v>
      </c>
      <c r="D46" s="109">
        <v>1</v>
      </c>
      <c r="E46" s="109">
        <v>21</v>
      </c>
      <c r="F46" s="108">
        <v>252</v>
      </c>
      <c r="G46" s="158">
        <v>2.87</v>
      </c>
      <c r="H46" s="151">
        <f t="shared" si="2"/>
        <v>723.24</v>
      </c>
      <c r="I46" s="160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 ht="22.5" customHeight="1" x14ac:dyDescent="0.2">
      <c r="A47" s="174">
        <v>16</v>
      </c>
      <c r="B47" s="118" t="s">
        <v>360</v>
      </c>
      <c r="C47" s="109" t="s">
        <v>318</v>
      </c>
      <c r="D47" s="109">
        <v>1</v>
      </c>
      <c r="E47" s="109">
        <v>6</v>
      </c>
      <c r="F47" s="108">
        <v>72</v>
      </c>
      <c r="G47" s="158">
        <v>7.39</v>
      </c>
      <c r="H47" s="151">
        <f t="shared" si="2"/>
        <v>532.08000000000004</v>
      </c>
      <c r="I47" s="160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40.5" customHeight="1" x14ac:dyDescent="0.2">
      <c r="A48" s="174">
        <v>17</v>
      </c>
      <c r="B48" s="118" t="s">
        <v>361</v>
      </c>
      <c r="C48" s="109" t="s">
        <v>318</v>
      </c>
      <c r="D48" s="109">
        <v>6</v>
      </c>
      <c r="E48" s="109">
        <v>3</v>
      </c>
      <c r="F48" s="108">
        <v>6</v>
      </c>
      <c r="G48" s="158">
        <v>14.8</v>
      </c>
      <c r="H48" s="151">
        <f t="shared" si="2"/>
        <v>88.8</v>
      </c>
      <c r="I48" s="160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 ht="22.5" customHeight="1" x14ac:dyDescent="0.2">
      <c r="A49" s="174">
        <v>18</v>
      </c>
      <c r="B49" s="118" t="s">
        <v>362</v>
      </c>
      <c r="C49" s="109" t="s">
        <v>318</v>
      </c>
      <c r="D49" s="109">
        <v>12</v>
      </c>
      <c r="E49" s="109">
        <v>2</v>
      </c>
      <c r="F49" s="108">
        <v>2</v>
      </c>
      <c r="G49" s="158">
        <v>305.97000000000003</v>
      </c>
      <c r="H49" s="151">
        <f t="shared" si="2"/>
        <v>611.94000000000005</v>
      </c>
      <c r="I49" s="160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 ht="18" customHeight="1" x14ac:dyDescent="0.2">
      <c r="A50" s="174">
        <v>19</v>
      </c>
      <c r="B50" s="118" t="s">
        <v>363</v>
      </c>
      <c r="C50" s="109" t="s">
        <v>318</v>
      </c>
      <c r="D50" s="109">
        <v>6</v>
      </c>
      <c r="E50" s="109">
        <v>4</v>
      </c>
      <c r="F50" s="108">
        <v>8</v>
      </c>
      <c r="G50" s="158">
        <v>47.39</v>
      </c>
      <c r="H50" s="151">
        <f t="shared" si="2"/>
        <v>379.12</v>
      </c>
      <c r="I50" s="160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 ht="23.25" customHeight="1" x14ac:dyDescent="0.2">
      <c r="A51" s="174">
        <v>20</v>
      </c>
      <c r="B51" s="118" t="s">
        <v>364</v>
      </c>
      <c r="C51" s="109" t="s">
        <v>318</v>
      </c>
      <c r="D51" s="109">
        <v>6</v>
      </c>
      <c r="E51" s="109">
        <v>5</v>
      </c>
      <c r="F51" s="108">
        <v>10</v>
      </c>
      <c r="G51" s="158">
        <v>5.94</v>
      </c>
      <c r="H51" s="151">
        <f t="shared" si="2"/>
        <v>59.4</v>
      </c>
      <c r="I51" s="160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 ht="22.5" customHeight="1" x14ac:dyDescent="0.2">
      <c r="A52" s="174">
        <v>21</v>
      </c>
      <c r="B52" s="118" t="s">
        <v>365</v>
      </c>
      <c r="C52" s="109" t="s">
        <v>318</v>
      </c>
      <c r="D52" s="109">
        <v>24</v>
      </c>
      <c r="E52" s="109">
        <v>4</v>
      </c>
      <c r="F52" s="108">
        <v>2</v>
      </c>
      <c r="G52" s="158">
        <v>169.9</v>
      </c>
      <c r="H52" s="151">
        <f t="shared" si="2"/>
        <v>339.8</v>
      </c>
      <c r="I52" s="160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 ht="23.25" customHeight="1" x14ac:dyDescent="0.2">
      <c r="A53" s="174">
        <v>22</v>
      </c>
      <c r="B53" s="118" t="s">
        <v>366</v>
      </c>
      <c r="C53" s="109" t="s">
        <v>318</v>
      </c>
      <c r="D53" s="109">
        <v>6</v>
      </c>
      <c r="E53" s="109">
        <v>4</v>
      </c>
      <c r="F53" s="108">
        <v>8</v>
      </c>
      <c r="G53" s="158">
        <v>64.17</v>
      </c>
      <c r="H53" s="151">
        <f t="shared" si="2"/>
        <v>513.36</v>
      </c>
      <c r="I53" s="160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 ht="33.75" customHeight="1" x14ac:dyDescent="0.2">
      <c r="A54" s="174">
        <v>23</v>
      </c>
      <c r="B54" s="118" t="s">
        <v>367</v>
      </c>
      <c r="C54" s="109" t="s">
        <v>318</v>
      </c>
      <c r="D54" s="109">
        <v>6</v>
      </c>
      <c r="E54" s="109">
        <v>5</v>
      </c>
      <c r="F54" s="108">
        <v>10</v>
      </c>
      <c r="G54" s="158">
        <v>9.99</v>
      </c>
      <c r="H54" s="151">
        <f t="shared" si="2"/>
        <v>99.9</v>
      </c>
      <c r="I54" s="160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 ht="45.75" customHeight="1" x14ac:dyDescent="0.2">
      <c r="A55" s="174">
        <v>24</v>
      </c>
      <c r="B55" s="178" t="s">
        <v>368</v>
      </c>
      <c r="C55" s="174" t="s">
        <v>358</v>
      </c>
      <c r="D55" s="174">
        <v>1</v>
      </c>
      <c r="E55" s="109">
        <v>2</v>
      </c>
      <c r="F55" s="108">
        <v>24</v>
      </c>
      <c r="G55" s="158">
        <v>86.38</v>
      </c>
      <c r="H55" s="151">
        <f t="shared" si="2"/>
        <v>2073.12</v>
      </c>
      <c r="I55" s="160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 ht="43.5" customHeight="1" x14ac:dyDescent="0.2">
      <c r="A56" s="174">
        <v>25</v>
      </c>
      <c r="B56" s="118" t="s">
        <v>369</v>
      </c>
      <c r="C56" s="109" t="s">
        <v>358</v>
      </c>
      <c r="D56" s="109">
        <v>1</v>
      </c>
      <c r="E56" s="109">
        <v>4</v>
      </c>
      <c r="F56" s="108">
        <v>48</v>
      </c>
      <c r="G56" s="158">
        <v>70.95</v>
      </c>
      <c r="H56" s="151">
        <f t="shared" si="2"/>
        <v>3405.6</v>
      </c>
      <c r="I56" s="160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 ht="47.25" customHeight="1" x14ac:dyDescent="0.2">
      <c r="A57" s="174">
        <v>26</v>
      </c>
      <c r="B57" s="118" t="s">
        <v>370</v>
      </c>
      <c r="C57" s="109" t="s">
        <v>358</v>
      </c>
      <c r="D57" s="109">
        <v>1</v>
      </c>
      <c r="E57" s="109">
        <v>5</v>
      </c>
      <c r="F57" s="108">
        <v>60</v>
      </c>
      <c r="G57" s="158">
        <v>27.07</v>
      </c>
      <c r="H57" s="151">
        <f t="shared" si="2"/>
        <v>1624.2</v>
      </c>
      <c r="I57" s="160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 ht="46.5" customHeight="1" x14ac:dyDescent="0.2">
      <c r="A58" s="174">
        <v>27</v>
      </c>
      <c r="B58" s="118" t="s">
        <v>371</v>
      </c>
      <c r="C58" s="109" t="s">
        <v>358</v>
      </c>
      <c r="D58" s="109">
        <v>1</v>
      </c>
      <c r="E58" s="109">
        <v>6</v>
      </c>
      <c r="F58" s="108">
        <v>72</v>
      </c>
      <c r="G58" s="158">
        <v>25.16</v>
      </c>
      <c r="H58" s="151">
        <f t="shared" si="2"/>
        <v>1811.52</v>
      </c>
      <c r="I58" s="160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 ht="24.75" customHeight="1" x14ac:dyDescent="0.2">
      <c r="A59" s="174">
        <v>28</v>
      </c>
      <c r="B59" s="118" t="s">
        <v>372</v>
      </c>
      <c r="C59" s="109" t="s">
        <v>358</v>
      </c>
      <c r="D59" s="109">
        <v>3</v>
      </c>
      <c r="E59" s="109">
        <v>1</v>
      </c>
      <c r="F59" s="108">
        <v>4</v>
      </c>
      <c r="G59" s="158">
        <v>23.29</v>
      </c>
      <c r="H59" s="151">
        <f t="shared" si="2"/>
        <v>93.16</v>
      </c>
      <c r="I59" s="160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 ht="29.25" customHeight="1" x14ac:dyDescent="0.2">
      <c r="A60" s="174">
        <v>29</v>
      </c>
      <c r="B60" s="118" t="s">
        <v>373</v>
      </c>
      <c r="C60" s="109" t="s">
        <v>318</v>
      </c>
      <c r="D60" s="109">
        <v>6</v>
      </c>
      <c r="E60" s="109">
        <v>6</v>
      </c>
      <c r="F60" s="108">
        <v>12</v>
      </c>
      <c r="G60" s="158">
        <v>5.56</v>
      </c>
      <c r="H60" s="151">
        <f t="shared" si="2"/>
        <v>66.72</v>
      </c>
      <c r="I60" s="160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 ht="24" customHeight="1" x14ac:dyDescent="0.2">
      <c r="A61" s="174">
        <v>30</v>
      </c>
      <c r="B61" s="118" t="s">
        <v>374</v>
      </c>
      <c r="C61" s="109" t="s">
        <v>318</v>
      </c>
      <c r="D61" s="109">
        <v>24</v>
      </c>
      <c r="E61" s="109">
        <v>2</v>
      </c>
      <c r="F61" s="108">
        <v>1</v>
      </c>
      <c r="G61" s="158">
        <v>147.22999999999999</v>
      </c>
      <c r="H61" s="151">
        <f t="shared" si="2"/>
        <v>147.22999999999999</v>
      </c>
      <c r="I61" s="160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 ht="74.25" customHeight="1" x14ac:dyDescent="0.2">
      <c r="A62" s="174">
        <v>31</v>
      </c>
      <c r="B62" s="372" t="s">
        <v>375</v>
      </c>
      <c r="C62" s="174" t="s">
        <v>318</v>
      </c>
      <c r="D62" s="174">
        <v>1</v>
      </c>
      <c r="E62" s="109">
        <v>1</v>
      </c>
      <c r="F62" s="108">
        <v>12</v>
      </c>
      <c r="G62" s="158">
        <v>32.22</v>
      </c>
      <c r="H62" s="151">
        <f t="shared" si="2"/>
        <v>386.64</v>
      </c>
      <c r="I62" s="160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 ht="74.25" customHeight="1" x14ac:dyDescent="0.2">
      <c r="A63" s="174">
        <v>32</v>
      </c>
      <c r="B63" s="372" t="s">
        <v>376</v>
      </c>
      <c r="C63" s="174" t="s">
        <v>318</v>
      </c>
      <c r="D63" s="174">
        <v>1</v>
      </c>
      <c r="E63" s="109">
        <v>1</v>
      </c>
      <c r="F63" s="108">
        <v>12</v>
      </c>
      <c r="G63" s="158">
        <v>36.69</v>
      </c>
      <c r="H63" s="151">
        <f t="shared" si="2"/>
        <v>440.28</v>
      </c>
      <c r="I63" s="160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 ht="78.75" customHeight="1" x14ac:dyDescent="0.2">
      <c r="A64" s="174">
        <v>33</v>
      </c>
      <c r="B64" s="372" t="s">
        <v>377</v>
      </c>
      <c r="C64" s="174" t="s">
        <v>318</v>
      </c>
      <c r="D64" s="174">
        <v>1</v>
      </c>
      <c r="E64" s="109">
        <v>1</v>
      </c>
      <c r="F64" s="108">
        <v>12</v>
      </c>
      <c r="G64" s="158">
        <v>35.049999999999997</v>
      </c>
      <c r="H64" s="151">
        <f t="shared" si="2"/>
        <v>420.6</v>
      </c>
      <c r="I64" s="160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 ht="19.5" customHeight="1" x14ac:dyDescent="0.2">
      <c r="A65" s="174">
        <v>34</v>
      </c>
      <c r="B65" s="118" t="s">
        <v>378</v>
      </c>
      <c r="C65" s="109" t="s">
        <v>318</v>
      </c>
      <c r="D65" s="109">
        <v>60</v>
      </c>
      <c r="E65" s="109">
        <v>10</v>
      </c>
      <c r="F65" s="108">
        <v>2</v>
      </c>
      <c r="G65" s="158">
        <v>37.049999999999997</v>
      </c>
      <c r="H65" s="151">
        <f t="shared" si="2"/>
        <v>74.099999999999994</v>
      </c>
      <c r="I65" s="160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 ht="26.25" customHeight="1" x14ac:dyDescent="0.2">
      <c r="A66" s="174">
        <v>35</v>
      </c>
      <c r="B66" s="118" t="s">
        <v>379</v>
      </c>
      <c r="C66" s="109" t="s">
        <v>318</v>
      </c>
      <c r="D66" s="109">
        <v>60</v>
      </c>
      <c r="E66" s="109">
        <v>10</v>
      </c>
      <c r="F66" s="108">
        <v>2</v>
      </c>
      <c r="G66" s="158">
        <v>68.510000000000005</v>
      </c>
      <c r="H66" s="151">
        <f t="shared" si="2"/>
        <v>137.02000000000001</v>
      </c>
      <c r="I66" s="160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 ht="45" x14ac:dyDescent="0.2">
      <c r="A67" s="174">
        <v>36</v>
      </c>
      <c r="B67" s="118" t="s">
        <v>380</v>
      </c>
      <c r="C67" s="109" t="s">
        <v>318</v>
      </c>
      <c r="D67" s="109">
        <v>1</v>
      </c>
      <c r="E67" s="109">
        <v>1</v>
      </c>
      <c r="F67" s="108">
        <v>12</v>
      </c>
      <c r="G67" s="158">
        <v>67.48</v>
      </c>
      <c r="H67" s="151">
        <f t="shared" si="2"/>
        <v>809.76</v>
      </c>
      <c r="I67" s="160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 ht="12.75" customHeight="1" x14ac:dyDescent="0.2">
      <c r="A68" s="322" t="s">
        <v>381</v>
      </c>
      <c r="B68" s="217"/>
      <c r="C68" s="217"/>
      <c r="D68" s="217"/>
      <c r="E68" s="217"/>
      <c r="F68" s="217"/>
      <c r="G68" s="214"/>
      <c r="H68" s="179">
        <f>SUM(H32:H67)</f>
        <v>18314.309999999994</v>
      </c>
      <c r="I68" s="160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 ht="12.75" customHeight="1" x14ac:dyDescent="0.2">
      <c r="A69" s="322" t="s">
        <v>382</v>
      </c>
      <c r="B69" s="217"/>
      <c r="C69" s="217"/>
      <c r="D69" s="217"/>
      <c r="E69" s="217"/>
      <c r="F69" s="217"/>
      <c r="G69" s="214"/>
      <c r="H69" s="179">
        <f>H68/12</f>
        <v>1526.1924999999994</v>
      </c>
      <c r="I69" s="160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 ht="43.5" customHeight="1" x14ac:dyDescent="0.2">
      <c r="A70" s="110"/>
      <c r="B70" s="47"/>
      <c r="C70" s="180"/>
      <c r="D70" s="180"/>
      <c r="E70" s="180"/>
      <c r="F70" s="180"/>
      <c r="G70" s="180"/>
      <c r="H70" s="180"/>
      <c r="I70" s="160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 ht="42.75" customHeight="1" x14ac:dyDescent="0.2">
      <c r="A71" s="144" t="s">
        <v>308</v>
      </c>
      <c r="B71" s="144" t="s">
        <v>383</v>
      </c>
      <c r="C71" s="144" t="s">
        <v>310</v>
      </c>
      <c r="D71" s="144" t="s">
        <v>384</v>
      </c>
      <c r="E71" s="144" t="s">
        <v>343</v>
      </c>
      <c r="F71" s="144" t="s">
        <v>312</v>
      </c>
      <c r="G71" s="144" t="s">
        <v>313</v>
      </c>
      <c r="H71" s="144" t="s">
        <v>314</v>
      </c>
      <c r="I71" s="146"/>
      <c r="J71" s="147"/>
      <c r="K71" s="147"/>
      <c r="L71" s="147"/>
      <c r="M71" s="147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 ht="22.5" customHeight="1" x14ac:dyDescent="0.2">
      <c r="A72" s="109">
        <v>1</v>
      </c>
      <c r="B72" s="174" t="s">
        <v>385</v>
      </c>
      <c r="C72" s="174" t="s">
        <v>318</v>
      </c>
      <c r="D72" s="174">
        <v>24</v>
      </c>
      <c r="E72" s="174">
        <v>1</v>
      </c>
      <c r="F72" s="181">
        <v>0.5</v>
      </c>
      <c r="G72" s="150">
        <v>361.38</v>
      </c>
      <c r="H72" s="151">
        <f t="shared" ref="H72:H81" si="3">ROUND(F72*G72,2)</f>
        <v>180.69</v>
      </c>
      <c r="I72" s="124"/>
      <c r="J72" s="111"/>
      <c r="K72" s="111"/>
      <c r="L72" s="111"/>
      <c r="M72" s="176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 ht="22.5" customHeight="1" x14ac:dyDescent="0.2">
      <c r="A73" s="109">
        <v>2</v>
      </c>
      <c r="B73" s="174" t="s">
        <v>386</v>
      </c>
      <c r="C73" s="174" t="s">
        <v>318</v>
      </c>
      <c r="D73" s="174">
        <v>60</v>
      </c>
      <c r="E73" s="174">
        <v>3</v>
      </c>
      <c r="F73" s="181">
        <v>0.6</v>
      </c>
      <c r="G73" s="158">
        <v>199.4</v>
      </c>
      <c r="H73" s="151">
        <f t="shared" si="3"/>
        <v>119.64</v>
      </c>
      <c r="I73" s="124"/>
      <c r="J73" s="111"/>
      <c r="K73" s="111"/>
      <c r="L73" s="111"/>
      <c r="M73" s="176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 ht="24.75" customHeight="1" x14ac:dyDescent="0.2">
      <c r="A74" s="109">
        <v>3</v>
      </c>
      <c r="B74" s="174" t="s">
        <v>387</v>
      </c>
      <c r="C74" s="174" t="s">
        <v>318</v>
      </c>
      <c r="D74" s="174">
        <v>36</v>
      </c>
      <c r="E74" s="174">
        <v>2</v>
      </c>
      <c r="F74" s="181">
        <v>0.66</v>
      </c>
      <c r="G74" s="158">
        <v>516.47</v>
      </c>
      <c r="H74" s="151">
        <f t="shared" si="3"/>
        <v>340.87</v>
      </c>
      <c r="I74" s="124"/>
      <c r="J74" s="111"/>
      <c r="K74" s="111"/>
      <c r="L74" s="111"/>
      <c r="M74" s="176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 ht="26.25" customHeight="1" x14ac:dyDescent="0.2">
      <c r="A75" s="109">
        <v>4</v>
      </c>
      <c r="B75" s="174" t="s">
        <v>388</v>
      </c>
      <c r="C75" s="174" t="s">
        <v>318</v>
      </c>
      <c r="D75" s="174">
        <v>60</v>
      </c>
      <c r="E75" s="174">
        <v>1</v>
      </c>
      <c r="F75" s="181">
        <v>0.2</v>
      </c>
      <c r="G75" s="158">
        <v>2249.89</v>
      </c>
      <c r="H75" s="151">
        <f t="shared" si="3"/>
        <v>449.98</v>
      </c>
      <c r="I75" s="124"/>
      <c r="J75" s="111"/>
      <c r="K75" s="111"/>
      <c r="L75" s="111"/>
      <c r="M75" s="176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 ht="33" customHeight="1" x14ac:dyDescent="0.2">
      <c r="A76" s="109">
        <v>5</v>
      </c>
      <c r="B76" s="174" t="s">
        <v>389</v>
      </c>
      <c r="C76" s="174" t="s">
        <v>318</v>
      </c>
      <c r="D76" s="174">
        <v>60</v>
      </c>
      <c r="E76" s="174">
        <v>1</v>
      </c>
      <c r="F76" s="181">
        <v>0.2</v>
      </c>
      <c r="G76" s="158">
        <v>710.12</v>
      </c>
      <c r="H76" s="151">
        <f t="shared" si="3"/>
        <v>142.02000000000001</v>
      </c>
      <c r="I76" s="124"/>
      <c r="J76" s="111"/>
      <c r="K76" s="111"/>
      <c r="L76" s="111"/>
      <c r="M76" s="176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 ht="22.5" customHeight="1" x14ac:dyDescent="0.2">
      <c r="A77" s="109">
        <v>6</v>
      </c>
      <c r="B77" s="174" t="s">
        <v>390</v>
      </c>
      <c r="C77" s="174" t="s">
        <v>318</v>
      </c>
      <c r="D77" s="174">
        <v>60</v>
      </c>
      <c r="E77" s="174">
        <v>1</v>
      </c>
      <c r="F77" s="181">
        <v>0.2</v>
      </c>
      <c r="G77" s="158">
        <v>601.35</v>
      </c>
      <c r="H77" s="151">
        <f t="shared" si="3"/>
        <v>120.27</v>
      </c>
      <c r="I77" s="124"/>
      <c r="J77" s="111"/>
      <c r="K77" s="111"/>
      <c r="L77" s="111"/>
      <c r="M77" s="176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 ht="78" customHeight="1" x14ac:dyDescent="0.2">
      <c r="A78" s="109">
        <v>7</v>
      </c>
      <c r="B78" s="174" t="s">
        <v>391</v>
      </c>
      <c r="C78" s="174" t="s">
        <v>318</v>
      </c>
      <c r="D78" s="174">
        <v>60</v>
      </c>
      <c r="E78" s="174">
        <v>4</v>
      </c>
      <c r="F78" s="181">
        <v>0.8</v>
      </c>
      <c r="G78" s="158">
        <v>1439.76</v>
      </c>
      <c r="H78" s="151">
        <f t="shared" si="3"/>
        <v>1151.81</v>
      </c>
      <c r="I78" s="160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 ht="90" customHeight="1" x14ac:dyDescent="0.2">
      <c r="A79" s="109">
        <v>8</v>
      </c>
      <c r="B79" s="174" t="s">
        <v>392</v>
      </c>
      <c r="C79" s="174" t="s">
        <v>318</v>
      </c>
      <c r="D79" s="174">
        <v>60</v>
      </c>
      <c r="E79" s="174">
        <v>1</v>
      </c>
      <c r="F79" s="181">
        <v>0.2</v>
      </c>
      <c r="G79" s="158">
        <v>16633.3</v>
      </c>
      <c r="H79" s="151">
        <f t="shared" si="3"/>
        <v>3326.66</v>
      </c>
      <c r="I79" s="160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 ht="108.75" customHeight="1" x14ac:dyDescent="0.2">
      <c r="A80" s="109">
        <v>9</v>
      </c>
      <c r="B80" s="373" t="s">
        <v>442</v>
      </c>
      <c r="C80" s="174" t="s">
        <v>318</v>
      </c>
      <c r="D80" s="174">
        <v>60</v>
      </c>
      <c r="E80" s="174">
        <v>1</v>
      </c>
      <c r="F80" s="181">
        <v>0.2</v>
      </c>
      <c r="G80" s="158">
        <v>3297.95</v>
      </c>
      <c r="H80" s="151">
        <f t="shared" si="3"/>
        <v>659.59</v>
      </c>
      <c r="I80" s="160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 ht="95.25" customHeight="1" x14ac:dyDescent="0.2">
      <c r="A81" s="109">
        <v>10</v>
      </c>
      <c r="B81" s="174" t="s">
        <v>443</v>
      </c>
      <c r="C81" s="174" t="s">
        <v>318</v>
      </c>
      <c r="D81" s="174">
        <v>60</v>
      </c>
      <c r="E81" s="174">
        <v>2</v>
      </c>
      <c r="F81" s="181">
        <v>0.4</v>
      </c>
      <c r="G81" s="158">
        <v>2518.65</v>
      </c>
      <c r="H81" s="151">
        <f t="shared" si="3"/>
        <v>1007.46</v>
      </c>
      <c r="I81" s="160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 ht="12.75" customHeight="1" x14ac:dyDescent="0.2">
      <c r="A82" s="363" t="s">
        <v>393</v>
      </c>
      <c r="B82" s="217"/>
      <c r="C82" s="217"/>
      <c r="D82" s="217"/>
      <c r="E82" s="217"/>
      <c r="F82" s="217"/>
      <c r="G82" s="214"/>
      <c r="H82" s="182">
        <f>SUM(H72:H81)</f>
        <v>7498.99</v>
      </c>
      <c r="I82" s="160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 ht="12.75" customHeight="1" x14ac:dyDescent="0.2">
      <c r="A83" s="363" t="s">
        <v>394</v>
      </c>
      <c r="B83" s="217"/>
      <c r="C83" s="217"/>
      <c r="D83" s="217"/>
      <c r="E83" s="217"/>
      <c r="F83" s="217"/>
      <c r="G83" s="214"/>
      <c r="H83" s="182">
        <f>H82/12</f>
        <v>624.91583333333335</v>
      </c>
      <c r="I83" s="160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 ht="31.5" customHeight="1" x14ac:dyDescent="0.2">
      <c r="A84" s="240"/>
      <c r="B84" s="217"/>
      <c r="C84" s="217"/>
      <c r="D84" s="217"/>
      <c r="E84" s="217"/>
      <c r="F84" s="217"/>
      <c r="G84" s="217"/>
      <c r="H84" s="217"/>
      <c r="I84" s="160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 ht="33.75" customHeight="1" x14ac:dyDescent="0.2">
      <c r="A85" s="144" t="s">
        <v>308</v>
      </c>
      <c r="B85" s="144" t="s">
        <v>395</v>
      </c>
      <c r="C85" s="144" t="s">
        <v>310</v>
      </c>
      <c r="D85" s="144" t="s">
        <v>312</v>
      </c>
      <c r="E85" s="144" t="s">
        <v>313</v>
      </c>
      <c r="F85" s="144" t="s">
        <v>396</v>
      </c>
      <c r="G85" s="9"/>
      <c r="H85" s="9"/>
      <c r="I85" s="146"/>
      <c r="J85" s="147"/>
      <c r="K85" s="147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 ht="12.75" customHeight="1" x14ac:dyDescent="0.2">
      <c r="A86" s="109">
        <v>1</v>
      </c>
      <c r="B86" s="118" t="s">
        <v>397</v>
      </c>
      <c r="C86" s="109" t="s">
        <v>318</v>
      </c>
      <c r="D86" s="109">
        <v>2</v>
      </c>
      <c r="E86" s="150">
        <v>15</v>
      </c>
      <c r="F86" s="151">
        <f t="shared" ref="F86:F102" si="4">ROUND(D86*E86,2)</f>
        <v>30</v>
      </c>
      <c r="G86" s="183"/>
      <c r="H86" s="184"/>
      <c r="I86" s="6"/>
      <c r="J86" s="117"/>
      <c r="K86" s="111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 ht="12.75" customHeight="1" x14ac:dyDescent="0.2">
      <c r="A87" s="109">
        <v>2</v>
      </c>
      <c r="B87" s="118" t="s">
        <v>398</v>
      </c>
      <c r="C87" s="109" t="s">
        <v>318</v>
      </c>
      <c r="D87" s="109">
        <v>2</v>
      </c>
      <c r="E87" s="158">
        <v>58.1</v>
      </c>
      <c r="F87" s="151">
        <f t="shared" si="4"/>
        <v>116.2</v>
      </c>
      <c r="G87" s="183"/>
      <c r="H87" s="184"/>
      <c r="I87" s="6"/>
      <c r="J87" s="117"/>
      <c r="K87" s="111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 ht="12.75" customHeight="1" x14ac:dyDescent="0.2">
      <c r="A88" s="109">
        <v>3</v>
      </c>
      <c r="B88" s="118" t="s">
        <v>399</v>
      </c>
      <c r="C88" s="109" t="s">
        <v>400</v>
      </c>
      <c r="D88" s="109">
        <v>1</v>
      </c>
      <c r="E88" s="158">
        <v>51.7</v>
      </c>
      <c r="F88" s="151">
        <f t="shared" si="4"/>
        <v>51.7</v>
      </c>
      <c r="G88" s="183"/>
      <c r="H88" s="184"/>
      <c r="I88" s="6"/>
      <c r="J88" s="117"/>
      <c r="K88" s="111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 ht="27.75" customHeight="1" x14ac:dyDescent="0.2">
      <c r="A89" s="109">
        <v>4</v>
      </c>
      <c r="B89" s="118" t="s">
        <v>401</v>
      </c>
      <c r="C89" s="109" t="s">
        <v>400</v>
      </c>
      <c r="D89" s="109">
        <v>2</v>
      </c>
      <c r="E89" s="158">
        <v>67.11</v>
      </c>
      <c r="F89" s="151">
        <f t="shared" si="4"/>
        <v>134.22</v>
      </c>
      <c r="G89" s="183"/>
      <c r="H89" s="184"/>
      <c r="I89" s="6"/>
      <c r="J89" s="117"/>
      <c r="K89" s="111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 ht="22.5" customHeight="1" x14ac:dyDescent="0.2">
      <c r="A90" s="109">
        <v>5</v>
      </c>
      <c r="B90" s="118" t="s">
        <v>402</v>
      </c>
      <c r="C90" s="109" t="s">
        <v>318</v>
      </c>
      <c r="D90" s="109">
        <v>1</v>
      </c>
      <c r="E90" s="158">
        <v>29.49</v>
      </c>
      <c r="F90" s="151">
        <f t="shared" si="4"/>
        <v>29.49</v>
      </c>
      <c r="G90" s="183"/>
      <c r="H90" s="184"/>
      <c r="I90" s="6"/>
      <c r="J90" s="117"/>
      <c r="K90" s="111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 ht="30.75" customHeight="1" x14ac:dyDescent="0.2">
      <c r="A91" s="109">
        <v>6</v>
      </c>
      <c r="B91" s="118" t="s">
        <v>403</v>
      </c>
      <c r="C91" s="109" t="s">
        <v>318</v>
      </c>
      <c r="D91" s="109">
        <v>3</v>
      </c>
      <c r="E91" s="158">
        <v>42.72</v>
      </c>
      <c r="F91" s="151">
        <f t="shared" si="4"/>
        <v>128.16</v>
      </c>
      <c r="G91" s="183"/>
      <c r="H91" s="184"/>
      <c r="I91" s="6"/>
      <c r="J91" s="117"/>
      <c r="K91" s="111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 ht="33.75" customHeight="1" x14ac:dyDescent="0.2">
      <c r="A92" s="109">
        <v>7</v>
      </c>
      <c r="B92" s="178" t="s">
        <v>404</v>
      </c>
      <c r="C92" s="174" t="s">
        <v>318</v>
      </c>
      <c r="D92" s="109">
        <v>2</v>
      </c>
      <c r="E92" s="158">
        <v>45.45</v>
      </c>
      <c r="F92" s="151">
        <f t="shared" si="4"/>
        <v>90.9</v>
      </c>
      <c r="G92" s="183"/>
      <c r="H92" s="184"/>
      <c r="I92" s="124"/>
      <c r="J92" s="111"/>
      <c r="K92" s="185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 ht="49.5" customHeight="1" x14ac:dyDescent="0.2">
      <c r="A93" s="109">
        <v>8</v>
      </c>
      <c r="B93" s="118" t="s">
        <v>405</v>
      </c>
      <c r="C93" s="109" t="s">
        <v>406</v>
      </c>
      <c r="D93" s="109">
        <v>2</v>
      </c>
      <c r="E93" s="158">
        <v>136.30000000000001</v>
      </c>
      <c r="F93" s="151">
        <f t="shared" si="4"/>
        <v>272.60000000000002</v>
      </c>
      <c r="G93" s="183"/>
      <c r="H93" s="184"/>
      <c r="I93" s="124"/>
      <c r="J93" s="111"/>
      <c r="K93" s="185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 ht="19.5" customHeight="1" x14ac:dyDescent="0.2">
      <c r="A94" s="109">
        <v>9</v>
      </c>
      <c r="B94" s="118" t="s">
        <v>407</v>
      </c>
      <c r="C94" s="109" t="s">
        <v>318</v>
      </c>
      <c r="D94" s="109">
        <v>1</v>
      </c>
      <c r="E94" s="158">
        <v>126.17</v>
      </c>
      <c r="F94" s="151">
        <f t="shared" si="4"/>
        <v>126.17</v>
      </c>
      <c r="G94" s="183"/>
      <c r="H94" s="184"/>
      <c r="I94" s="124"/>
      <c r="J94" s="111"/>
      <c r="K94" s="185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 ht="12.75" customHeight="1" x14ac:dyDescent="0.2">
      <c r="A95" s="109">
        <v>10</v>
      </c>
      <c r="B95" s="118" t="s">
        <v>408</v>
      </c>
      <c r="C95" s="109" t="s">
        <v>400</v>
      </c>
      <c r="D95" s="109">
        <v>24</v>
      </c>
      <c r="E95" s="158">
        <v>15.59</v>
      </c>
      <c r="F95" s="151">
        <f t="shared" si="4"/>
        <v>374.16</v>
      </c>
      <c r="G95" s="183"/>
      <c r="H95" s="184"/>
      <c r="I95" s="124"/>
      <c r="J95" s="111"/>
      <c r="K95" s="185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 ht="24" customHeight="1" x14ac:dyDescent="0.2">
      <c r="A96" s="109">
        <v>11</v>
      </c>
      <c r="B96" s="118" t="s">
        <v>409</v>
      </c>
      <c r="C96" s="109" t="s">
        <v>318</v>
      </c>
      <c r="D96" s="109">
        <v>1</v>
      </c>
      <c r="E96" s="158">
        <v>29.5</v>
      </c>
      <c r="F96" s="151">
        <f t="shared" si="4"/>
        <v>29.5</v>
      </c>
      <c r="G96" s="183"/>
      <c r="H96" s="184"/>
      <c r="I96" s="124"/>
      <c r="J96" s="111"/>
      <c r="K96" s="185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 ht="22.5" customHeight="1" x14ac:dyDescent="0.2">
      <c r="A97" s="109">
        <v>12</v>
      </c>
      <c r="B97" s="118" t="s">
        <v>410</v>
      </c>
      <c r="C97" s="109" t="s">
        <v>358</v>
      </c>
      <c r="D97" s="109">
        <v>2</v>
      </c>
      <c r="E97" s="158">
        <v>32.32</v>
      </c>
      <c r="F97" s="151">
        <f t="shared" si="4"/>
        <v>64.64</v>
      </c>
      <c r="G97" s="183"/>
      <c r="H97" s="184"/>
      <c r="I97" s="124"/>
      <c r="J97" s="111"/>
      <c r="K97" s="185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 ht="27.75" customHeight="1" x14ac:dyDescent="0.2">
      <c r="A98" s="109">
        <v>13</v>
      </c>
      <c r="B98" s="118" t="s">
        <v>411</v>
      </c>
      <c r="C98" s="109" t="s">
        <v>318</v>
      </c>
      <c r="D98" s="109">
        <v>1</v>
      </c>
      <c r="E98" s="158">
        <v>12.9</v>
      </c>
      <c r="F98" s="151">
        <f t="shared" si="4"/>
        <v>12.9</v>
      </c>
      <c r="G98" s="183"/>
      <c r="H98" s="184"/>
      <c r="I98" s="175"/>
      <c r="J98" s="154"/>
      <c r="K98" s="111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 ht="32.25" customHeight="1" x14ac:dyDescent="0.2">
      <c r="A99" s="109">
        <v>14</v>
      </c>
      <c r="B99" s="118" t="s">
        <v>412</v>
      </c>
      <c r="C99" s="109" t="s">
        <v>318</v>
      </c>
      <c r="D99" s="109">
        <v>2</v>
      </c>
      <c r="E99" s="158">
        <v>13.02</v>
      </c>
      <c r="F99" s="151">
        <f t="shared" si="4"/>
        <v>26.04</v>
      </c>
      <c r="G99" s="183"/>
      <c r="H99" s="184"/>
      <c r="I99" s="175"/>
      <c r="J99" s="154"/>
      <c r="K99" s="111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 ht="27" customHeight="1" x14ac:dyDescent="0.2">
      <c r="A100" s="109">
        <v>15</v>
      </c>
      <c r="B100" s="118" t="s">
        <v>413</v>
      </c>
      <c r="C100" s="109" t="s">
        <v>318</v>
      </c>
      <c r="D100" s="109">
        <v>1</v>
      </c>
      <c r="E100" s="158">
        <v>15.92</v>
      </c>
      <c r="F100" s="151">
        <f t="shared" si="4"/>
        <v>15.92</v>
      </c>
      <c r="G100" s="183"/>
      <c r="H100" s="184"/>
      <c r="I100" s="175"/>
      <c r="J100" s="154"/>
      <c r="K100" s="111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 ht="12.75" customHeight="1" x14ac:dyDescent="0.2">
      <c r="A101" s="109">
        <v>16</v>
      </c>
      <c r="B101" s="118" t="s">
        <v>414</v>
      </c>
      <c r="C101" s="109" t="s">
        <v>318</v>
      </c>
      <c r="D101" s="109">
        <v>1</v>
      </c>
      <c r="E101" s="158">
        <v>38.04</v>
      </c>
      <c r="F101" s="151">
        <f t="shared" si="4"/>
        <v>38.04</v>
      </c>
      <c r="G101" s="183"/>
      <c r="H101" s="184"/>
      <c r="I101" s="137"/>
      <c r="J101" s="155"/>
      <c r="K101" s="111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 ht="23.25" customHeight="1" x14ac:dyDescent="0.2">
      <c r="A102" s="109">
        <v>17</v>
      </c>
      <c r="B102" s="186" t="s">
        <v>415</v>
      </c>
      <c r="C102" s="109" t="s">
        <v>318</v>
      </c>
      <c r="D102" s="121">
        <v>1</v>
      </c>
      <c r="E102" s="158">
        <v>20.29</v>
      </c>
      <c r="F102" s="151">
        <f t="shared" si="4"/>
        <v>20.29</v>
      </c>
      <c r="G102" s="183"/>
      <c r="H102" s="184"/>
      <c r="I102" s="137"/>
      <c r="J102" s="155"/>
      <c r="K102" s="111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 ht="12.75" customHeight="1" x14ac:dyDescent="0.2">
      <c r="A103" s="363" t="s">
        <v>416</v>
      </c>
      <c r="B103" s="217"/>
      <c r="C103" s="217"/>
      <c r="D103" s="217"/>
      <c r="E103" s="214"/>
      <c r="F103" s="187">
        <f>SUM(F86:F102)</f>
        <v>1560.93</v>
      </c>
      <c r="G103" s="183"/>
      <c r="H103" s="188"/>
      <c r="I103" s="137"/>
      <c r="J103" s="111"/>
      <c r="K103" s="185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 ht="12.75" customHeight="1" x14ac:dyDescent="0.2">
      <c r="A104" s="364" t="s">
        <v>417</v>
      </c>
      <c r="B104" s="217"/>
      <c r="C104" s="217"/>
      <c r="D104" s="217"/>
      <c r="E104" s="214"/>
      <c r="F104" s="187">
        <f>F103/12</f>
        <v>130.07750000000001</v>
      </c>
      <c r="G104" s="189"/>
      <c r="H104" s="189"/>
      <c r="I104" s="160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 ht="12.75" customHeight="1" x14ac:dyDescent="0.2">
      <c r="A105" s="190"/>
      <c r="B105" s="191"/>
      <c r="C105" s="191"/>
      <c r="D105" s="191"/>
      <c r="E105" s="191"/>
      <c r="F105" s="192"/>
      <c r="G105" s="189"/>
      <c r="H105" s="189"/>
      <c r="I105" s="160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 ht="12.75" customHeight="1" x14ac:dyDescent="0.2">
      <c r="A106" s="193"/>
      <c r="B106" s="194"/>
      <c r="C106" s="194"/>
      <c r="D106" s="194"/>
      <c r="E106" s="194"/>
      <c r="F106" s="194"/>
      <c r="G106" s="194"/>
      <c r="H106" s="194"/>
      <c r="I106" s="160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 ht="12.75" customHeight="1" x14ac:dyDescent="0.2">
      <c r="A107" s="110"/>
      <c r="B107" s="47"/>
      <c r="C107" s="180"/>
      <c r="D107" s="180"/>
      <c r="E107" s="180"/>
      <c r="F107" s="180"/>
      <c r="G107" s="180"/>
      <c r="H107" s="180"/>
      <c r="I107" s="1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 ht="39" customHeight="1" x14ac:dyDescent="0.2">
      <c r="A108" s="110"/>
      <c r="B108" s="195" t="s">
        <v>418</v>
      </c>
      <c r="C108" s="365" t="s">
        <v>419</v>
      </c>
      <c r="D108" s="349"/>
      <c r="E108" s="365" t="s">
        <v>420</v>
      </c>
      <c r="F108" s="349"/>
      <c r="G108" s="366" t="s">
        <v>421</v>
      </c>
      <c r="H108" s="351"/>
      <c r="I108" s="349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 ht="12.75" customHeight="1" x14ac:dyDescent="0.2">
      <c r="A109" s="110"/>
      <c r="B109" s="196" t="s">
        <v>422</v>
      </c>
      <c r="C109" s="367">
        <f>G28</f>
        <v>49413.479999999996</v>
      </c>
      <c r="D109" s="349"/>
      <c r="E109" s="367">
        <f t="shared" ref="E109:E112" si="5">C109/12</f>
        <v>4117.79</v>
      </c>
      <c r="F109" s="349"/>
      <c r="G109" s="368">
        <f>E109/'CÁLCULO DO Nº DE SERVENTES'!L23</f>
        <v>823.55799999999999</v>
      </c>
      <c r="H109" s="351"/>
      <c r="I109" s="349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 ht="12.75" customHeight="1" x14ac:dyDescent="0.2">
      <c r="A110" s="110"/>
      <c r="B110" s="196" t="s">
        <v>423</v>
      </c>
      <c r="C110" s="367">
        <f>H68</f>
        <v>18314.309999999994</v>
      </c>
      <c r="D110" s="349"/>
      <c r="E110" s="367">
        <f t="shared" si="5"/>
        <v>1526.1924999999994</v>
      </c>
      <c r="F110" s="349"/>
      <c r="G110" s="368">
        <f>E110/'CÁLCULO DO Nº DE SERVENTES'!L23</f>
        <v>305.23849999999987</v>
      </c>
      <c r="H110" s="351"/>
      <c r="I110" s="349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 ht="12.75" customHeight="1" x14ac:dyDescent="0.2">
      <c r="A111" s="110"/>
      <c r="B111" s="196" t="s">
        <v>424</v>
      </c>
      <c r="C111" s="367">
        <f>H82</f>
        <v>7498.99</v>
      </c>
      <c r="D111" s="349"/>
      <c r="E111" s="367">
        <f t="shared" si="5"/>
        <v>624.91583333333335</v>
      </c>
      <c r="F111" s="349"/>
      <c r="G111" s="368">
        <f>E111/'CÁLCULO DO Nº DE SERVENTES'!L23</f>
        <v>124.98316666666668</v>
      </c>
      <c r="H111" s="351"/>
      <c r="I111" s="349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 ht="12.75" customHeight="1" x14ac:dyDescent="0.2">
      <c r="A112" s="110"/>
      <c r="B112" s="196" t="s">
        <v>425</v>
      </c>
      <c r="C112" s="367">
        <f>F103</f>
        <v>1560.93</v>
      </c>
      <c r="D112" s="349"/>
      <c r="E112" s="367">
        <f t="shared" si="5"/>
        <v>130.07750000000001</v>
      </c>
      <c r="F112" s="349"/>
      <c r="G112" s="368">
        <f>E112</f>
        <v>130.07750000000001</v>
      </c>
      <c r="H112" s="351"/>
      <c r="I112" s="349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 ht="12.75" customHeight="1" x14ac:dyDescent="0.2">
      <c r="A113" s="110"/>
      <c r="B113" s="197"/>
      <c r="C113" s="198"/>
      <c r="D113" s="198"/>
      <c r="E113" s="198"/>
      <c r="F113" s="198"/>
      <c r="G113" s="199"/>
      <c r="H113" s="6"/>
      <c r="I113" s="6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 ht="33" customHeight="1" x14ac:dyDescent="0.2">
      <c r="A114" s="110"/>
      <c r="B114" s="366" t="s">
        <v>426</v>
      </c>
      <c r="C114" s="351"/>
      <c r="D114" s="351"/>
      <c r="E114" s="351"/>
      <c r="F114" s="351"/>
      <c r="G114" s="351"/>
      <c r="H114" s="349"/>
      <c r="I114" s="200">
        <v>5</v>
      </c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 ht="12.75" customHeight="1" x14ac:dyDescent="0.2">
      <c r="A115" s="110"/>
      <c r="B115" s="47"/>
      <c r="C115" s="180"/>
      <c r="D115" s="180"/>
      <c r="E115" s="180"/>
      <c r="F115" s="180"/>
      <c r="G115" s="180"/>
      <c r="H115" s="180"/>
      <c r="I115" s="1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 ht="12.75" customHeight="1" x14ac:dyDescent="0.2">
      <c r="A116" s="201"/>
      <c r="B116" s="202"/>
      <c r="C116" s="203"/>
      <c r="D116" s="203"/>
      <c r="E116" s="203"/>
      <c r="F116" s="203"/>
      <c r="G116" s="203"/>
      <c r="H116" s="203"/>
      <c r="I116" s="160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 ht="12.75" customHeight="1" x14ac:dyDescent="0.2">
      <c r="A117" s="201"/>
      <c r="B117" s="202"/>
      <c r="C117" s="203"/>
      <c r="D117" s="203"/>
      <c r="E117" s="203"/>
      <c r="F117" s="203"/>
      <c r="G117" s="203"/>
      <c r="H117" s="203"/>
      <c r="I117" s="160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 ht="12.75" customHeight="1" x14ac:dyDescent="0.2">
      <c r="A118" s="201"/>
      <c r="B118" s="202"/>
      <c r="C118" s="203"/>
      <c r="D118" s="203"/>
      <c r="E118" s="203"/>
      <c r="F118" s="203"/>
      <c r="G118" s="203"/>
      <c r="H118" s="203"/>
      <c r="I118" s="160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 ht="12.75" customHeight="1" x14ac:dyDescent="0.2">
      <c r="A119" s="201"/>
      <c r="B119" s="202"/>
      <c r="C119" s="203"/>
      <c r="D119" s="203"/>
      <c r="E119" s="203"/>
      <c r="F119" s="203"/>
      <c r="G119" s="203"/>
      <c r="H119" s="203"/>
      <c r="I119" s="160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 ht="33.75" customHeight="1" x14ac:dyDescent="0.2">
      <c r="A120" s="369" t="s">
        <v>427</v>
      </c>
      <c r="B120" s="369" t="s">
        <v>428</v>
      </c>
      <c r="C120" s="369" t="s">
        <v>429</v>
      </c>
      <c r="D120" s="369" t="s">
        <v>430</v>
      </c>
      <c r="E120" s="369" t="s">
        <v>431</v>
      </c>
      <c r="F120" s="370" t="s">
        <v>432</v>
      </c>
      <c r="G120" s="204" t="s">
        <v>433</v>
      </c>
      <c r="H120" s="204" t="s">
        <v>434</v>
      </c>
      <c r="I120" s="205" t="s">
        <v>435</v>
      </c>
      <c r="J120" s="205" t="s">
        <v>436</v>
      </c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 ht="12.75" customHeight="1" x14ac:dyDescent="0.2">
      <c r="A121" s="346"/>
      <c r="B121" s="346"/>
      <c r="C121" s="346"/>
      <c r="D121" s="346"/>
      <c r="E121" s="346"/>
      <c r="F121" s="371"/>
      <c r="G121" s="206" t="s">
        <v>437</v>
      </c>
      <c r="H121" s="206" t="s">
        <v>438</v>
      </c>
      <c r="I121" s="207" t="s">
        <v>439</v>
      </c>
      <c r="J121" s="207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 ht="42" customHeight="1" x14ac:dyDescent="0.2">
      <c r="A122" s="174">
        <v>1</v>
      </c>
      <c r="B122" s="118" t="s">
        <v>440</v>
      </c>
      <c r="C122" s="208" t="s">
        <v>441</v>
      </c>
      <c r="D122" s="209">
        <v>1</v>
      </c>
      <c r="E122" s="210">
        <v>569.66</v>
      </c>
      <c r="F122" s="208">
        <v>5</v>
      </c>
      <c r="G122" s="211">
        <f>E122*(90)%</f>
        <v>512.69399999999996</v>
      </c>
      <c r="H122" s="211">
        <f>G122/F122</f>
        <v>102.53879999999999</v>
      </c>
      <c r="I122" s="212">
        <f>H122/12*D122</f>
        <v>8.5449000000000002</v>
      </c>
      <c r="J122" s="212">
        <v>1.7</v>
      </c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 ht="12.75" customHeight="1" x14ac:dyDescent="0.2">
      <c r="A123" s="160"/>
      <c r="B123" s="160"/>
      <c r="C123" s="160"/>
      <c r="D123" s="160"/>
      <c r="E123" s="160"/>
      <c r="F123" s="160"/>
      <c r="G123" s="160"/>
      <c r="H123" s="160"/>
      <c r="I123" s="160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 ht="12.75" customHeight="1" x14ac:dyDescent="0.2">
      <c r="A125" s="140"/>
      <c r="B125" s="141"/>
      <c r="C125" s="142"/>
      <c r="D125" s="142"/>
      <c r="E125" s="142"/>
      <c r="F125" s="142"/>
      <c r="G125" s="142"/>
      <c r="H125" s="142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 ht="12.75" customHeight="1" x14ac:dyDescent="0.2">
      <c r="A126" s="140"/>
      <c r="B126" s="141"/>
      <c r="C126" s="142"/>
      <c r="D126" s="142"/>
      <c r="E126" s="142"/>
      <c r="F126" s="142"/>
      <c r="G126" s="142"/>
      <c r="H126" s="142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 ht="12.75" customHeight="1" x14ac:dyDescent="0.2">
      <c r="A127" s="140"/>
      <c r="B127" s="141"/>
      <c r="C127" s="142"/>
      <c r="D127" s="142"/>
      <c r="E127" s="142"/>
      <c r="F127" s="142"/>
      <c r="G127" s="142"/>
      <c r="H127" s="142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 ht="12.75" customHeight="1" x14ac:dyDescent="0.2">
      <c r="A128" s="140"/>
      <c r="B128" s="141"/>
      <c r="C128" s="142"/>
      <c r="D128" s="142"/>
      <c r="E128" s="142"/>
      <c r="F128" s="142"/>
      <c r="G128" s="142"/>
      <c r="H128" s="142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 ht="12.75" customHeight="1" x14ac:dyDescent="0.2">
      <c r="A129" s="140"/>
      <c r="B129" s="141"/>
      <c r="C129" s="142"/>
      <c r="D129" s="142"/>
      <c r="E129" s="142"/>
      <c r="F129" s="142"/>
      <c r="G129" s="142"/>
      <c r="H129" s="142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 ht="12.75" customHeight="1" x14ac:dyDescent="0.2">
      <c r="A130" s="140"/>
      <c r="B130" s="141"/>
      <c r="C130" s="142"/>
      <c r="D130" s="142"/>
      <c r="E130" s="142"/>
      <c r="F130" s="142"/>
      <c r="G130" s="142"/>
      <c r="H130" s="142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 ht="12.75" customHeight="1" x14ac:dyDescent="0.2">
      <c r="A131" s="140"/>
      <c r="B131" s="141"/>
      <c r="C131" s="142"/>
      <c r="D131" s="142"/>
      <c r="E131" s="142"/>
      <c r="F131" s="142"/>
      <c r="G131" s="142"/>
      <c r="H131" s="142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 ht="12.75" customHeight="1" x14ac:dyDescent="0.2">
      <c r="A132" s="140"/>
      <c r="B132" s="141"/>
      <c r="C132" s="142"/>
      <c r="D132" s="142"/>
      <c r="E132" s="142"/>
      <c r="F132" s="142"/>
      <c r="G132" s="142"/>
      <c r="H132" s="142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 ht="12.75" customHeight="1" x14ac:dyDescent="0.2">
      <c r="A133" s="140"/>
      <c r="B133" s="141"/>
      <c r="C133" s="142"/>
      <c r="D133" s="142"/>
      <c r="E133" s="142"/>
      <c r="F133" s="142"/>
      <c r="G133" s="142"/>
      <c r="H133" s="142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 ht="12.75" customHeight="1" x14ac:dyDescent="0.2">
      <c r="A134" s="140"/>
      <c r="B134" s="141"/>
      <c r="C134" s="142"/>
      <c r="D134" s="142"/>
      <c r="E134" s="142"/>
      <c r="F134" s="142"/>
      <c r="G134" s="142"/>
      <c r="H134" s="142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 ht="12.75" customHeight="1" x14ac:dyDescent="0.2">
      <c r="A135" s="140"/>
      <c r="B135" s="141"/>
      <c r="C135" s="142"/>
      <c r="D135" s="142"/>
      <c r="E135" s="142"/>
      <c r="F135" s="142"/>
      <c r="G135" s="142"/>
      <c r="H135" s="142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 ht="12.75" customHeight="1" x14ac:dyDescent="0.2">
      <c r="A136" s="140"/>
      <c r="B136" s="141"/>
      <c r="C136" s="142"/>
      <c r="D136" s="142"/>
      <c r="E136" s="142"/>
      <c r="F136" s="142"/>
      <c r="G136" s="142"/>
      <c r="H136" s="142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 ht="12.75" customHeight="1" x14ac:dyDescent="0.2">
      <c r="A137" s="140"/>
      <c r="B137" s="141"/>
      <c r="C137" s="142"/>
      <c r="D137" s="142"/>
      <c r="E137" s="142"/>
      <c r="F137" s="142"/>
      <c r="G137" s="142"/>
      <c r="H137" s="142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 ht="12.75" customHeight="1" x14ac:dyDescent="0.2">
      <c r="A138" s="140"/>
      <c r="B138" s="141"/>
      <c r="C138" s="142"/>
      <c r="D138" s="142"/>
      <c r="E138" s="142"/>
      <c r="F138" s="142"/>
      <c r="G138" s="142"/>
      <c r="H138" s="142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 ht="12.75" customHeight="1" x14ac:dyDescent="0.2">
      <c r="A139" s="140"/>
      <c r="B139" s="141"/>
      <c r="C139" s="142"/>
      <c r="D139" s="142"/>
      <c r="E139" s="142"/>
      <c r="F139" s="142"/>
      <c r="G139" s="142"/>
      <c r="H139" s="142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 ht="12.75" customHeight="1" x14ac:dyDescent="0.2">
      <c r="A140" s="140"/>
      <c r="B140" s="141"/>
      <c r="C140" s="142"/>
      <c r="D140" s="142"/>
      <c r="E140" s="142"/>
      <c r="F140" s="142"/>
      <c r="G140" s="142"/>
      <c r="H140" s="142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 ht="12.75" customHeight="1" x14ac:dyDescent="0.2">
      <c r="A141" s="140"/>
      <c r="B141" s="141"/>
      <c r="C141" s="142"/>
      <c r="D141" s="142"/>
      <c r="E141" s="142"/>
      <c r="F141" s="142"/>
      <c r="G141" s="142"/>
      <c r="H141" s="142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 ht="12.75" customHeight="1" x14ac:dyDescent="0.2">
      <c r="A142" s="140"/>
      <c r="B142" s="141"/>
      <c r="C142" s="142"/>
      <c r="D142" s="142"/>
      <c r="E142" s="142"/>
      <c r="F142" s="142"/>
      <c r="G142" s="142"/>
      <c r="H142" s="142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 ht="12.75" customHeight="1" x14ac:dyDescent="0.2">
      <c r="A143" s="140"/>
      <c r="B143" s="141"/>
      <c r="C143" s="142"/>
      <c r="D143" s="142"/>
      <c r="E143" s="142"/>
      <c r="F143" s="142"/>
      <c r="G143" s="142"/>
      <c r="H143" s="142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 ht="12.75" customHeight="1" x14ac:dyDescent="0.2">
      <c r="A144" s="140"/>
      <c r="B144" s="141"/>
      <c r="C144" s="142"/>
      <c r="D144" s="142"/>
      <c r="E144" s="142"/>
      <c r="F144" s="142"/>
      <c r="G144" s="142"/>
      <c r="H144" s="142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 ht="12.75" customHeight="1" x14ac:dyDescent="0.2">
      <c r="A145" s="140"/>
      <c r="B145" s="141"/>
      <c r="C145" s="142"/>
      <c r="D145" s="142"/>
      <c r="E145" s="142"/>
      <c r="F145" s="142"/>
      <c r="G145" s="142"/>
      <c r="H145" s="142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 ht="12.75" customHeight="1" x14ac:dyDescent="0.2">
      <c r="A146" s="140"/>
      <c r="B146" s="141"/>
      <c r="C146" s="142"/>
      <c r="D146" s="142"/>
      <c r="E146" s="142"/>
      <c r="F146" s="142"/>
      <c r="G146" s="142"/>
      <c r="H146" s="142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 ht="12.75" customHeight="1" x14ac:dyDescent="0.2">
      <c r="A147" s="140"/>
      <c r="B147" s="141"/>
      <c r="C147" s="142"/>
      <c r="D147" s="142"/>
      <c r="E147" s="142"/>
      <c r="F147" s="142"/>
      <c r="G147" s="142"/>
      <c r="H147" s="142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 ht="12.75" customHeight="1" x14ac:dyDescent="0.2">
      <c r="A148" s="140"/>
      <c r="B148" s="141"/>
      <c r="C148" s="142"/>
      <c r="D148" s="142"/>
      <c r="E148" s="142"/>
      <c r="F148" s="142"/>
      <c r="G148" s="142"/>
      <c r="H148" s="142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 ht="12.75" customHeight="1" x14ac:dyDescent="0.2">
      <c r="A149" s="140"/>
      <c r="B149" s="141"/>
      <c r="C149" s="142"/>
      <c r="D149" s="142"/>
      <c r="E149" s="142"/>
      <c r="F149" s="142"/>
      <c r="G149" s="142"/>
      <c r="H149" s="142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 ht="12.75" customHeight="1" x14ac:dyDescent="0.2">
      <c r="A150" s="140"/>
      <c r="B150" s="141"/>
      <c r="C150" s="142"/>
      <c r="D150" s="142"/>
      <c r="E150" s="142"/>
      <c r="F150" s="142"/>
      <c r="G150" s="142"/>
      <c r="H150" s="142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 ht="12.75" customHeight="1" x14ac:dyDescent="0.2">
      <c r="A151" s="140"/>
      <c r="B151" s="141"/>
      <c r="C151" s="142"/>
      <c r="D151" s="142"/>
      <c r="E151" s="142"/>
      <c r="F151" s="142"/>
      <c r="G151" s="142"/>
      <c r="H151" s="142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 ht="12.75" customHeight="1" x14ac:dyDescent="0.2">
      <c r="A152" s="140"/>
      <c r="B152" s="141"/>
      <c r="C152" s="142"/>
      <c r="D152" s="142"/>
      <c r="E152" s="142"/>
      <c r="F152" s="142"/>
      <c r="G152" s="142"/>
      <c r="H152" s="142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 ht="12.75" customHeight="1" x14ac:dyDescent="0.2">
      <c r="A153" s="140"/>
      <c r="B153" s="141"/>
      <c r="C153" s="142"/>
      <c r="D153" s="142"/>
      <c r="E153" s="142"/>
      <c r="F153" s="142"/>
      <c r="G153" s="142"/>
      <c r="H153" s="142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 ht="12.75" customHeight="1" x14ac:dyDescent="0.2">
      <c r="A154" s="140"/>
      <c r="B154" s="141"/>
      <c r="C154" s="142"/>
      <c r="D154" s="142"/>
      <c r="E154" s="142"/>
      <c r="F154" s="142"/>
      <c r="G154" s="142"/>
      <c r="H154" s="142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 ht="12.75" customHeight="1" x14ac:dyDescent="0.2">
      <c r="A155" s="140"/>
      <c r="B155" s="141"/>
      <c r="C155" s="142"/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 ht="12.75" customHeight="1" x14ac:dyDescent="0.2">
      <c r="A156" s="140"/>
      <c r="B156" s="141"/>
      <c r="C156" s="142"/>
      <c r="D156" s="142"/>
      <c r="E156" s="142"/>
      <c r="F156" s="142"/>
      <c r="G156" s="142"/>
      <c r="H156" s="142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 ht="12.75" customHeight="1" x14ac:dyDescent="0.2">
      <c r="A157" s="140"/>
      <c r="B157" s="141"/>
      <c r="C157" s="142"/>
      <c r="D157" s="142"/>
      <c r="E157" s="142"/>
      <c r="F157" s="142"/>
      <c r="G157" s="142"/>
      <c r="H157" s="142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 ht="12.75" customHeight="1" x14ac:dyDescent="0.2">
      <c r="A158" s="140"/>
      <c r="B158" s="141"/>
      <c r="C158" s="142"/>
      <c r="D158" s="142"/>
      <c r="E158" s="142"/>
      <c r="F158" s="142"/>
      <c r="G158" s="142"/>
      <c r="H158" s="142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 ht="12.75" customHeight="1" x14ac:dyDescent="0.2">
      <c r="A159" s="140"/>
      <c r="B159" s="141"/>
      <c r="C159" s="142"/>
      <c r="D159" s="142"/>
      <c r="E159" s="142"/>
      <c r="F159" s="142"/>
      <c r="G159" s="142"/>
      <c r="H159" s="142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 ht="12.75" customHeight="1" x14ac:dyDescent="0.2">
      <c r="A160" s="140"/>
      <c r="B160" s="141"/>
      <c r="C160" s="142"/>
      <c r="D160" s="142"/>
      <c r="E160" s="142"/>
      <c r="F160" s="142"/>
      <c r="G160" s="142"/>
      <c r="H160" s="142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 ht="12.75" customHeight="1" x14ac:dyDescent="0.2">
      <c r="A161" s="140"/>
      <c r="B161" s="141"/>
      <c r="C161" s="142"/>
      <c r="D161" s="142"/>
      <c r="E161" s="142"/>
      <c r="F161" s="142"/>
      <c r="G161" s="142"/>
      <c r="H161" s="142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 ht="12.75" customHeight="1" x14ac:dyDescent="0.2">
      <c r="A162" s="140"/>
      <c r="B162" s="141"/>
      <c r="C162" s="142"/>
      <c r="D162" s="142"/>
      <c r="E162" s="142"/>
      <c r="F162" s="142"/>
      <c r="G162" s="142"/>
      <c r="H162" s="142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 ht="12.75" customHeight="1" x14ac:dyDescent="0.2">
      <c r="A163" s="140"/>
      <c r="B163" s="141"/>
      <c r="C163" s="142"/>
      <c r="D163" s="142"/>
      <c r="E163" s="142"/>
      <c r="F163" s="142"/>
      <c r="G163" s="142"/>
      <c r="H163" s="142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 ht="12.75" customHeight="1" x14ac:dyDescent="0.2">
      <c r="A164" s="140"/>
      <c r="B164" s="141"/>
      <c r="C164" s="142"/>
      <c r="D164" s="142"/>
      <c r="E164" s="142"/>
      <c r="F164" s="142"/>
      <c r="G164" s="142"/>
      <c r="H164" s="142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 ht="12.75" customHeight="1" x14ac:dyDescent="0.2">
      <c r="A165" s="140"/>
      <c r="B165" s="141"/>
      <c r="C165" s="142"/>
      <c r="D165" s="142"/>
      <c r="E165" s="142"/>
      <c r="F165" s="142"/>
      <c r="G165" s="142"/>
      <c r="H165" s="142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 ht="12.75" customHeight="1" x14ac:dyDescent="0.2">
      <c r="A166" s="140"/>
      <c r="B166" s="141"/>
      <c r="C166" s="142"/>
      <c r="D166" s="142"/>
      <c r="E166" s="142"/>
      <c r="F166" s="142"/>
      <c r="G166" s="142"/>
      <c r="H166" s="142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 ht="12.75" customHeight="1" x14ac:dyDescent="0.2">
      <c r="A167" s="140"/>
      <c r="B167" s="141"/>
      <c r="C167" s="142"/>
      <c r="D167" s="142"/>
      <c r="E167" s="142"/>
      <c r="F167" s="142"/>
      <c r="G167" s="142"/>
      <c r="H167" s="142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 ht="12.75" customHeight="1" x14ac:dyDescent="0.2">
      <c r="A168" s="140"/>
      <c r="B168" s="141"/>
      <c r="C168" s="142"/>
      <c r="D168" s="142"/>
      <c r="E168" s="142"/>
      <c r="F168" s="142"/>
      <c r="G168" s="142"/>
      <c r="H168" s="142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 ht="12.75" customHeight="1" x14ac:dyDescent="0.2">
      <c r="A169" s="140"/>
      <c r="B169" s="141"/>
      <c r="C169" s="142"/>
      <c r="D169" s="142"/>
      <c r="E169" s="142"/>
      <c r="F169" s="142"/>
      <c r="G169" s="142"/>
      <c r="H169" s="142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 ht="12.75" customHeight="1" x14ac:dyDescent="0.2">
      <c r="A170" s="140"/>
      <c r="B170" s="141"/>
      <c r="C170" s="142"/>
      <c r="D170" s="142"/>
      <c r="E170" s="142"/>
      <c r="F170" s="142"/>
      <c r="G170" s="142"/>
      <c r="H170" s="142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 ht="12.75" customHeight="1" x14ac:dyDescent="0.2">
      <c r="A171" s="140"/>
      <c r="B171" s="141"/>
      <c r="C171" s="142"/>
      <c r="D171" s="142"/>
      <c r="E171" s="142"/>
      <c r="F171" s="142"/>
      <c r="G171" s="142"/>
      <c r="H171" s="142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 ht="12.75" customHeight="1" x14ac:dyDescent="0.2">
      <c r="A172" s="140"/>
      <c r="B172" s="141"/>
      <c r="C172" s="142"/>
      <c r="D172" s="142"/>
      <c r="E172" s="142"/>
      <c r="F172" s="142"/>
      <c r="G172" s="142"/>
      <c r="H172" s="142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 ht="12.75" customHeight="1" x14ac:dyDescent="0.2">
      <c r="A173" s="140"/>
      <c r="B173" s="141"/>
      <c r="C173" s="142"/>
      <c r="D173" s="142"/>
      <c r="E173" s="142"/>
      <c r="F173" s="142"/>
      <c r="G173" s="142"/>
      <c r="H173" s="142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 ht="12.75" customHeight="1" x14ac:dyDescent="0.2">
      <c r="A174" s="140"/>
      <c r="B174" s="141"/>
      <c r="C174" s="142"/>
      <c r="D174" s="142"/>
      <c r="E174" s="142"/>
      <c r="F174" s="142"/>
      <c r="G174" s="142"/>
      <c r="H174" s="142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 ht="12.75" customHeight="1" x14ac:dyDescent="0.2">
      <c r="A175" s="140"/>
      <c r="B175" s="141"/>
      <c r="C175" s="142"/>
      <c r="D175" s="142"/>
      <c r="E175" s="142"/>
      <c r="F175" s="142"/>
      <c r="G175" s="142"/>
      <c r="H175" s="142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 ht="12.75" customHeight="1" x14ac:dyDescent="0.2">
      <c r="A176" s="140"/>
      <c r="B176" s="141"/>
      <c r="C176" s="142"/>
      <c r="D176" s="142"/>
      <c r="E176" s="142"/>
      <c r="F176" s="142"/>
      <c r="G176" s="142"/>
      <c r="H176" s="142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 ht="12.75" customHeight="1" x14ac:dyDescent="0.2">
      <c r="A177" s="140"/>
      <c r="B177" s="141"/>
      <c r="C177" s="142"/>
      <c r="D177" s="142"/>
      <c r="E177" s="142"/>
      <c r="F177" s="142"/>
      <c r="G177" s="142"/>
      <c r="H177" s="142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 ht="12.75" customHeight="1" x14ac:dyDescent="0.2">
      <c r="A178" s="140"/>
      <c r="B178" s="141"/>
      <c r="C178" s="142"/>
      <c r="D178" s="142"/>
      <c r="E178" s="142"/>
      <c r="F178" s="142"/>
      <c r="G178" s="142"/>
      <c r="H178" s="142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 ht="12.75" customHeight="1" x14ac:dyDescent="0.2">
      <c r="A179" s="140"/>
      <c r="B179" s="141"/>
      <c r="C179" s="142"/>
      <c r="D179" s="142"/>
      <c r="E179" s="142"/>
      <c r="F179" s="142"/>
      <c r="G179" s="142"/>
      <c r="H179" s="142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 ht="12.75" customHeight="1" x14ac:dyDescent="0.2">
      <c r="A180" s="140"/>
      <c r="B180" s="141"/>
      <c r="C180" s="142"/>
      <c r="D180" s="142"/>
      <c r="E180" s="142"/>
      <c r="F180" s="142"/>
      <c r="G180" s="142"/>
      <c r="H180" s="142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 ht="12.75" customHeight="1" x14ac:dyDescent="0.2">
      <c r="A181" s="140"/>
      <c r="B181" s="141"/>
      <c r="C181" s="142"/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 ht="12.75" customHeight="1" x14ac:dyDescent="0.2">
      <c r="A182" s="140"/>
      <c r="B182" s="141"/>
      <c r="C182" s="142"/>
      <c r="D182" s="142"/>
      <c r="E182" s="142"/>
      <c r="F182" s="142"/>
      <c r="G182" s="142"/>
      <c r="H182" s="142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 ht="12.75" customHeight="1" x14ac:dyDescent="0.2">
      <c r="A183" s="140"/>
      <c r="B183" s="141"/>
      <c r="C183" s="142"/>
      <c r="D183" s="142"/>
      <c r="E183" s="142"/>
      <c r="F183" s="142"/>
      <c r="G183" s="142"/>
      <c r="H183" s="142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 ht="12.75" customHeight="1" x14ac:dyDescent="0.2">
      <c r="A184" s="140"/>
      <c r="B184" s="141"/>
      <c r="C184" s="142"/>
      <c r="D184" s="142"/>
      <c r="E184" s="142"/>
      <c r="F184" s="142"/>
      <c r="G184" s="142"/>
      <c r="H184" s="142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 ht="12.75" customHeight="1" x14ac:dyDescent="0.2">
      <c r="A185" s="140"/>
      <c r="B185" s="141"/>
      <c r="C185" s="142"/>
      <c r="D185" s="142"/>
      <c r="E185" s="142"/>
      <c r="F185" s="142"/>
      <c r="G185" s="142"/>
      <c r="H185" s="142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 ht="12.75" customHeight="1" x14ac:dyDescent="0.2">
      <c r="A186" s="140"/>
      <c r="B186" s="141"/>
      <c r="C186" s="142"/>
      <c r="D186" s="142"/>
      <c r="E186" s="142"/>
      <c r="F186" s="142"/>
      <c r="G186" s="142"/>
      <c r="H186" s="142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 ht="12.75" customHeight="1" x14ac:dyDescent="0.2">
      <c r="A187" s="140"/>
      <c r="B187" s="141"/>
      <c r="C187" s="142"/>
      <c r="D187" s="142"/>
      <c r="E187" s="142"/>
      <c r="F187" s="142"/>
      <c r="G187" s="142"/>
      <c r="H187" s="142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 ht="12.75" customHeight="1" x14ac:dyDescent="0.2">
      <c r="A188" s="140"/>
      <c r="B188" s="141"/>
      <c r="C188" s="142"/>
      <c r="D188" s="142"/>
      <c r="E188" s="142"/>
      <c r="F188" s="142"/>
      <c r="G188" s="142"/>
      <c r="H188" s="142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 ht="12.75" customHeight="1" x14ac:dyDescent="0.2">
      <c r="A189" s="140"/>
      <c r="B189" s="141"/>
      <c r="C189" s="142"/>
      <c r="D189" s="142"/>
      <c r="E189" s="142"/>
      <c r="F189" s="142"/>
      <c r="G189" s="142"/>
      <c r="H189" s="142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 ht="12.75" customHeight="1" x14ac:dyDescent="0.2">
      <c r="A190" s="140"/>
      <c r="B190" s="141"/>
      <c r="C190" s="142"/>
      <c r="D190" s="142"/>
      <c r="E190" s="142"/>
      <c r="F190" s="142"/>
      <c r="G190" s="142"/>
      <c r="H190" s="142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 ht="12.75" customHeight="1" x14ac:dyDescent="0.2">
      <c r="A191" s="140"/>
      <c r="B191" s="141"/>
      <c r="C191" s="142"/>
      <c r="D191" s="142"/>
      <c r="E191" s="142"/>
      <c r="F191" s="142"/>
      <c r="G191" s="142"/>
      <c r="H191" s="142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 ht="12.75" customHeight="1" x14ac:dyDescent="0.2">
      <c r="A192" s="140"/>
      <c r="B192" s="141"/>
      <c r="C192" s="142"/>
      <c r="D192" s="142"/>
      <c r="E192" s="142"/>
      <c r="F192" s="142"/>
      <c r="G192" s="142"/>
      <c r="H192" s="142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 ht="12.75" customHeight="1" x14ac:dyDescent="0.2">
      <c r="A193" s="140"/>
      <c r="B193" s="141"/>
      <c r="C193" s="142"/>
      <c r="D193" s="142"/>
      <c r="E193" s="142"/>
      <c r="F193" s="142"/>
      <c r="G193" s="142"/>
      <c r="H193" s="142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 ht="12.75" customHeight="1" x14ac:dyDescent="0.2">
      <c r="A194" s="140"/>
      <c r="B194" s="141"/>
      <c r="C194" s="142"/>
      <c r="D194" s="142"/>
      <c r="E194" s="142"/>
      <c r="F194" s="142"/>
      <c r="G194" s="142"/>
      <c r="H194" s="142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 ht="12.75" customHeight="1" x14ac:dyDescent="0.2">
      <c r="A195" s="140"/>
      <c r="B195" s="141"/>
      <c r="C195" s="142"/>
      <c r="D195" s="142"/>
      <c r="E195" s="142"/>
      <c r="F195" s="142"/>
      <c r="G195" s="142"/>
      <c r="H195" s="142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 ht="12.75" customHeight="1" x14ac:dyDescent="0.2">
      <c r="A196" s="140"/>
      <c r="B196" s="141"/>
      <c r="C196" s="142"/>
      <c r="D196" s="142"/>
      <c r="E196" s="142"/>
      <c r="F196" s="142"/>
      <c r="G196" s="142"/>
      <c r="H196" s="142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 ht="12.75" customHeight="1" x14ac:dyDescent="0.2">
      <c r="A197" s="140"/>
      <c r="B197" s="141"/>
      <c r="C197" s="142"/>
      <c r="D197" s="142"/>
      <c r="E197" s="142"/>
      <c r="F197" s="142"/>
      <c r="G197" s="142"/>
      <c r="H197" s="142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 ht="12.75" customHeight="1" x14ac:dyDescent="0.2">
      <c r="A198" s="140"/>
      <c r="B198" s="141"/>
      <c r="C198" s="142"/>
      <c r="D198" s="142"/>
      <c r="E198" s="142"/>
      <c r="F198" s="142"/>
      <c r="G198" s="142"/>
      <c r="H198" s="142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 ht="12.75" customHeight="1" x14ac:dyDescent="0.2">
      <c r="A199" s="140"/>
      <c r="B199" s="141"/>
      <c r="C199" s="142"/>
      <c r="D199" s="142"/>
      <c r="E199" s="142"/>
      <c r="F199" s="142"/>
      <c r="G199" s="142"/>
      <c r="H199" s="142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 ht="12.75" customHeight="1" x14ac:dyDescent="0.2">
      <c r="A200" s="140"/>
      <c r="B200" s="141"/>
      <c r="C200" s="142"/>
      <c r="D200" s="142"/>
      <c r="E200" s="142"/>
      <c r="F200" s="142"/>
      <c r="G200" s="142"/>
      <c r="H200" s="142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 ht="12.75" customHeight="1" x14ac:dyDescent="0.2">
      <c r="A201" s="140"/>
      <c r="B201" s="141"/>
      <c r="C201" s="142"/>
      <c r="D201" s="142"/>
      <c r="E201" s="142"/>
      <c r="F201" s="142"/>
      <c r="G201" s="142"/>
      <c r="H201" s="142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 ht="12.75" customHeight="1" x14ac:dyDescent="0.2">
      <c r="A202" s="140"/>
      <c r="B202" s="141"/>
      <c r="C202" s="142"/>
      <c r="D202" s="142"/>
      <c r="E202" s="142"/>
      <c r="F202" s="142"/>
      <c r="G202" s="142"/>
      <c r="H202" s="142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 ht="12.75" customHeight="1" x14ac:dyDescent="0.2">
      <c r="A203" s="140"/>
      <c r="B203" s="141"/>
      <c r="C203" s="142"/>
      <c r="D203" s="142"/>
      <c r="E203" s="142"/>
      <c r="F203" s="142"/>
      <c r="G203" s="142"/>
      <c r="H203" s="142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 ht="12.75" customHeight="1" x14ac:dyDescent="0.2">
      <c r="A204" s="140"/>
      <c r="B204" s="141"/>
      <c r="C204" s="142"/>
      <c r="D204" s="142"/>
      <c r="E204" s="142"/>
      <c r="F204" s="142"/>
      <c r="G204" s="142"/>
      <c r="H204" s="142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 ht="12.75" customHeight="1" x14ac:dyDescent="0.2">
      <c r="A205" s="140"/>
      <c r="B205" s="141"/>
      <c r="C205" s="142"/>
      <c r="D205" s="142"/>
      <c r="E205" s="142"/>
      <c r="F205" s="142"/>
      <c r="G205" s="142"/>
      <c r="H205" s="142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 ht="12.75" customHeight="1" x14ac:dyDescent="0.2">
      <c r="A206" s="140"/>
      <c r="B206" s="141"/>
      <c r="C206" s="142"/>
      <c r="D206" s="142"/>
      <c r="E206" s="142"/>
      <c r="F206" s="142"/>
      <c r="G206" s="142"/>
      <c r="H206" s="142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 ht="12.75" customHeight="1" x14ac:dyDescent="0.2">
      <c r="A207" s="140"/>
      <c r="B207" s="141"/>
      <c r="C207" s="142"/>
      <c r="D207" s="142"/>
      <c r="E207" s="142"/>
      <c r="F207" s="142"/>
      <c r="G207" s="142"/>
      <c r="H207" s="142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 ht="12.75" customHeight="1" x14ac:dyDescent="0.2">
      <c r="A208" s="140"/>
      <c r="B208" s="141"/>
      <c r="C208" s="142"/>
      <c r="D208" s="142"/>
      <c r="E208" s="142"/>
      <c r="F208" s="142"/>
      <c r="G208" s="142"/>
      <c r="H208" s="142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 ht="12.75" customHeight="1" x14ac:dyDescent="0.2">
      <c r="A209" s="140"/>
      <c r="B209" s="141"/>
      <c r="C209" s="142"/>
      <c r="D209" s="142"/>
      <c r="E209" s="142"/>
      <c r="F209" s="142"/>
      <c r="G209" s="142"/>
      <c r="H209" s="142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 ht="12.75" customHeight="1" x14ac:dyDescent="0.2">
      <c r="A210" s="140"/>
      <c r="B210" s="141"/>
      <c r="C210" s="142"/>
      <c r="D210" s="142"/>
      <c r="E210" s="142"/>
      <c r="F210" s="142"/>
      <c r="G210" s="142"/>
      <c r="H210" s="142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 ht="12.75" customHeight="1" x14ac:dyDescent="0.2">
      <c r="A211" s="140"/>
      <c r="B211" s="141"/>
      <c r="C211" s="142"/>
      <c r="D211" s="142"/>
      <c r="E211" s="142"/>
      <c r="F211" s="142"/>
      <c r="G211" s="142"/>
      <c r="H211" s="142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 ht="12.75" customHeight="1" x14ac:dyDescent="0.2">
      <c r="A212" s="140"/>
      <c r="B212" s="141"/>
      <c r="C212" s="142"/>
      <c r="D212" s="142"/>
      <c r="E212" s="142"/>
      <c r="F212" s="142"/>
      <c r="G212" s="142"/>
      <c r="H212" s="142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 ht="12.75" customHeight="1" x14ac:dyDescent="0.2">
      <c r="A213" s="140"/>
      <c r="B213" s="141"/>
      <c r="C213" s="142"/>
      <c r="D213" s="142"/>
      <c r="E213" s="142"/>
      <c r="F213" s="142"/>
      <c r="G213" s="142"/>
      <c r="H213" s="142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 ht="12.75" customHeight="1" x14ac:dyDescent="0.2">
      <c r="A214" s="140"/>
      <c r="B214" s="141"/>
      <c r="C214" s="142"/>
      <c r="D214" s="142"/>
      <c r="E214" s="142"/>
      <c r="F214" s="142"/>
      <c r="G214" s="142"/>
      <c r="H214" s="142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 ht="12.75" customHeight="1" x14ac:dyDescent="0.2">
      <c r="A215" s="140"/>
      <c r="B215" s="141"/>
      <c r="C215" s="142"/>
      <c r="D215" s="142"/>
      <c r="E215" s="142"/>
      <c r="F215" s="142"/>
      <c r="G215" s="142"/>
      <c r="H215" s="142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 ht="12.75" customHeight="1" x14ac:dyDescent="0.2">
      <c r="A216" s="140"/>
      <c r="B216" s="141"/>
      <c r="C216" s="142"/>
      <c r="D216" s="142"/>
      <c r="E216" s="142"/>
      <c r="F216" s="142"/>
      <c r="G216" s="142"/>
      <c r="H216" s="142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 ht="12.75" customHeight="1" x14ac:dyDescent="0.2">
      <c r="A217" s="140"/>
      <c r="B217" s="141"/>
      <c r="C217" s="142"/>
      <c r="D217" s="142"/>
      <c r="E217" s="142"/>
      <c r="F217" s="142"/>
      <c r="G217" s="142"/>
      <c r="H217" s="142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 ht="12.75" customHeight="1" x14ac:dyDescent="0.2">
      <c r="A218" s="140"/>
      <c r="B218" s="141"/>
      <c r="C218" s="142"/>
      <c r="D218" s="142"/>
      <c r="E218" s="142"/>
      <c r="F218" s="142"/>
      <c r="G218" s="142"/>
      <c r="H218" s="142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 ht="12.75" customHeight="1" x14ac:dyDescent="0.2">
      <c r="A219" s="140"/>
      <c r="B219" s="141"/>
      <c r="C219" s="142"/>
      <c r="D219" s="142"/>
      <c r="E219" s="142"/>
      <c r="F219" s="142"/>
      <c r="G219" s="142"/>
      <c r="H219" s="142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 ht="12.75" customHeight="1" x14ac:dyDescent="0.2">
      <c r="A220" s="140"/>
      <c r="B220" s="141"/>
      <c r="C220" s="142"/>
      <c r="D220" s="142"/>
      <c r="E220" s="142"/>
      <c r="F220" s="142"/>
      <c r="G220" s="142"/>
      <c r="H220" s="142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 ht="12.75" customHeight="1" x14ac:dyDescent="0.2">
      <c r="A221" s="140"/>
      <c r="B221" s="141"/>
      <c r="C221" s="142"/>
      <c r="D221" s="142"/>
      <c r="E221" s="142"/>
      <c r="F221" s="142"/>
      <c r="G221" s="142"/>
      <c r="H221" s="142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 ht="12.75" customHeight="1" x14ac:dyDescent="0.2">
      <c r="A222" s="140"/>
      <c r="B222" s="141"/>
      <c r="C222" s="142"/>
      <c r="D222" s="142"/>
      <c r="E222" s="142"/>
      <c r="F222" s="142"/>
      <c r="G222" s="142"/>
      <c r="H222" s="142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 ht="12.75" customHeight="1" x14ac:dyDescent="0.2">
      <c r="A223" s="140"/>
      <c r="B223" s="141"/>
      <c r="C223" s="142"/>
      <c r="D223" s="142"/>
      <c r="E223" s="142"/>
      <c r="F223" s="142"/>
      <c r="G223" s="142"/>
      <c r="H223" s="142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 ht="12.75" customHeight="1" x14ac:dyDescent="0.2">
      <c r="A224" s="140"/>
      <c r="B224" s="141"/>
      <c r="C224" s="142"/>
      <c r="D224" s="142"/>
      <c r="E224" s="142"/>
      <c r="F224" s="142"/>
      <c r="G224" s="142"/>
      <c r="H224" s="142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 ht="12.75" customHeight="1" x14ac:dyDescent="0.2">
      <c r="A225" s="140"/>
      <c r="B225" s="141"/>
      <c r="C225" s="142"/>
      <c r="D225" s="142"/>
      <c r="E225" s="142"/>
      <c r="F225" s="142"/>
      <c r="G225" s="142"/>
      <c r="H225" s="142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 ht="12.75" customHeight="1" x14ac:dyDescent="0.2">
      <c r="A226" s="140"/>
      <c r="B226" s="141"/>
      <c r="C226" s="142"/>
      <c r="D226" s="142"/>
      <c r="E226" s="142"/>
      <c r="F226" s="142"/>
      <c r="G226" s="142"/>
      <c r="H226" s="142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 ht="12.75" customHeight="1" x14ac:dyDescent="0.2">
      <c r="A227" s="140"/>
      <c r="B227" s="141"/>
      <c r="C227" s="142"/>
      <c r="D227" s="142"/>
      <c r="E227" s="142"/>
      <c r="F227" s="142"/>
      <c r="G227" s="142"/>
      <c r="H227" s="142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 ht="12.75" customHeight="1" x14ac:dyDescent="0.2">
      <c r="A228" s="140"/>
      <c r="B228" s="141"/>
      <c r="C228" s="142"/>
      <c r="D228" s="142"/>
      <c r="E228" s="142"/>
      <c r="F228" s="142"/>
      <c r="G228" s="142"/>
      <c r="H228" s="142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 ht="12.75" customHeight="1" x14ac:dyDescent="0.2">
      <c r="A229" s="140"/>
      <c r="B229" s="141"/>
      <c r="C229" s="142"/>
      <c r="D229" s="142"/>
      <c r="E229" s="142"/>
      <c r="F229" s="142"/>
      <c r="G229" s="142"/>
      <c r="H229" s="142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 ht="12.75" customHeight="1" x14ac:dyDescent="0.2">
      <c r="A230" s="140"/>
      <c r="B230" s="141"/>
      <c r="C230" s="142"/>
      <c r="D230" s="142"/>
      <c r="E230" s="142"/>
      <c r="F230" s="142"/>
      <c r="G230" s="142"/>
      <c r="H230" s="142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 ht="12.75" customHeight="1" x14ac:dyDescent="0.2">
      <c r="A231" s="140"/>
      <c r="B231" s="141"/>
      <c r="C231" s="142"/>
      <c r="D231" s="142"/>
      <c r="E231" s="142"/>
      <c r="F231" s="142"/>
      <c r="G231" s="142"/>
      <c r="H231" s="142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 ht="12.75" customHeight="1" x14ac:dyDescent="0.2">
      <c r="A232" s="140"/>
      <c r="B232" s="141"/>
      <c r="C232" s="142"/>
      <c r="D232" s="142"/>
      <c r="E232" s="142"/>
      <c r="F232" s="142"/>
      <c r="G232" s="142"/>
      <c r="H232" s="142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 ht="12.75" customHeight="1" x14ac:dyDescent="0.2">
      <c r="A233" s="140"/>
      <c r="B233" s="141"/>
      <c r="C233" s="142"/>
      <c r="D233" s="142"/>
      <c r="E233" s="142"/>
      <c r="F233" s="142"/>
      <c r="G233" s="142"/>
      <c r="H233" s="142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 ht="12.75" customHeight="1" x14ac:dyDescent="0.2">
      <c r="A234" s="140"/>
      <c r="B234" s="141"/>
      <c r="C234" s="142"/>
      <c r="D234" s="142"/>
      <c r="E234" s="142"/>
      <c r="F234" s="142"/>
      <c r="G234" s="142"/>
      <c r="H234" s="142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 ht="12.75" customHeight="1" x14ac:dyDescent="0.2">
      <c r="A235" s="140"/>
      <c r="B235" s="141"/>
      <c r="C235" s="142"/>
      <c r="D235" s="142"/>
      <c r="E235" s="142"/>
      <c r="F235" s="142"/>
      <c r="G235" s="142"/>
      <c r="H235" s="142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 ht="12.75" customHeight="1" x14ac:dyDescent="0.2">
      <c r="A236" s="140"/>
      <c r="B236" s="141"/>
      <c r="C236" s="142"/>
      <c r="D236" s="142"/>
      <c r="E236" s="142"/>
      <c r="F236" s="142"/>
      <c r="G236" s="142"/>
      <c r="H236" s="142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 ht="12.75" customHeight="1" x14ac:dyDescent="0.2">
      <c r="A237" s="140"/>
      <c r="B237" s="141"/>
      <c r="C237" s="142"/>
      <c r="D237" s="142"/>
      <c r="E237" s="142"/>
      <c r="F237" s="142"/>
      <c r="G237" s="142"/>
      <c r="H237" s="142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 ht="12.75" customHeight="1" x14ac:dyDescent="0.2">
      <c r="A238" s="140"/>
      <c r="B238" s="141"/>
      <c r="C238" s="142"/>
      <c r="D238" s="142"/>
      <c r="E238" s="142"/>
      <c r="F238" s="142"/>
      <c r="G238" s="142"/>
      <c r="H238" s="142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 ht="12.75" customHeight="1" x14ac:dyDescent="0.2">
      <c r="A239" s="140"/>
      <c r="B239" s="141"/>
      <c r="C239" s="142"/>
      <c r="D239" s="142"/>
      <c r="E239" s="142"/>
      <c r="F239" s="142"/>
      <c r="G239" s="142"/>
      <c r="H239" s="142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 ht="12.75" customHeight="1" x14ac:dyDescent="0.2">
      <c r="A240" s="140"/>
      <c r="B240" s="141"/>
      <c r="C240" s="142"/>
      <c r="D240" s="142"/>
      <c r="E240" s="142"/>
      <c r="F240" s="142"/>
      <c r="G240" s="142"/>
      <c r="H240" s="142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 ht="12.75" customHeight="1" x14ac:dyDescent="0.2">
      <c r="A241" s="140"/>
      <c r="B241" s="141"/>
      <c r="C241" s="142"/>
      <c r="D241" s="142"/>
      <c r="E241" s="142"/>
      <c r="F241" s="142"/>
      <c r="G241" s="142"/>
      <c r="H241" s="142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 ht="12.75" customHeight="1" x14ac:dyDescent="0.2">
      <c r="A242" s="140"/>
      <c r="B242" s="141"/>
      <c r="C242" s="142"/>
      <c r="D242" s="142"/>
      <c r="E242" s="142"/>
      <c r="F242" s="142"/>
      <c r="G242" s="142"/>
      <c r="H242" s="142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 ht="12.75" customHeight="1" x14ac:dyDescent="0.2">
      <c r="A243" s="140"/>
      <c r="B243" s="141"/>
      <c r="C243" s="142"/>
      <c r="D243" s="142"/>
      <c r="E243" s="142"/>
      <c r="F243" s="142"/>
      <c r="G243" s="142"/>
      <c r="H243" s="142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 ht="12.75" customHeight="1" x14ac:dyDescent="0.2">
      <c r="A244" s="140"/>
      <c r="B244" s="141"/>
      <c r="C244" s="142"/>
      <c r="D244" s="142"/>
      <c r="E244" s="142"/>
      <c r="F244" s="142"/>
      <c r="G244" s="142"/>
      <c r="H244" s="142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 ht="12.75" customHeight="1" x14ac:dyDescent="0.2">
      <c r="A245" s="140"/>
      <c r="B245" s="141"/>
      <c r="C245" s="142"/>
      <c r="D245" s="142"/>
      <c r="E245" s="142"/>
      <c r="F245" s="142"/>
      <c r="G245" s="142"/>
      <c r="H245" s="142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 ht="12.75" customHeight="1" x14ac:dyDescent="0.2">
      <c r="A246" s="140"/>
      <c r="B246" s="141"/>
      <c r="C246" s="142"/>
      <c r="D246" s="142"/>
      <c r="E246" s="142"/>
      <c r="F246" s="142"/>
      <c r="G246" s="142"/>
      <c r="H246" s="142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 ht="12.75" customHeight="1" x14ac:dyDescent="0.2">
      <c r="A247" s="140"/>
      <c r="B247" s="141"/>
      <c r="C247" s="142"/>
      <c r="D247" s="142"/>
      <c r="E247" s="142"/>
      <c r="F247" s="142"/>
      <c r="G247" s="142"/>
      <c r="H247" s="142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 ht="12.75" customHeight="1" x14ac:dyDescent="0.2">
      <c r="A248" s="140"/>
      <c r="B248" s="141"/>
      <c r="C248" s="142"/>
      <c r="D248" s="142"/>
      <c r="E248" s="142"/>
      <c r="F248" s="142"/>
      <c r="G248" s="142"/>
      <c r="H248" s="142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 ht="12.75" customHeight="1" x14ac:dyDescent="0.2">
      <c r="A249" s="140"/>
      <c r="B249" s="141"/>
      <c r="C249" s="142"/>
      <c r="D249" s="142"/>
      <c r="E249" s="142"/>
      <c r="F249" s="142"/>
      <c r="G249" s="142"/>
      <c r="H249" s="142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 ht="12.75" customHeight="1" x14ac:dyDescent="0.2">
      <c r="A250" s="140"/>
      <c r="B250" s="141"/>
      <c r="C250" s="142"/>
      <c r="D250" s="142"/>
      <c r="E250" s="142"/>
      <c r="F250" s="142"/>
      <c r="G250" s="142"/>
      <c r="H250" s="142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 ht="12.75" customHeight="1" x14ac:dyDescent="0.2">
      <c r="A251" s="140"/>
      <c r="B251" s="141"/>
      <c r="C251" s="142"/>
      <c r="D251" s="142"/>
      <c r="E251" s="142"/>
      <c r="F251" s="142"/>
      <c r="G251" s="142"/>
      <c r="H251" s="142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 ht="12.75" customHeight="1" x14ac:dyDescent="0.2">
      <c r="A252" s="140"/>
      <c r="B252" s="141"/>
      <c r="C252" s="142"/>
      <c r="D252" s="142"/>
      <c r="E252" s="142"/>
      <c r="F252" s="142"/>
      <c r="G252" s="142"/>
      <c r="H252" s="142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 ht="12.75" customHeight="1" x14ac:dyDescent="0.2">
      <c r="A253" s="140"/>
      <c r="B253" s="141"/>
      <c r="C253" s="142"/>
      <c r="D253" s="142"/>
      <c r="E253" s="142"/>
      <c r="F253" s="142"/>
      <c r="G253" s="142"/>
      <c r="H253" s="142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 ht="12.75" customHeight="1" x14ac:dyDescent="0.2">
      <c r="A254" s="140"/>
      <c r="B254" s="141"/>
      <c r="C254" s="142"/>
      <c r="D254" s="142"/>
      <c r="E254" s="142"/>
      <c r="F254" s="142"/>
      <c r="G254" s="142"/>
      <c r="H254" s="142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 ht="12.75" customHeight="1" x14ac:dyDescent="0.2">
      <c r="A255" s="140"/>
      <c r="B255" s="141"/>
      <c r="C255" s="142"/>
      <c r="D255" s="142"/>
      <c r="E255" s="142"/>
      <c r="F255" s="142"/>
      <c r="G255" s="142"/>
      <c r="H255" s="142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 ht="12.75" customHeight="1" x14ac:dyDescent="0.2">
      <c r="A256" s="140"/>
      <c r="B256" s="141"/>
      <c r="C256" s="142"/>
      <c r="D256" s="142"/>
      <c r="E256" s="142"/>
      <c r="F256" s="142"/>
      <c r="G256" s="142"/>
      <c r="H256" s="142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 ht="12.75" customHeight="1" x14ac:dyDescent="0.2">
      <c r="A257" s="140"/>
      <c r="B257" s="141"/>
      <c r="C257" s="142"/>
      <c r="D257" s="142"/>
      <c r="E257" s="142"/>
      <c r="F257" s="142"/>
      <c r="G257" s="142"/>
      <c r="H257" s="142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 ht="12.75" customHeight="1" x14ac:dyDescent="0.2">
      <c r="A258" s="140"/>
      <c r="B258" s="141"/>
      <c r="C258" s="142"/>
      <c r="D258" s="142"/>
      <c r="E258" s="142"/>
      <c r="F258" s="142"/>
      <c r="G258" s="142"/>
      <c r="H258" s="142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 ht="12.75" customHeight="1" x14ac:dyDescent="0.2">
      <c r="A259" s="140"/>
      <c r="B259" s="141"/>
      <c r="C259" s="142"/>
      <c r="D259" s="142"/>
      <c r="E259" s="142"/>
      <c r="F259" s="142"/>
      <c r="G259" s="142"/>
      <c r="H259" s="142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 ht="12.75" customHeight="1" x14ac:dyDescent="0.2">
      <c r="A260" s="140"/>
      <c r="B260" s="141"/>
      <c r="C260" s="142"/>
      <c r="D260" s="142"/>
      <c r="E260" s="142"/>
      <c r="F260" s="142"/>
      <c r="G260" s="142"/>
      <c r="H260" s="142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 ht="12.75" customHeight="1" x14ac:dyDescent="0.2">
      <c r="A261" s="140"/>
      <c r="B261" s="141"/>
      <c r="C261" s="142"/>
      <c r="D261" s="142"/>
      <c r="E261" s="142"/>
      <c r="F261" s="142"/>
      <c r="G261" s="142"/>
      <c r="H261" s="142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 ht="12.75" customHeight="1" x14ac:dyDescent="0.2">
      <c r="A262" s="140"/>
      <c r="B262" s="141"/>
      <c r="C262" s="142"/>
      <c r="D262" s="142"/>
      <c r="E262" s="142"/>
      <c r="F262" s="142"/>
      <c r="G262" s="142"/>
      <c r="H262" s="142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 ht="12.75" customHeight="1" x14ac:dyDescent="0.2">
      <c r="A263" s="140"/>
      <c r="B263" s="141"/>
      <c r="C263" s="142"/>
      <c r="D263" s="142"/>
      <c r="E263" s="142"/>
      <c r="F263" s="142"/>
      <c r="G263" s="142"/>
      <c r="H263" s="142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 ht="12.75" customHeight="1" x14ac:dyDescent="0.2">
      <c r="A264" s="140"/>
      <c r="B264" s="141"/>
      <c r="C264" s="142"/>
      <c r="D264" s="142"/>
      <c r="E264" s="142"/>
      <c r="F264" s="142"/>
      <c r="G264" s="142"/>
      <c r="H264" s="142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 ht="12.75" customHeight="1" x14ac:dyDescent="0.2">
      <c r="A265" s="140"/>
      <c r="B265" s="141"/>
      <c r="C265" s="142"/>
      <c r="D265" s="142"/>
      <c r="E265" s="142"/>
      <c r="F265" s="142"/>
      <c r="G265" s="142"/>
      <c r="H265" s="142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 ht="12.75" customHeight="1" x14ac:dyDescent="0.2">
      <c r="A266" s="140"/>
      <c r="B266" s="141"/>
      <c r="C266" s="142"/>
      <c r="D266" s="142"/>
      <c r="E266" s="142"/>
      <c r="F266" s="142"/>
      <c r="G266" s="142"/>
      <c r="H266" s="142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 ht="12.75" customHeight="1" x14ac:dyDescent="0.2">
      <c r="A267" s="140"/>
      <c r="B267" s="141"/>
      <c r="C267" s="142"/>
      <c r="D267" s="142"/>
      <c r="E267" s="142"/>
      <c r="F267" s="142"/>
      <c r="G267" s="142"/>
      <c r="H267" s="142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 ht="12.75" customHeight="1" x14ac:dyDescent="0.2">
      <c r="A268" s="140"/>
      <c r="B268" s="141"/>
      <c r="C268" s="142"/>
      <c r="D268" s="142"/>
      <c r="E268" s="142"/>
      <c r="F268" s="142"/>
      <c r="G268" s="142"/>
      <c r="H268" s="142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 ht="12.75" customHeight="1" x14ac:dyDescent="0.2">
      <c r="A269" s="140"/>
      <c r="B269" s="141"/>
      <c r="C269" s="142"/>
      <c r="D269" s="142"/>
      <c r="E269" s="142"/>
      <c r="F269" s="142"/>
      <c r="G269" s="142"/>
      <c r="H269" s="142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 ht="12.75" customHeight="1" x14ac:dyDescent="0.2">
      <c r="A270" s="140"/>
      <c r="B270" s="141"/>
      <c r="C270" s="142"/>
      <c r="D270" s="142"/>
      <c r="E270" s="142"/>
      <c r="F270" s="142"/>
      <c r="G270" s="142"/>
      <c r="H270" s="142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 ht="12.75" customHeight="1" x14ac:dyDescent="0.2">
      <c r="A271" s="140"/>
      <c r="B271" s="141"/>
      <c r="C271" s="142"/>
      <c r="D271" s="142"/>
      <c r="E271" s="142"/>
      <c r="F271" s="142"/>
      <c r="G271" s="142"/>
      <c r="H271" s="142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 ht="12.75" customHeight="1" x14ac:dyDescent="0.2">
      <c r="A272" s="140"/>
      <c r="B272" s="141"/>
      <c r="C272" s="142"/>
      <c r="D272" s="142"/>
      <c r="E272" s="142"/>
      <c r="F272" s="142"/>
      <c r="G272" s="142"/>
      <c r="H272" s="142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 ht="12.75" customHeight="1" x14ac:dyDescent="0.2">
      <c r="A273" s="140"/>
      <c r="B273" s="141"/>
      <c r="C273" s="142"/>
      <c r="D273" s="142"/>
      <c r="E273" s="142"/>
      <c r="F273" s="142"/>
      <c r="G273" s="142"/>
      <c r="H273" s="142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 ht="12.75" customHeight="1" x14ac:dyDescent="0.2">
      <c r="A274" s="140"/>
      <c r="B274" s="141"/>
      <c r="C274" s="142"/>
      <c r="D274" s="142"/>
      <c r="E274" s="142"/>
      <c r="F274" s="142"/>
      <c r="G274" s="142"/>
      <c r="H274" s="142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 ht="12.75" customHeight="1" x14ac:dyDescent="0.2">
      <c r="A275" s="140"/>
      <c r="B275" s="141"/>
      <c r="C275" s="142"/>
      <c r="D275" s="142"/>
      <c r="E275" s="142"/>
      <c r="F275" s="142"/>
      <c r="G275" s="142"/>
      <c r="H275" s="142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 ht="12.75" customHeight="1" x14ac:dyDescent="0.2">
      <c r="A276" s="140"/>
      <c r="B276" s="141"/>
      <c r="C276" s="142"/>
      <c r="D276" s="142"/>
      <c r="E276" s="142"/>
      <c r="F276" s="142"/>
      <c r="G276" s="142"/>
      <c r="H276" s="142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 ht="12.75" customHeight="1" x14ac:dyDescent="0.2">
      <c r="A277" s="140"/>
      <c r="B277" s="141"/>
      <c r="C277" s="142"/>
      <c r="D277" s="142"/>
      <c r="E277" s="142"/>
      <c r="F277" s="142"/>
      <c r="G277" s="142"/>
      <c r="H277" s="142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 ht="12.75" customHeight="1" x14ac:dyDescent="0.2">
      <c r="A278" s="140"/>
      <c r="B278" s="141"/>
      <c r="C278" s="142"/>
      <c r="D278" s="142"/>
      <c r="E278" s="142"/>
      <c r="F278" s="142"/>
      <c r="G278" s="142"/>
      <c r="H278" s="142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 ht="12.75" customHeight="1" x14ac:dyDescent="0.2">
      <c r="A279" s="140"/>
      <c r="B279" s="141"/>
      <c r="C279" s="142"/>
      <c r="D279" s="142"/>
      <c r="E279" s="142"/>
      <c r="F279" s="142"/>
      <c r="G279" s="142"/>
      <c r="H279" s="142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 ht="12.75" customHeight="1" x14ac:dyDescent="0.2">
      <c r="A280" s="140"/>
      <c r="B280" s="141"/>
      <c r="C280" s="142"/>
      <c r="D280" s="142"/>
      <c r="E280" s="142"/>
      <c r="F280" s="142"/>
      <c r="G280" s="142"/>
      <c r="H280" s="142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 ht="12.75" customHeight="1" x14ac:dyDescent="0.2">
      <c r="A281" s="140"/>
      <c r="B281" s="141"/>
      <c r="C281" s="142"/>
      <c r="D281" s="142"/>
      <c r="E281" s="142"/>
      <c r="F281" s="142"/>
      <c r="G281" s="142"/>
      <c r="H281" s="142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 ht="12.75" customHeight="1" x14ac:dyDescent="0.2">
      <c r="A282" s="140"/>
      <c r="B282" s="141"/>
      <c r="C282" s="142"/>
      <c r="D282" s="142"/>
      <c r="E282" s="142"/>
      <c r="F282" s="142"/>
      <c r="G282" s="142"/>
      <c r="H282" s="142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 ht="12.75" customHeight="1" x14ac:dyDescent="0.2">
      <c r="A283" s="140"/>
      <c r="B283" s="141"/>
      <c r="C283" s="142"/>
      <c r="D283" s="142"/>
      <c r="E283" s="142"/>
      <c r="F283" s="142"/>
      <c r="G283" s="142"/>
      <c r="H283" s="142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 ht="12.75" customHeight="1" x14ac:dyDescent="0.2">
      <c r="A284" s="140"/>
      <c r="B284" s="141"/>
      <c r="C284" s="142"/>
      <c r="D284" s="142"/>
      <c r="E284" s="142"/>
      <c r="F284" s="142"/>
      <c r="G284" s="142"/>
      <c r="H284" s="142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 ht="12.75" customHeight="1" x14ac:dyDescent="0.2">
      <c r="A285" s="140"/>
      <c r="B285" s="141"/>
      <c r="C285" s="142"/>
      <c r="D285" s="142"/>
      <c r="E285" s="142"/>
      <c r="F285" s="142"/>
      <c r="G285" s="142"/>
      <c r="H285" s="142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 ht="12.75" customHeight="1" x14ac:dyDescent="0.2">
      <c r="A286" s="140"/>
      <c r="B286" s="141"/>
      <c r="C286" s="142"/>
      <c r="D286" s="142"/>
      <c r="E286" s="142"/>
      <c r="F286" s="142"/>
      <c r="G286" s="142"/>
      <c r="H286" s="142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 ht="12.75" customHeight="1" x14ac:dyDescent="0.2">
      <c r="A287" s="140"/>
      <c r="B287" s="141"/>
      <c r="C287" s="142"/>
      <c r="D287" s="142"/>
      <c r="E287" s="142"/>
      <c r="F287" s="142"/>
      <c r="G287" s="142"/>
      <c r="H287" s="142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 ht="12.75" customHeight="1" x14ac:dyDescent="0.2">
      <c r="A288" s="140"/>
      <c r="B288" s="141"/>
      <c r="C288" s="142"/>
      <c r="D288" s="142"/>
      <c r="E288" s="142"/>
      <c r="F288" s="142"/>
      <c r="G288" s="142"/>
      <c r="H288" s="142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 ht="12.75" customHeight="1" x14ac:dyDescent="0.2">
      <c r="A289" s="140"/>
      <c r="B289" s="141"/>
      <c r="C289" s="142"/>
      <c r="D289" s="142"/>
      <c r="E289" s="142"/>
      <c r="F289" s="142"/>
      <c r="G289" s="142"/>
      <c r="H289" s="142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 ht="12.75" customHeight="1" x14ac:dyDescent="0.2">
      <c r="A290" s="140"/>
      <c r="B290" s="141"/>
      <c r="C290" s="142"/>
      <c r="D290" s="142"/>
      <c r="E290" s="142"/>
      <c r="F290" s="142"/>
      <c r="G290" s="142"/>
      <c r="H290" s="142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 ht="12.75" customHeight="1" x14ac:dyDescent="0.2">
      <c r="A291" s="140"/>
      <c r="B291" s="141"/>
      <c r="C291" s="142"/>
      <c r="D291" s="142"/>
      <c r="E291" s="142"/>
      <c r="F291" s="142"/>
      <c r="G291" s="142"/>
      <c r="H291" s="142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 ht="12.75" customHeight="1" x14ac:dyDescent="0.2">
      <c r="A292" s="140"/>
      <c r="B292" s="141"/>
      <c r="C292" s="142"/>
      <c r="D292" s="142"/>
      <c r="E292" s="142"/>
      <c r="F292" s="142"/>
      <c r="G292" s="142"/>
      <c r="H292" s="142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 ht="12.75" customHeight="1" x14ac:dyDescent="0.2">
      <c r="A293" s="140"/>
      <c r="B293" s="141"/>
      <c r="C293" s="142"/>
      <c r="D293" s="142"/>
      <c r="E293" s="142"/>
      <c r="F293" s="142"/>
      <c r="G293" s="142"/>
      <c r="H293" s="142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 ht="12.75" customHeight="1" x14ac:dyDescent="0.2">
      <c r="A294" s="140"/>
      <c r="B294" s="141"/>
      <c r="C294" s="142"/>
      <c r="D294" s="142"/>
      <c r="E294" s="142"/>
      <c r="F294" s="142"/>
      <c r="G294" s="142"/>
      <c r="H294" s="142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 ht="12.75" customHeight="1" x14ac:dyDescent="0.2">
      <c r="A295" s="140"/>
      <c r="B295" s="141"/>
      <c r="C295" s="142"/>
      <c r="D295" s="142"/>
      <c r="E295" s="142"/>
      <c r="F295" s="142"/>
      <c r="G295" s="142"/>
      <c r="H295" s="142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 ht="12.75" customHeight="1" x14ac:dyDescent="0.2">
      <c r="A296" s="140"/>
      <c r="B296" s="141"/>
      <c r="C296" s="142"/>
      <c r="D296" s="142"/>
      <c r="E296" s="142"/>
      <c r="F296" s="142"/>
      <c r="G296" s="142"/>
      <c r="H296" s="142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 ht="12.75" customHeight="1" x14ac:dyDescent="0.2">
      <c r="A297" s="140"/>
      <c r="B297" s="141"/>
      <c r="C297" s="142"/>
      <c r="D297" s="142"/>
      <c r="E297" s="142"/>
      <c r="F297" s="142"/>
      <c r="G297" s="142"/>
      <c r="H297" s="142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 ht="12.75" customHeight="1" x14ac:dyDescent="0.2">
      <c r="A298" s="140"/>
      <c r="B298" s="141"/>
      <c r="C298" s="142"/>
      <c r="D298" s="142"/>
      <c r="E298" s="142"/>
      <c r="F298" s="142"/>
      <c r="G298" s="142"/>
      <c r="H298" s="142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 ht="12.75" customHeight="1" x14ac:dyDescent="0.2">
      <c r="A299" s="140"/>
      <c r="B299" s="141"/>
      <c r="C299" s="142"/>
      <c r="D299" s="142"/>
      <c r="E299" s="142"/>
      <c r="F299" s="142"/>
      <c r="G299" s="142"/>
      <c r="H299" s="142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 ht="12.75" customHeight="1" x14ac:dyDescent="0.2">
      <c r="A300" s="140"/>
      <c r="B300" s="141"/>
      <c r="C300" s="142"/>
      <c r="D300" s="142"/>
      <c r="E300" s="142"/>
      <c r="F300" s="142"/>
      <c r="G300" s="142"/>
      <c r="H300" s="142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 ht="12.75" customHeight="1" x14ac:dyDescent="0.2">
      <c r="A301" s="140"/>
      <c r="B301" s="141"/>
      <c r="C301" s="142"/>
      <c r="D301" s="142"/>
      <c r="E301" s="142"/>
      <c r="F301" s="142"/>
      <c r="G301" s="142"/>
      <c r="H301" s="142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 ht="12.75" customHeight="1" x14ac:dyDescent="0.2">
      <c r="A302" s="140"/>
      <c r="B302" s="141"/>
      <c r="C302" s="142"/>
      <c r="D302" s="142"/>
      <c r="E302" s="142"/>
      <c r="F302" s="142"/>
      <c r="G302" s="142"/>
      <c r="H302" s="142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 ht="12.75" customHeight="1" x14ac:dyDescent="0.2">
      <c r="A303" s="140"/>
      <c r="B303" s="141"/>
      <c r="C303" s="142"/>
      <c r="D303" s="142"/>
      <c r="E303" s="142"/>
      <c r="F303" s="142"/>
      <c r="G303" s="142"/>
      <c r="H303" s="142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 ht="12.75" customHeight="1" x14ac:dyDescent="0.2">
      <c r="A304" s="140"/>
      <c r="B304" s="141"/>
      <c r="C304" s="142"/>
      <c r="D304" s="142"/>
      <c r="E304" s="142"/>
      <c r="F304" s="142"/>
      <c r="G304" s="142"/>
      <c r="H304" s="142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 ht="12.75" customHeight="1" x14ac:dyDescent="0.2">
      <c r="A305" s="140"/>
      <c r="B305" s="141"/>
      <c r="C305" s="142"/>
      <c r="D305" s="142"/>
      <c r="E305" s="142"/>
      <c r="F305" s="142"/>
      <c r="G305" s="142"/>
      <c r="H305" s="14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 ht="12.75" customHeight="1" x14ac:dyDescent="0.2">
      <c r="A306" s="140"/>
      <c r="B306" s="141"/>
      <c r="C306" s="142"/>
      <c r="D306" s="142"/>
      <c r="E306" s="142"/>
      <c r="F306" s="142"/>
      <c r="G306" s="142"/>
      <c r="H306" s="142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 ht="12.75" customHeight="1" x14ac:dyDescent="0.2">
      <c r="A307" s="140"/>
      <c r="B307" s="141"/>
      <c r="C307" s="142"/>
      <c r="D307" s="142"/>
      <c r="E307" s="142"/>
      <c r="F307" s="142"/>
      <c r="G307" s="142"/>
      <c r="H307" s="14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 ht="12.75" customHeight="1" x14ac:dyDescent="0.2">
      <c r="A308" s="140"/>
      <c r="B308" s="141"/>
      <c r="C308" s="142"/>
      <c r="D308" s="142"/>
      <c r="E308" s="142"/>
      <c r="F308" s="142"/>
      <c r="G308" s="142"/>
      <c r="H308" s="142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 ht="12.75" customHeight="1" x14ac:dyDescent="0.2">
      <c r="A309" s="140"/>
      <c r="B309" s="141"/>
      <c r="C309" s="142"/>
      <c r="D309" s="142"/>
      <c r="E309" s="142"/>
      <c r="F309" s="142"/>
      <c r="G309" s="142"/>
      <c r="H309" s="14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 ht="12.75" customHeight="1" x14ac:dyDescent="0.2">
      <c r="A310" s="140"/>
      <c r="B310" s="141"/>
      <c r="C310" s="142"/>
      <c r="D310" s="142"/>
      <c r="E310" s="142"/>
      <c r="F310" s="142"/>
      <c r="G310" s="142"/>
      <c r="H310" s="142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 ht="12.75" customHeight="1" x14ac:dyDescent="0.2">
      <c r="A311" s="140"/>
      <c r="B311" s="141"/>
      <c r="C311" s="142"/>
      <c r="D311" s="142"/>
      <c r="E311" s="142"/>
      <c r="F311" s="142"/>
      <c r="G311" s="142"/>
      <c r="H311" s="14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 ht="12.75" customHeight="1" x14ac:dyDescent="0.2">
      <c r="A312" s="140"/>
      <c r="B312" s="141"/>
      <c r="C312" s="142"/>
      <c r="D312" s="142"/>
      <c r="E312" s="142"/>
      <c r="F312" s="142"/>
      <c r="G312" s="142"/>
      <c r="H312" s="142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 ht="12.75" customHeight="1" x14ac:dyDescent="0.2">
      <c r="A313" s="140"/>
      <c r="B313" s="141"/>
      <c r="C313" s="142"/>
      <c r="D313" s="142"/>
      <c r="E313" s="142"/>
      <c r="F313" s="142"/>
      <c r="G313" s="142"/>
      <c r="H313" s="14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 ht="12.75" customHeight="1" x14ac:dyDescent="0.2">
      <c r="A314" s="140"/>
      <c r="B314" s="141"/>
      <c r="C314" s="142"/>
      <c r="D314" s="142"/>
      <c r="E314" s="142"/>
      <c r="F314" s="142"/>
      <c r="G314" s="142"/>
      <c r="H314" s="142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 ht="12.75" customHeight="1" x14ac:dyDescent="0.2">
      <c r="A315" s="140"/>
      <c r="B315" s="141"/>
      <c r="C315" s="142"/>
      <c r="D315" s="142"/>
      <c r="E315" s="142"/>
      <c r="F315" s="142"/>
      <c r="G315" s="142"/>
      <c r="H315" s="14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 ht="12.75" customHeight="1" x14ac:dyDescent="0.2">
      <c r="A316" s="140"/>
      <c r="B316" s="141"/>
      <c r="C316" s="142"/>
      <c r="D316" s="142"/>
      <c r="E316" s="142"/>
      <c r="F316" s="142"/>
      <c r="G316" s="142"/>
      <c r="H316" s="142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 ht="12.75" customHeight="1" x14ac:dyDescent="0.2">
      <c r="A317" s="140"/>
      <c r="B317" s="141"/>
      <c r="C317" s="142"/>
      <c r="D317" s="142"/>
      <c r="E317" s="142"/>
      <c r="F317" s="142"/>
      <c r="G317" s="142"/>
      <c r="H317" s="14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 ht="12.75" customHeight="1" x14ac:dyDescent="0.2">
      <c r="A318" s="140"/>
      <c r="B318" s="141"/>
      <c r="C318" s="142"/>
      <c r="D318" s="142"/>
      <c r="E318" s="142"/>
      <c r="F318" s="142"/>
      <c r="G318" s="142"/>
      <c r="H318" s="142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 ht="12.75" customHeight="1" x14ac:dyDescent="0.2">
      <c r="A319" s="140"/>
      <c r="B319" s="141"/>
      <c r="C319" s="142"/>
      <c r="D319" s="142"/>
      <c r="E319" s="142"/>
      <c r="F319" s="142"/>
      <c r="G319" s="142"/>
      <c r="H319" s="142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 ht="12.75" customHeight="1" x14ac:dyDescent="0.2">
      <c r="A320" s="140"/>
      <c r="B320" s="141"/>
      <c r="C320" s="142"/>
      <c r="D320" s="142"/>
      <c r="E320" s="142"/>
      <c r="F320" s="142"/>
      <c r="G320" s="142"/>
      <c r="H320" s="142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 ht="12.75" customHeight="1" x14ac:dyDescent="0.2">
      <c r="A321" s="140"/>
      <c r="B321" s="141"/>
      <c r="C321" s="142"/>
      <c r="D321" s="142"/>
      <c r="E321" s="142"/>
      <c r="F321" s="142"/>
      <c r="G321" s="142"/>
      <c r="H321" s="142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 ht="12.75" customHeight="1" x14ac:dyDescent="0.2">
      <c r="A322" s="140"/>
      <c r="B322" s="141"/>
      <c r="C322" s="142"/>
      <c r="D322" s="142"/>
      <c r="E322" s="142"/>
      <c r="F322" s="142"/>
      <c r="G322" s="142"/>
      <c r="H322" s="142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 ht="12.75" customHeight="1" x14ac:dyDescent="0.2">
      <c r="A323" s="140"/>
      <c r="B323" s="141"/>
      <c r="C323" s="142"/>
      <c r="D323" s="142"/>
      <c r="E323" s="142"/>
      <c r="F323" s="142"/>
      <c r="G323" s="142"/>
      <c r="H323" s="142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 ht="12.75" customHeight="1" x14ac:dyDescent="0.2">
      <c r="A324" s="140"/>
      <c r="B324" s="141"/>
      <c r="C324" s="142"/>
      <c r="D324" s="142"/>
      <c r="E324" s="142"/>
      <c r="F324" s="142"/>
      <c r="G324" s="142"/>
      <c r="H324" s="142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 ht="12.75" customHeight="1" x14ac:dyDescent="0.2">
      <c r="A325" s="140"/>
      <c r="B325" s="141"/>
      <c r="C325" s="142"/>
      <c r="D325" s="142"/>
      <c r="E325" s="142"/>
      <c r="F325" s="142"/>
      <c r="G325" s="142"/>
      <c r="H325" s="142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 ht="12.75" customHeight="1" x14ac:dyDescent="0.2">
      <c r="A326" s="140"/>
      <c r="B326" s="141"/>
      <c r="C326" s="142"/>
      <c r="D326" s="142"/>
      <c r="E326" s="142"/>
      <c r="F326" s="142"/>
      <c r="G326" s="142"/>
      <c r="H326" s="142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 ht="12.75" customHeight="1" x14ac:dyDescent="0.2">
      <c r="A327" s="140"/>
      <c r="B327" s="141"/>
      <c r="C327" s="142"/>
      <c r="D327" s="142"/>
      <c r="E327" s="142"/>
      <c r="F327" s="142"/>
      <c r="G327" s="142"/>
      <c r="H327" s="142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 ht="12.75" customHeight="1" x14ac:dyDescent="0.2">
      <c r="A328" s="140"/>
      <c r="B328" s="141"/>
      <c r="C328" s="142"/>
      <c r="D328" s="142"/>
      <c r="E328" s="142"/>
      <c r="F328" s="142"/>
      <c r="G328" s="142"/>
      <c r="H328" s="142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 ht="12.75" customHeight="1" x14ac:dyDescent="0.2">
      <c r="A329" s="140"/>
      <c r="B329" s="141"/>
      <c r="C329" s="142"/>
      <c r="D329" s="142"/>
      <c r="E329" s="142"/>
      <c r="F329" s="142"/>
      <c r="G329" s="142"/>
      <c r="H329" s="142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 ht="12.75" customHeight="1" x14ac:dyDescent="0.2">
      <c r="A330" s="140"/>
      <c r="B330" s="141"/>
      <c r="C330" s="142"/>
      <c r="D330" s="142"/>
      <c r="E330" s="142"/>
      <c r="F330" s="142"/>
      <c r="G330" s="142"/>
      <c r="H330" s="142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 ht="12.75" customHeight="1" x14ac:dyDescent="0.2">
      <c r="A331" s="140"/>
      <c r="B331" s="141"/>
      <c r="C331" s="142"/>
      <c r="D331" s="142"/>
      <c r="E331" s="142"/>
      <c r="F331" s="142"/>
      <c r="G331" s="142"/>
      <c r="H331" s="142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 ht="12.75" customHeight="1" x14ac:dyDescent="0.2">
      <c r="A332" s="140"/>
      <c r="B332" s="141"/>
      <c r="C332" s="142"/>
      <c r="D332" s="142"/>
      <c r="E332" s="142"/>
      <c r="F332" s="142"/>
      <c r="G332" s="142"/>
      <c r="H332" s="142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 ht="12.75" customHeight="1" x14ac:dyDescent="0.2">
      <c r="A333" s="140"/>
      <c r="B333" s="141"/>
      <c r="C333" s="142"/>
      <c r="D333" s="142"/>
      <c r="E333" s="142"/>
      <c r="F333" s="142"/>
      <c r="G333" s="142"/>
      <c r="H333" s="142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 ht="12.75" customHeight="1" x14ac:dyDescent="0.2">
      <c r="A334" s="140"/>
      <c r="B334" s="141"/>
      <c r="C334" s="142"/>
      <c r="D334" s="142"/>
      <c r="E334" s="142"/>
      <c r="F334" s="142"/>
      <c r="G334" s="142"/>
      <c r="H334" s="142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 ht="12.75" customHeight="1" x14ac:dyDescent="0.2">
      <c r="A335" s="140"/>
      <c r="B335" s="141"/>
      <c r="C335" s="142"/>
      <c r="D335" s="142"/>
      <c r="E335" s="142"/>
      <c r="F335" s="142"/>
      <c r="G335" s="142"/>
      <c r="H335" s="142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 ht="12.75" customHeight="1" x14ac:dyDescent="0.2">
      <c r="A336" s="140"/>
      <c r="B336" s="141"/>
      <c r="C336" s="142"/>
      <c r="D336" s="142"/>
      <c r="E336" s="142"/>
      <c r="F336" s="142"/>
      <c r="G336" s="142"/>
      <c r="H336" s="142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 ht="12.75" customHeight="1" x14ac:dyDescent="0.2">
      <c r="A337" s="140"/>
      <c r="B337" s="141"/>
      <c r="C337" s="142"/>
      <c r="D337" s="142"/>
      <c r="E337" s="142"/>
      <c r="F337" s="142"/>
      <c r="G337" s="142"/>
      <c r="H337" s="142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 ht="12.75" customHeight="1" x14ac:dyDescent="0.2">
      <c r="A338" s="140"/>
      <c r="B338" s="141"/>
      <c r="C338" s="142"/>
      <c r="D338" s="142"/>
      <c r="E338" s="142"/>
      <c r="F338" s="142"/>
      <c r="G338" s="142"/>
      <c r="H338" s="142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 ht="12.75" customHeight="1" x14ac:dyDescent="0.2">
      <c r="A339" s="140"/>
      <c r="B339" s="141"/>
      <c r="C339" s="142"/>
      <c r="D339" s="142"/>
      <c r="E339" s="142"/>
      <c r="F339" s="142"/>
      <c r="G339" s="142"/>
      <c r="H339" s="142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 ht="12.75" customHeight="1" x14ac:dyDescent="0.2">
      <c r="A340" s="140"/>
      <c r="B340" s="141"/>
      <c r="C340" s="142"/>
      <c r="D340" s="142"/>
      <c r="E340" s="142"/>
      <c r="F340" s="142"/>
      <c r="G340" s="142"/>
      <c r="H340" s="142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 ht="12.75" customHeight="1" x14ac:dyDescent="0.2">
      <c r="A341" s="140"/>
      <c r="B341" s="141"/>
      <c r="C341" s="142"/>
      <c r="D341" s="142"/>
      <c r="E341" s="142"/>
      <c r="F341" s="142"/>
      <c r="G341" s="142"/>
      <c r="H341" s="142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 ht="12.75" customHeight="1" x14ac:dyDescent="0.2">
      <c r="A342" s="140"/>
      <c r="B342" s="141"/>
      <c r="C342" s="142"/>
      <c r="D342" s="142"/>
      <c r="E342" s="142"/>
      <c r="F342" s="142"/>
      <c r="G342" s="142"/>
      <c r="H342" s="142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 ht="12.75" customHeight="1" x14ac:dyDescent="0.2">
      <c r="A343" s="140"/>
      <c r="B343" s="141"/>
      <c r="C343" s="142"/>
      <c r="D343" s="142"/>
      <c r="E343" s="142"/>
      <c r="F343" s="142"/>
      <c r="G343" s="142"/>
      <c r="H343" s="142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 ht="12.75" customHeight="1" x14ac:dyDescent="0.2">
      <c r="A344" s="140"/>
      <c r="B344" s="141"/>
      <c r="C344" s="142"/>
      <c r="D344" s="142"/>
      <c r="E344" s="142"/>
      <c r="F344" s="142"/>
      <c r="G344" s="142"/>
      <c r="H344" s="142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 ht="12.75" customHeight="1" x14ac:dyDescent="0.2">
      <c r="A345" s="140"/>
      <c r="B345" s="141"/>
      <c r="C345" s="142"/>
      <c r="D345" s="142"/>
      <c r="E345" s="142"/>
      <c r="F345" s="142"/>
      <c r="G345" s="142"/>
      <c r="H345" s="142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 ht="12.75" customHeight="1" x14ac:dyDescent="0.2">
      <c r="A346" s="140"/>
      <c r="B346" s="141"/>
      <c r="C346" s="142"/>
      <c r="D346" s="142"/>
      <c r="E346" s="142"/>
      <c r="F346" s="142"/>
      <c r="G346" s="142"/>
      <c r="H346" s="142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 ht="12.75" customHeight="1" x14ac:dyDescent="0.2">
      <c r="A347" s="140"/>
      <c r="B347" s="141"/>
      <c r="C347" s="142"/>
      <c r="D347" s="142"/>
      <c r="E347" s="142"/>
      <c r="F347" s="142"/>
      <c r="G347" s="142"/>
      <c r="H347" s="142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 ht="12.75" customHeight="1" x14ac:dyDescent="0.2">
      <c r="A348" s="140"/>
      <c r="B348" s="141"/>
      <c r="C348" s="142"/>
      <c r="D348" s="142"/>
      <c r="E348" s="142"/>
      <c r="F348" s="142"/>
      <c r="G348" s="142"/>
      <c r="H348" s="142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 ht="12.75" customHeight="1" x14ac:dyDescent="0.2">
      <c r="A349" s="140"/>
      <c r="B349" s="141"/>
      <c r="C349" s="142"/>
      <c r="D349" s="142"/>
      <c r="E349" s="142"/>
      <c r="F349" s="142"/>
      <c r="G349" s="142"/>
      <c r="H349" s="142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 ht="12.75" customHeight="1" x14ac:dyDescent="0.2">
      <c r="A350" s="140"/>
      <c r="B350" s="141"/>
      <c r="C350" s="142"/>
      <c r="D350" s="142"/>
      <c r="E350" s="142"/>
      <c r="F350" s="142"/>
      <c r="G350" s="142"/>
      <c r="H350" s="142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 ht="12.75" customHeight="1" x14ac:dyDescent="0.2">
      <c r="A351" s="140"/>
      <c r="B351" s="141"/>
      <c r="C351" s="142"/>
      <c r="D351" s="142"/>
      <c r="E351" s="142"/>
      <c r="F351" s="142"/>
      <c r="G351" s="142"/>
      <c r="H351" s="142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 ht="12.75" customHeight="1" x14ac:dyDescent="0.2">
      <c r="A352" s="140"/>
      <c r="B352" s="141"/>
      <c r="C352" s="142"/>
      <c r="D352" s="142"/>
      <c r="E352" s="142"/>
      <c r="F352" s="142"/>
      <c r="G352" s="142"/>
      <c r="H352" s="142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 ht="12.75" customHeight="1" x14ac:dyDescent="0.2">
      <c r="A353" s="140"/>
      <c r="B353" s="141"/>
      <c r="C353" s="142"/>
      <c r="D353" s="142"/>
      <c r="E353" s="142"/>
      <c r="F353" s="142"/>
      <c r="G353" s="142"/>
      <c r="H353" s="142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 ht="12.75" customHeight="1" x14ac:dyDescent="0.2">
      <c r="A354" s="140"/>
      <c r="B354" s="141"/>
      <c r="C354" s="142"/>
      <c r="D354" s="142"/>
      <c r="E354" s="142"/>
      <c r="F354" s="142"/>
      <c r="G354" s="142"/>
      <c r="H354" s="142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 ht="12.75" customHeight="1" x14ac:dyDescent="0.2">
      <c r="A355" s="140"/>
      <c r="B355" s="141"/>
      <c r="C355" s="142"/>
      <c r="D355" s="142"/>
      <c r="E355" s="142"/>
      <c r="F355" s="142"/>
      <c r="G355" s="142"/>
      <c r="H355" s="142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 ht="12.75" customHeight="1" x14ac:dyDescent="0.2">
      <c r="A356" s="140"/>
      <c r="B356" s="141"/>
      <c r="C356" s="142"/>
      <c r="D356" s="142"/>
      <c r="E356" s="142"/>
      <c r="F356" s="142"/>
      <c r="G356" s="142"/>
      <c r="H356" s="142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 ht="12.75" customHeight="1" x14ac:dyDescent="0.2">
      <c r="A357" s="140"/>
      <c r="B357" s="141"/>
      <c r="C357" s="142"/>
      <c r="D357" s="142"/>
      <c r="E357" s="142"/>
      <c r="F357" s="142"/>
      <c r="G357" s="142"/>
      <c r="H357" s="142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 ht="12.75" customHeight="1" x14ac:dyDescent="0.2">
      <c r="A358" s="140"/>
      <c r="B358" s="141"/>
      <c r="C358" s="142"/>
      <c r="D358" s="142"/>
      <c r="E358" s="142"/>
      <c r="F358" s="142"/>
      <c r="G358" s="142"/>
      <c r="H358" s="142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 ht="12.75" customHeight="1" x14ac:dyDescent="0.2">
      <c r="A359" s="140"/>
      <c r="B359" s="141"/>
      <c r="C359" s="142"/>
      <c r="D359" s="142"/>
      <c r="E359" s="142"/>
      <c r="F359" s="142"/>
      <c r="G359" s="142"/>
      <c r="H359" s="142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 ht="12.75" customHeight="1" x14ac:dyDescent="0.2">
      <c r="A360" s="140"/>
      <c r="B360" s="141"/>
      <c r="C360" s="142"/>
      <c r="D360" s="142"/>
      <c r="E360" s="142"/>
      <c r="F360" s="142"/>
      <c r="G360" s="142"/>
      <c r="H360" s="142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 ht="12.75" customHeight="1" x14ac:dyDescent="0.2">
      <c r="A361" s="140"/>
      <c r="B361" s="141"/>
      <c r="C361" s="142"/>
      <c r="D361" s="142"/>
      <c r="E361" s="142"/>
      <c r="F361" s="142"/>
      <c r="G361" s="142"/>
      <c r="H361" s="142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 ht="12.75" customHeight="1" x14ac:dyDescent="0.2">
      <c r="A362" s="140"/>
      <c r="B362" s="141"/>
      <c r="C362" s="142"/>
      <c r="D362" s="142"/>
      <c r="E362" s="142"/>
      <c r="F362" s="142"/>
      <c r="G362" s="142"/>
      <c r="H362" s="142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 ht="12.75" customHeight="1" x14ac:dyDescent="0.2">
      <c r="A363" s="140"/>
      <c r="B363" s="141"/>
      <c r="C363" s="142"/>
      <c r="D363" s="142"/>
      <c r="E363" s="142"/>
      <c r="F363" s="142"/>
      <c r="G363" s="142"/>
      <c r="H363" s="142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 ht="12.75" customHeight="1" x14ac:dyDescent="0.2">
      <c r="A364" s="140"/>
      <c r="B364" s="141"/>
      <c r="C364" s="142"/>
      <c r="D364" s="142"/>
      <c r="E364" s="142"/>
      <c r="F364" s="142"/>
      <c r="G364" s="142"/>
      <c r="H364" s="142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 ht="12.75" customHeight="1" x14ac:dyDescent="0.2">
      <c r="A365" s="140"/>
      <c r="B365" s="141"/>
      <c r="C365" s="142"/>
      <c r="D365" s="142"/>
      <c r="E365" s="142"/>
      <c r="F365" s="142"/>
      <c r="G365" s="142"/>
      <c r="H365" s="142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 ht="12.75" customHeight="1" x14ac:dyDescent="0.2">
      <c r="A366" s="140"/>
      <c r="B366" s="141"/>
      <c r="C366" s="142"/>
      <c r="D366" s="142"/>
      <c r="E366" s="142"/>
      <c r="F366" s="142"/>
      <c r="G366" s="142"/>
      <c r="H366" s="142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 ht="12.75" customHeight="1" x14ac:dyDescent="0.2">
      <c r="A367" s="140"/>
      <c r="B367" s="141"/>
      <c r="C367" s="142"/>
      <c r="D367" s="142"/>
      <c r="E367" s="142"/>
      <c r="F367" s="142"/>
      <c r="G367" s="142"/>
      <c r="H367" s="142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 ht="12.75" customHeight="1" x14ac:dyDescent="0.2">
      <c r="A368" s="140"/>
      <c r="B368" s="141"/>
      <c r="C368" s="142"/>
      <c r="D368" s="142"/>
      <c r="E368" s="142"/>
      <c r="F368" s="142"/>
      <c r="G368" s="142"/>
      <c r="H368" s="142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 ht="12.75" customHeight="1" x14ac:dyDescent="0.2">
      <c r="A369" s="140"/>
      <c r="B369" s="141"/>
      <c r="C369" s="142"/>
      <c r="D369" s="142"/>
      <c r="E369" s="142"/>
      <c r="F369" s="142"/>
      <c r="G369" s="142"/>
      <c r="H369" s="142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 ht="12.75" customHeight="1" x14ac:dyDescent="0.2">
      <c r="A370" s="140"/>
      <c r="B370" s="141"/>
      <c r="C370" s="142"/>
      <c r="D370" s="142"/>
      <c r="E370" s="142"/>
      <c r="F370" s="142"/>
      <c r="G370" s="142"/>
      <c r="H370" s="142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 ht="12.75" customHeight="1" x14ac:dyDescent="0.2">
      <c r="A371" s="140"/>
      <c r="B371" s="141"/>
      <c r="C371" s="142"/>
      <c r="D371" s="142"/>
      <c r="E371" s="142"/>
      <c r="F371" s="142"/>
      <c r="G371" s="142"/>
      <c r="H371" s="142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 ht="12.75" customHeight="1" x14ac:dyDescent="0.2">
      <c r="A372" s="140"/>
      <c r="B372" s="141"/>
      <c r="C372" s="142"/>
      <c r="D372" s="142"/>
      <c r="E372" s="142"/>
      <c r="F372" s="142"/>
      <c r="G372" s="142"/>
      <c r="H372" s="142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 ht="12.75" customHeight="1" x14ac:dyDescent="0.2">
      <c r="A373" s="140"/>
      <c r="B373" s="141"/>
      <c r="C373" s="142"/>
      <c r="D373" s="142"/>
      <c r="E373" s="142"/>
      <c r="F373" s="142"/>
      <c r="G373" s="142"/>
      <c r="H373" s="142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 ht="12.75" customHeight="1" x14ac:dyDescent="0.2">
      <c r="A374" s="140"/>
      <c r="B374" s="141"/>
      <c r="C374" s="142"/>
      <c r="D374" s="142"/>
      <c r="E374" s="142"/>
      <c r="F374" s="142"/>
      <c r="G374" s="142"/>
      <c r="H374" s="142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 ht="12.75" customHeight="1" x14ac:dyDescent="0.2">
      <c r="A375" s="140"/>
      <c r="B375" s="141"/>
      <c r="C375" s="142"/>
      <c r="D375" s="142"/>
      <c r="E375" s="142"/>
      <c r="F375" s="142"/>
      <c r="G375" s="142"/>
      <c r="H375" s="142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 ht="12.75" customHeight="1" x14ac:dyDescent="0.2">
      <c r="A376" s="140"/>
      <c r="B376" s="141"/>
      <c r="C376" s="142"/>
      <c r="D376" s="142"/>
      <c r="E376" s="142"/>
      <c r="F376" s="142"/>
      <c r="G376" s="142"/>
      <c r="H376" s="142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 ht="12.75" customHeight="1" x14ac:dyDescent="0.2">
      <c r="A377" s="140"/>
      <c r="B377" s="141"/>
      <c r="C377" s="142"/>
      <c r="D377" s="142"/>
      <c r="E377" s="142"/>
      <c r="F377" s="142"/>
      <c r="G377" s="142"/>
      <c r="H377" s="142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 ht="12.75" customHeight="1" x14ac:dyDescent="0.2">
      <c r="A378" s="140"/>
      <c r="B378" s="141"/>
      <c r="C378" s="142"/>
      <c r="D378" s="142"/>
      <c r="E378" s="142"/>
      <c r="F378" s="142"/>
      <c r="G378" s="142"/>
      <c r="H378" s="142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 ht="12.75" customHeight="1" x14ac:dyDescent="0.2">
      <c r="A379" s="140"/>
      <c r="B379" s="141"/>
      <c r="C379" s="142"/>
      <c r="D379" s="142"/>
      <c r="E379" s="142"/>
      <c r="F379" s="142"/>
      <c r="G379" s="142"/>
      <c r="H379" s="142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 ht="12.75" customHeight="1" x14ac:dyDescent="0.2">
      <c r="A380" s="140"/>
      <c r="B380" s="141"/>
      <c r="C380" s="142"/>
      <c r="D380" s="142"/>
      <c r="E380" s="142"/>
      <c r="F380" s="142"/>
      <c r="G380" s="142"/>
      <c r="H380" s="142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 ht="12.75" customHeight="1" x14ac:dyDescent="0.2">
      <c r="A381" s="140"/>
      <c r="B381" s="141"/>
      <c r="C381" s="142"/>
      <c r="D381" s="142"/>
      <c r="E381" s="142"/>
      <c r="F381" s="142"/>
      <c r="G381" s="142"/>
      <c r="H381" s="142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 ht="12.75" customHeight="1" x14ac:dyDescent="0.2">
      <c r="A382" s="140"/>
      <c r="B382" s="141"/>
      <c r="C382" s="142"/>
      <c r="D382" s="142"/>
      <c r="E382" s="142"/>
      <c r="F382" s="142"/>
      <c r="G382" s="142"/>
      <c r="H382" s="142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 ht="12.75" customHeight="1" x14ac:dyDescent="0.2">
      <c r="A383" s="140"/>
      <c r="B383" s="141"/>
      <c r="C383" s="142"/>
      <c r="D383" s="142"/>
      <c r="E383" s="142"/>
      <c r="F383" s="142"/>
      <c r="G383" s="142"/>
      <c r="H383" s="142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 ht="12.75" customHeight="1" x14ac:dyDescent="0.2">
      <c r="A384" s="140"/>
      <c r="B384" s="141"/>
      <c r="C384" s="142"/>
      <c r="D384" s="142"/>
      <c r="E384" s="142"/>
      <c r="F384" s="142"/>
      <c r="G384" s="142"/>
      <c r="H384" s="142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 ht="12.75" customHeight="1" x14ac:dyDescent="0.2">
      <c r="A385" s="140"/>
      <c r="B385" s="141"/>
      <c r="C385" s="142"/>
      <c r="D385" s="142"/>
      <c r="E385" s="142"/>
      <c r="F385" s="142"/>
      <c r="G385" s="142"/>
      <c r="H385" s="142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 ht="12.75" customHeight="1" x14ac:dyDescent="0.2">
      <c r="A386" s="140"/>
      <c r="B386" s="141"/>
      <c r="C386" s="142"/>
      <c r="D386" s="142"/>
      <c r="E386" s="142"/>
      <c r="F386" s="142"/>
      <c r="G386" s="142"/>
      <c r="H386" s="142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 ht="12.75" customHeight="1" x14ac:dyDescent="0.2">
      <c r="A387" s="140"/>
      <c r="B387" s="141"/>
      <c r="C387" s="142"/>
      <c r="D387" s="142"/>
      <c r="E387" s="142"/>
      <c r="F387" s="142"/>
      <c r="G387" s="142"/>
      <c r="H387" s="142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 ht="12.75" customHeight="1" x14ac:dyDescent="0.2">
      <c r="A388" s="140"/>
      <c r="B388" s="141"/>
      <c r="C388" s="142"/>
      <c r="D388" s="142"/>
      <c r="E388" s="142"/>
      <c r="F388" s="142"/>
      <c r="G388" s="142"/>
      <c r="H388" s="142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 ht="12.75" customHeight="1" x14ac:dyDescent="0.2">
      <c r="A389" s="140"/>
      <c r="B389" s="141"/>
      <c r="C389" s="142"/>
      <c r="D389" s="142"/>
      <c r="E389" s="142"/>
      <c r="F389" s="142"/>
      <c r="G389" s="142"/>
      <c r="H389" s="142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 ht="12.75" customHeight="1" x14ac:dyDescent="0.2">
      <c r="A390" s="140"/>
      <c r="B390" s="141"/>
      <c r="C390" s="142"/>
      <c r="D390" s="142"/>
      <c r="E390" s="142"/>
      <c r="F390" s="142"/>
      <c r="G390" s="142"/>
      <c r="H390" s="142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 ht="12.75" customHeight="1" x14ac:dyDescent="0.2">
      <c r="A391" s="140"/>
      <c r="B391" s="141"/>
      <c r="C391" s="142"/>
      <c r="D391" s="142"/>
      <c r="E391" s="142"/>
      <c r="F391" s="142"/>
      <c r="G391" s="142"/>
      <c r="H391" s="142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 ht="12.75" customHeight="1" x14ac:dyDescent="0.2">
      <c r="A392" s="140"/>
      <c r="B392" s="141"/>
      <c r="C392" s="142"/>
      <c r="D392" s="142"/>
      <c r="E392" s="142"/>
      <c r="F392" s="142"/>
      <c r="G392" s="142"/>
      <c r="H392" s="142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 ht="12.75" customHeight="1" x14ac:dyDescent="0.2">
      <c r="A393" s="140"/>
      <c r="B393" s="141"/>
      <c r="C393" s="142"/>
      <c r="D393" s="142"/>
      <c r="E393" s="142"/>
      <c r="F393" s="142"/>
      <c r="G393" s="142"/>
      <c r="H393" s="142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 ht="12.75" customHeight="1" x14ac:dyDescent="0.2">
      <c r="A394" s="140"/>
      <c r="B394" s="141"/>
      <c r="C394" s="142"/>
      <c r="D394" s="142"/>
      <c r="E394" s="142"/>
      <c r="F394" s="142"/>
      <c r="G394" s="142"/>
      <c r="H394" s="142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 ht="12.75" customHeight="1" x14ac:dyDescent="0.2">
      <c r="A395" s="140"/>
      <c r="B395" s="141"/>
      <c r="C395" s="142"/>
      <c r="D395" s="142"/>
      <c r="E395" s="142"/>
      <c r="F395" s="142"/>
      <c r="G395" s="142"/>
      <c r="H395" s="142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 ht="12.75" customHeight="1" x14ac:dyDescent="0.2">
      <c r="A396" s="140"/>
      <c r="B396" s="141"/>
      <c r="C396" s="142"/>
      <c r="D396" s="142"/>
      <c r="E396" s="142"/>
      <c r="F396" s="142"/>
      <c r="G396" s="142"/>
      <c r="H396" s="142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 ht="12.75" customHeight="1" x14ac:dyDescent="0.2">
      <c r="A397" s="140"/>
      <c r="B397" s="141"/>
      <c r="C397" s="142"/>
      <c r="D397" s="142"/>
      <c r="E397" s="142"/>
      <c r="F397" s="142"/>
      <c r="G397" s="142"/>
      <c r="H397" s="142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 ht="12.75" customHeight="1" x14ac:dyDescent="0.2">
      <c r="A398" s="140"/>
      <c r="B398" s="141"/>
      <c r="C398" s="142"/>
      <c r="D398" s="142"/>
      <c r="E398" s="142"/>
      <c r="F398" s="142"/>
      <c r="G398" s="142"/>
      <c r="H398" s="142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 ht="12.75" customHeight="1" x14ac:dyDescent="0.2">
      <c r="A399" s="140"/>
      <c r="B399" s="141"/>
      <c r="C399" s="142"/>
      <c r="D399" s="142"/>
      <c r="E399" s="142"/>
      <c r="F399" s="142"/>
      <c r="G399" s="142"/>
      <c r="H399" s="142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 ht="12.75" customHeight="1" x14ac:dyDescent="0.2">
      <c r="A400" s="140"/>
      <c r="B400" s="141"/>
      <c r="C400" s="142"/>
      <c r="D400" s="142"/>
      <c r="E400" s="142"/>
      <c r="F400" s="142"/>
      <c r="G400" s="142"/>
      <c r="H400" s="142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 ht="12.75" customHeight="1" x14ac:dyDescent="0.2">
      <c r="A401" s="140"/>
      <c r="B401" s="141"/>
      <c r="C401" s="142"/>
      <c r="D401" s="142"/>
      <c r="E401" s="142"/>
      <c r="F401" s="142"/>
      <c r="G401" s="142"/>
      <c r="H401" s="142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 ht="12.75" customHeight="1" x14ac:dyDescent="0.2">
      <c r="A402" s="140"/>
      <c r="B402" s="141"/>
      <c r="C402" s="142"/>
      <c r="D402" s="142"/>
      <c r="E402" s="142"/>
      <c r="F402" s="142"/>
      <c r="G402" s="142"/>
      <c r="H402" s="142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 ht="12.75" customHeight="1" x14ac:dyDescent="0.2">
      <c r="A403" s="140"/>
      <c r="B403" s="141"/>
      <c r="C403" s="142"/>
      <c r="D403" s="142"/>
      <c r="E403" s="142"/>
      <c r="F403" s="142"/>
      <c r="G403" s="142"/>
      <c r="H403" s="142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 ht="12.75" customHeight="1" x14ac:dyDescent="0.2">
      <c r="A404" s="140"/>
      <c r="B404" s="141"/>
      <c r="C404" s="142"/>
      <c r="D404" s="142"/>
      <c r="E404" s="142"/>
      <c r="F404" s="142"/>
      <c r="G404" s="142"/>
      <c r="H404" s="142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 ht="12.75" customHeight="1" x14ac:dyDescent="0.2">
      <c r="A405" s="140"/>
      <c r="B405" s="141"/>
      <c r="C405" s="142"/>
      <c r="D405" s="142"/>
      <c r="E405" s="142"/>
      <c r="F405" s="142"/>
      <c r="G405" s="142"/>
      <c r="H405" s="142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 ht="12.75" customHeight="1" x14ac:dyDescent="0.2">
      <c r="A406" s="140"/>
      <c r="B406" s="141"/>
      <c r="C406" s="142"/>
      <c r="D406" s="142"/>
      <c r="E406" s="142"/>
      <c r="F406" s="142"/>
      <c r="G406" s="142"/>
      <c r="H406" s="142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 ht="12.75" customHeight="1" x14ac:dyDescent="0.2">
      <c r="A407" s="140"/>
      <c r="B407" s="141"/>
      <c r="C407" s="142"/>
      <c r="D407" s="142"/>
      <c r="E407" s="142"/>
      <c r="F407" s="142"/>
      <c r="G407" s="142"/>
      <c r="H407" s="142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 ht="12.75" customHeight="1" x14ac:dyDescent="0.2">
      <c r="A408" s="140"/>
      <c r="B408" s="141"/>
      <c r="C408" s="142"/>
      <c r="D408" s="142"/>
      <c r="E408" s="142"/>
      <c r="F408" s="142"/>
      <c r="G408" s="142"/>
      <c r="H408" s="142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 ht="12.75" customHeight="1" x14ac:dyDescent="0.2">
      <c r="A409" s="140"/>
      <c r="B409" s="141"/>
      <c r="C409" s="142"/>
      <c r="D409" s="142"/>
      <c r="E409" s="142"/>
      <c r="F409" s="142"/>
      <c r="G409" s="142"/>
      <c r="H409" s="142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 ht="12.75" customHeight="1" x14ac:dyDescent="0.2">
      <c r="A410" s="140"/>
      <c r="B410" s="141"/>
      <c r="C410" s="142"/>
      <c r="D410" s="142"/>
      <c r="E410" s="142"/>
      <c r="F410" s="142"/>
      <c r="G410" s="142"/>
      <c r="H410" s="142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 ht="12.75" customHeight="1" x14ac:dyDescent="0.2">
      <c r="A411" s="140"/>
      <c r="B411" s="141"/>
      <c r="C411" s="142"/>
      <c r="D411" s="142"/>
      <c r="E411" s="142"/>
      <c r="F411" s="142"/>
      <c r="G411" s="142"/>
      <c r="H411" s="142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 ht="12.75" customHeight="1" x14ac:dyDescent="0.2">
      <c r="A412" s="140"/>
      <c r="B412" s="141"/>
      <c r="C412" s="142"/>
      <c r="D412" s="142"/>
      <c r="E412" s="142"/>
      <c r="F412" s="142"/>
      <c r="G412" s="142"/>
      <c r="H412" s="142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 ht="12.75" customHeight="1" x14ac:dyDescent="0.2">
      <c r="A413" s="140"/>
      <c r="B413" s="141"/>
      <c r="C413" s="142"/>
      <c r="D413" s="142"/>
      <c r="E413" s="142"/>
      <c r="F413" s="142"/>
      <c r="G413" s="142"/>
      <c r="H413" s="142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 ht="12.75" customHeight="1" x14ac:dyDescent="0.2">
      <c r="A414" s="140"/>
      <c r="B414" s="141"/>
      <c r="C414" s="142"/>
      <c r="D414" s="142"/>
      <c r="E414" s="142"/>
      <c r="F414" s="142"/>
      <c r="G414" s="142"/>
      <c r="H414" s="142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 ht="12.75" customHeight="1" x14ac:dyDescent="0.2">
      <c r="A415" s="140"/>
      <c r="B415" s="141"/>
      <c r="C415" s="142"/>
      <c r="D415" s="142"/>
      <c r="E415" s="142"/>
      <c r="F415" s="142"/>
      <c r="G415" s="142"/>
      <c r="H415" s="142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 ht="12.75" customHeight="1" x14ac:dyDescent="0.2">
      <c r="A416" s="140"/>
      <c r="B416" s="141"/>
      <c r="C416" s="142"/>
      <c r="D416" s="142"/>
      <c r="E416" s="142"/>
      <c r="F416" s="142"/>
      <c r="G416" s="142"/>
      <c r="H416" s="142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 ht="12.75" customHeight="1" x14ac:dyDescent="0.2">
      <c r="A417" s="140"/>
      <c r="B417" s="141"/>
      <c r="C417" s="142"/>
      <c r="D417" s="142"/>
      <c r="E417" s="142"/>
      <c r="F417" s="142"/>
      <c r="G417" s="142"/>
      <c r="H417" s="142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 ht="12.75" customHeight="1" x14ac:dyDescent="0.2">
      <c r="A418" s="140"/>
      <c r="B418" s="141"/>
      <c r="C418" s="142"/>
      <c r="D418" s="142"/>
      <c r="E418" s="142"/>
      <c r="F418" s="142"/>
      <c r="G418" s="142"/>
      <c r="H418" s="142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 ht="12.75" customHeight="1" x14ac:dyDescent="0.2">
      <c r="A419" s="140"/>
      <c r="B419" s="141"/>
      <c r="C419" s="142"/>
      <c r="D419" s="142"/>
      <c r="E419" s="142"/>
      <c r="F419" s="142"/>
      <c r="G419" s="142"/>
      <c r="H419" s="142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 ht="12.75" customHeight="1" x14ac:dyDescent="0.2">
      <c r="A420" s="140"/>
      <c r="B420" s="141"/>
      <c r="C420" s="142"/>
      <c r="D420" s="142"/>
      <c r="E420" s="142"/>
      <c r="F420" s="142"/>
      <c r="G420" s="142"/>
      <c r="H420" s="142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 ht="12.75" customHeight="1" x14ac:dyDescent="0.2">
      <c r="A421" s="140"/>
      <c r="B421" s="141"/>
      <c r="C421" s="142"/>
      <c r="D421" s="142"/>
      <c r="E421" s="142"/>
      <c r="F421" s="142"/>
      <c r="G421" s="142"/>
      <c r="H421" s="142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 ht="12.75" customHeight="1" x14ac:dyDescent="0.2">
      <c r="A422" s="140"/>
      <c r="B422" s="141"/>
      <c r="C422" s="142"/>
      <c r="D422" s="142"/>
      <c r="E422" s="142"/>
      <c r="F422" s="142"/>
      <c r="G422" s="142"/>
      <c r="H422" s="142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 ht="12.75" customHeight="1" x14ac:dyDescent="0.2">
      <c r="A423" s="140"/>
      <c r="B423" s="141"/>
      <c r="C423" s="142"/>
      <c r="D423" s="142"/>
      <c r="E423" s="142"/>
      <c r="F423" s="142"/>
      <c r="G423" s="142"/>
      <c r="H423" s="142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 ht="12.75" customHeight="1" x14ac:dyDescent="0.2">
      <c r="A424" s="140"/>
      <c r="B424" s="141"/>
      <c r="C424" s="142"/>
      <c r="D424" s="142"/>
      <c r="E424" s="142"/>
      <c r="F424" s="142"/>
      <c r="G424" s="142"/>
      <c r="H424" s="142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 ht="12.75" customHeight="1" x14ac:dyDescent="0.2">
      <c r="A425" s="140"/>
      <c r="B425" s="141"/>
      <c r="C425" s="142"/>
      <c r="D425" s="142"/>
      <c r="E425" s="142"/>
      <c r="F425" s="142"/>
      <c r="G425" s="142"/>
      <c r="H425" s="142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 ht="12.75" customHeight="1" x14ac:dyDescent="0.2">
      <c r="A426" s="140"/>
      <c r="B426" s="141"/>
      <c r="C426" s="142"/>
      <c r="D426" s="142"/>
      <c r="E426" s="142"/>
      <c r="F426" s="142"/>
      <c r="G426" s="142"/>
      <c r="H426" s="142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 ht="12.75" customHeight="1" x14ac:dyDescent="0.2">
      <c r="A427" s="140"/>
      <c r="B427" s="141"/>
      <c r="C427" s="142"/>
      <c r="D427" s="142"/>
      <c r="E427" s="142"/>
      <c r="F427" s="142"/>
      <c r="G427" s="142"/>
      <c r="H427" s="142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 ht="12.75" customHeight="1" x14ac:dyDescent="0.2">
      <c r="A428" s="140"/>
      <c r="B428" s="141"/>
      <c r="C428" s="142"/>
      <c r="D428" s="142"/>
      <c r="E428" s="142"/>
      <c r="F428" s="142"/>
      <c r="G428" s="142"/>
      <c r="H428" s="142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 ht="12.75" customHeight="1" x14ac:dyDescent="0.2">
      <c r="A429" s="140"/>
      <c r="B429" s="141"/>
      <c r="C429" s="142"/>
      <c r="D429" s="142"/>
      <c r="E429" s="142"/>
      <c r="F429" s="142"/>
      <c r="G429" s="142"/>
      <c r="H429" s="142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 ht="12.75" customHeight="1" x14ac:dyDescent="0.2">
      <c r="A430" s="140"/>
      <c r="B430" s="141"/>
      <c r="C430" s="142"/>
      <c r="D430" s="142"/>
      <c r="E430" s="142"/>
      <c r="F430" s="142"/>
      <c r="G430" s="142"/>
      <c r="H430" s="142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 ht="12.75" customHeight="1" x14ac:dyDescent="0.2">
      <c r="A431" s="140"/>
      <c r="B431" s="141"/>
      <c r="C431" s="142"/>
      <c r="D431" s="142"/>
      <c r="E431" s="142"/>
      <c r="F431" s="142"/>
      <c r="G431" s="142"/>
      <c r="H431" s="142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 ht="12.75" customHeight="1" x14ac:dyDescent="0.2">
      <c r="A432" s="140"/>
      <c r="B432" s="141"/>
      <c r="C432" s="142"/>
      <c r="D432" s="142"/>
      <c r="E432" s="142"/>
      <c r="F432" s="142"/>
      <c r="G432" s="142"/>
      <c r="H432" s="142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 ht="12.75" customHeight="1" x14ac:dyDescent="0.2">
      <c r="A433" s="140"/>
      <c r="B433" s="141"/>
      <c r="C433" s="142"/>
      <c r="D433" s="142"/>
      <c r="E433" s="142"/>
      <c r="F433" s="142"/>
      <c r="G433" s="142"/>
      <c r="H433" s="142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 ht="12.75" customHeight="1" x14ac:dyDescent="0.2">
      <c r="A434" s="140"/>
      <c r="B434" s="141"/>
      <c r="C434" s="142"/>
      <c r="D434" s="142"/>
      <c r="E434" s="142"/>
      <c r="F434" s="142"/>
      <c r="G434" s="142"/>
      <c r="H434" s="142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 ht="12.75" customHeight="1" x14ac:dyDescent="0.2">
      <c r="A435" s="140"/>
      <c r="B435" s="141"/>
      <c r="C435" s="142"/>
      <c r="D435" s="142"/>
      <c r="E435" s="142"/>
      <c r="F435" s="142"/>
      <c r="G435" s="142"/>
      <c r="H435" s="142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 ht="12.75" customHeight="1" x14ac:dyDescent="0.2">
      <c r="A436" s="140"/>
      <c r="B436" s="141"/>
      <c r="C436" s="142"/>
      <c r="D436" s="142"/>
      <c r="E436" s="142"/>
      <c r="F436" s="142"/>
      <c r="G436" s="142"/>
      <c r="H436" s="142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 ht="12.75" customHeight="1" x14ac:dyDescent="0.2">
      <c r="A437" s="140"/>
      <c r="B437" s="141"/>
      <c r="C437" s="142"/>
      <c r="D437" s="142"/>
      <c r="E437" s="142"/>
      <c r="F437" s="142"/>
      <c r="G437" s="142"/>
      <c r="H437" s="142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 ht="12.75" customHeight="1" x14ac:dyDescent="0.2">
      <c r="A438" s="140"/>
      <c r="B438" s="141"/>
      <c r="C438" s="142"/>
      <c r="D438" s="142"/>
      <c r="E438" s="142"/>
      <c r="F438" s="142"/>
      <c r="G438" s="142"/>
      <c r="H438" s="142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 ht="12.75" customHeight="1" x14ac:dyDescent="0.2">
      <c r="A439" s="140"/>
      <c r="B439" s="141"/>
      <c r="C439" s="142"/>
      <c r="D439" s="142"/>
      <c r="E439" s="142"/>
      <c r="F439" s="142"/>
      <c r="G439" s="142"/>
      <c r="H439" s="142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 ht="12.75" customHeight="1" x14ac:dyDescent="0.2">
      <c r="A440" s="140"/>
      <c r="B440" s="141"/>
      <c r="C440" s="142"/>
      <c r="D440" s="142"/>
      <c r="E440" s="142"/>
      <c r="F440" s="142"/>
      <c r="G440" s="142"/>
      <c r="H440" s="142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 ht="12.75" customHeight="1" x14ac:dyDescent="0.2">
      <c r="A441" s="140"/>
      <c r="B441" s="141"/>
      <c r="C441" s="142"/>
      <c r="D441" s="142"/>
      <c r="E441" s="142"/>
      <c r="F441" s="142"/>
      <c r="G441" s="142"/>
      <c r="H441" s="142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 ht="12.75" customHeight="1" x14ac:dyDescent="0.2">
      <c r="A442" s="140"/>
      <c r="B442" s="141"/>
      <c r="C442" s="142"/>
      <c r="D442" s="142"/>
      <c r="E442" s="142"/>
      <c r="F442" s="142"/>
      <c r="G442" s="142"/>
      <c r="H442" s="142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 ht="12.75" customHeight="1" x14ac:dyDescent="0.2">
      <c r="A443" s="140"/>
      <c r="B443" s="141"/>
      <c r="C443" s="142"/>
      <c r="D443" s="142"/>
      <c r="E443" s="142"/>
      <c r="F443" s="142"/>
      <c r="G443" s="142"/>
      <c r="H443" s="142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 ht="12.75" customHeight="1" x14ac:dyDescent="0.2">
      <c r="A444" s="140"/>
      <c r="B444" s="141"/>
      <c r="C444" s="142"/>
      <c r="D444" s="142"/>
      <c r="E444" s="142"/>
      <c r="F444" s="142"/>
      <c r="G444" s="142"/>
      <c r="H444" s="142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 ht="12.75" customHeight="1" x14ac:dyDescent="0.2">
      <c r="A445" s="140"/>
      <c r="B445" s="141"/>
      <c r="C445" s="142"/>
      <c r="D445" s="142"/>
      <c r="E445" s="142"/>
      <c r="F445" s="142"/>
      <c r="G445" s="142"/>
      <c r="H445" s="142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 ht="12.75" customHeight="1" x14ac:dyDescent="0.2">
      <c r="A446" s="140"/>
      <c r="B446" s="141"/>
      <c r="C446" s="142"/>
      <c r="D446" s="142"/>
      <c r="E446" s="142"/>
      <c r="F446" s="142"/>
      <c r="G446" s="142"/>
      <c r="H446" s="142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 ht="12.75" customHeight="1" x14ac:dyDescent="0.2">
      <c r="A447" s="140"/>
      <c r="B447" s="141"/>
      <c r="C447" s="142"/>
      <c r="D447" s="142"/>
      <c r="E447" s="142"/>
      <c r="F447" s="142"/>
      <c r="G447" s="142"/>
      <c r="H447" s="142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 ht="12.75" customHeight="1" x14ac:dyDescent="0.2">
      <c r="A448" s="140"/>
      <c r="B448" s="141"/>
      <c r="C448" s="142"/>
      <c r="D448" s="142"/>
      <c r="E448" s="142"/>
      <c r="F448" s="142"/>
      <c r="G448" s="142"/>
      <c r="H448" s="142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 ht="12.75" customHeight="1" x14ac:dyDescent="0.2">
      <c r="A449" s="140"/>
      <c r="B449" s="141"/>
      <c r="C449" s="142"/>
      <c r="D449" s="142"/>
      <c r="E449" s="142"/>
      <c r="F449" s="142"/>
      <c r="G449" s="142"/>
      <c r="H449" s="142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 ht="12.75" customHeight="1" x14ac:dyDescent="0.2">
      <c r="A450" s="140"/>
      <c r="B450" s="141"/>
      <c r="C450" s="142"/>
      <c r="D450" s="142"/>
      <c r="E450" s="142"/>
      <c r="F450" s="142"/>
      <c r="G450" s="142"/>
      <c r="H450" s="142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 ht="12.75" customHeight="1" x14ac:dyDescent="0.2">
      <c r="A451" s="140"/>
      <c r="B451" s="141"/>
      <c r="C451" s="142"/>
      <c r="D451" s="142"/>
      <c r="E451" s="142"/>
      <c r="F451" s="142"/>
      <c r="G451" s="142"/>
      <c r="H451" s="142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 ht="12.75" customHeight="1" x14ac:dyDescent="0.2">
      <c r="A452" s="140"/>
      <c r="B452" s="141"/>
      <c r="C452" s="142"/>
      <c r="D452" s="142"/>
      <c r="E452" s="142"/>
      <c r="F452" s="142"/>
      <c r="G452" s="142"/>
      <c r="H452" s="142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 ht="12.75" customHeight="1" x14ac:dyDescent="0.2">
      <c r="A453" s="140"/>
      <c r="B453" s="141"/>
      <c r="C453" s="142"/>
      <c r="D453" s="142"/>
      <c r="E453" s="142"/>
      <c r="F453" s="142"/>
      <c r="G453" s="142"/>
      <c r="H453" s="142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 ht="12.75" customHeight="1" x14ac:dyDescent="0.2">
      <c r="A454" s="140"/>
      <c r="B454" s="141"/>
      <c r="C454" s="142"/>
      <c r="D454" s="142"/>
      <c r="E454" s="142"/>
      <c r="F454" s="142"/>
      <c r="G454" s="142"/>
      <c r="H454" s="142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 ht="12.75" customHeight="1" x14ac:dyDescent="0.2">
      <c r="A455" s="140"/>
      <c r="B455" s="141"/>
      <c r="C455" s="142"/>
      <c r="D455" s="142"/>
      <c r="E455" s="142"/>
      <c r="F455" s="142"/>
      <c r="G455" s="142"/>
      <c r="H455" s="142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 ht="12.75" customHeight="1" x14ac:dyDescent="0.2">
      <c r="A456" s="140"/>
      <c r="B456" s="141"/>
      <c r="C456" s="142"/>
      <c r="D456" s="142"/>
      <c r="E456" s="142"/>
      <c r="F456" s="142"/>
      <c r="G456" s="142"/>
      <c r="H456" s="142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 ht="12.75" customHeight="1" x14ac:dyDescent="0.2">
      <c r="A457" s="140"/>
      <c r="B457" s="141"/>
      <c r="C457" s="142"/>
      <c r="D457" s="142"/>
      <c r="E457" s="142"/>
      <c r="F457" s="142"/>
      <c r="G457" s="142"/>
      <c r="H457" s="142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 ht="12.75" customHeight="1" x14ac:dyDescent="0.2">
      <c r="A458" s="140"/>
      <c r="B458" s="141"/>
      <c r="C458" s="142"/>
      <c r="D458" s="142"/>
      <c r="E458" s="142"/>
      <c r="F458" s="142"/>
      <c r="G458" s="142"/>
      <c r="H458" s="142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 ht="12.75" customHeight="1" x14ac:dyDescent="0.2">
      <c r="A459" s="140"/>
      <c r="B459" s="141"/>
      <c r="C459" s="142"/>
      <c r="D459" s="142"/>
      <c r="E459" s="142"/>
      <c r="F459" s="142"/>
      <c r="G459" s="142"/>
      <c r="H459" s="142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 ht="12.75" customHeight="1" x14ac:dyDescent="0.2">
      <c r="A460" s="140"/>
      <c r="B460" s="141"/>
      <c r="C460" s="142"/>
      <c r="D460" s="142"/>
      <c r="E460" s="142"/>
      <c r="F460" s="142"/>
      <c r="G460" s="142"/>
      <c r="H460" s="142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 ht="12.75" customHeight="1" x14ac:dyDescent="0.2">
      <c r="A461" s="140"/>
      <c r="B461" s="141"/>
      <c r="C461" s="142"/>
      <c r="D461" s="142"/>
      <c r="E461" s="142"/>
      <c r="F461" s="142"/>
      <c r="G461" s="142"/>
      <c r="H461" s="142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 ht="12.75" customHeight="1" x14ac:dyDescent="0.2">
      <c r="A462" s="140"/>
      <c r="B462" s="141"/>
      <c r="C462" s="142"/>
      <c r="D462" s="142"/>
      <c r="E462" s="142"/>
      <c r="F462" s="142"/>
      <c r="G462" s="142"/>
      <c r="H462" s="142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 ht="12.75" customHeight="1" x14ac:dyDescent="0.2">
      <c r="A463" s="140"/>
      <c r="B463" s="141"/>
      <c r="C463" s="142"/>
      <c r="D463" s="142"/>
      <c r="E463" s="142"/>
      <c r="F463" s="142"/>
      <c r="G463" s="142"/>
      <c r="H463" s="142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 ht="12.75" customHeight="1" x14ac:dyDescent="0.2">
      <c r="A464" s="140"/>
      <c r="B464" s="141"/>
      <c r="C464" s="142"/>
      <c r="D464" s="142"/>
      <c r="E464" s="142"/>
      <c r="F464" s="142"/>
      <c r="G464" s="142"/>
      <c r="H464" s="142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 ht="12.75" customHeight="1" x14ac:dyDescent="0.2">
      <c r="A465" s="140"/>
      <c r="B465" s="141"/>
      <c r="C465" s="142"/>
      <c r="D465" s="142"/>
      <c r="E465" s="142"/>
      <c r="F465" s="142"/>
      <c r="G465" s="142"/>
      <c r="H465" s="142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 ht="12.75" customHeight="1" x14ac:dyDescent="0.2">
      <c r="A466" s="140"/>
      <c r="B466" s="141"/>
      <c r="C466" s="142"/>
      <c r="D466" s="142"/>
      <c r="E466" s="142"/>
      <c r="F466" s="142"/>
      <c r="G466" s="142"/>
      <c r="H466" s="142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 ht="12.75" customHeight="1" x14ac:dyDescent="0.2">
      <c r="A467" s="140"/>
      <c r="B467" s="141"/>
      <c r="C467" s="142"/>
      <c r="D467" s="142"/>
      <c r="E467" s="142"/>
      <c r="F467" s="142"/>
      <c r="G467" s="142"/>
      <c r="H467" s="142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 ht="12.75" customHeight="1" x14ac:dyDescent="0.2">
      <c r="A468" s="140"/>
      <c r="B468" s="141"/>
      <c r="C468" s="142"/>
      <c r="D468" s="142"/>
      <c r="E468" s="142"/>
      <c r="F468" s="142"/>
      <c r="G468" s="142"/>
      <c r="H468" s="142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 ht="12.75" customHeight="1" x14ac:dyDescent="0.2">
      <c r="A469" s="140"/>
      <c r="B469" s="141"/>
      <c r="C469" s="142"/>
      <c r="D469" s="142"/>
      <c r="E469" s="142"/>
      <c r="F469" s="142"/>
      <c r="G469" s="142"/>
      <c r="H469" s="142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 ht="12.75" customHeight="1" x14ac:dyDescent="0.2">
      <c r="A470" s="140"/>
      <c r="B470" s="141"/>
      <c r="C470" s="142"/>
      <c r="D470" s="142"/>
      <c r="E470" s="142"/>
      <c r="F470" s="142"/>
      <c r="G470" s="142"/>
      <c r="H470" s="142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 ht="12.75" customHeight="1" x14ac:dyDescent="0.2">
      <c r="A471" s="140"/>
      <c r="B471" s="141"/>
      <c r="C471" s="142"/>
      <c r="D471" s="142"/>
      <c r="E471" s="142"/>
      <c r="F471" s="142"/>
      <c r="G471" s="142"/>
      <c r="H471" s="142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 ht="12.75" customHeight="1" x14ac:dyDescent="0.2">
      <c r="A472" s="140"/>
      <c r="B472" s="141"/>
      <c r="C472" s="142"/>
      <c r="D472" s="142"/>
      <c r="E472" s="142"/>
      <c r="F472" s="142"/>
      <c r="G472" s="142"/>
      <c r="H472" s="142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 ht="12.75" customHeight="1" x14ac:dyDescent="0.2">
      <c r="A473" s="140"/>
      <c r="B473" s="141"/>
      <c r="C473" s="142"/>
      <c r="D473" s="142"/>
      <c r="E473" s="142"/>
      <c r="F473" s="142"/>
      <c r="G473" s="142"/>
      <c r="H473" s="142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 ht="12.75" customHeight="1" x14ac:dyDescent="0.2">
      <c r="A474" s="140"/>
      <c r="B474" s="141"/>
      <c r="C474" s="142"/>
      <c r="D474" s="142"/>
      <c r="E474" s="142"/>
      <c r="F474" s="142"/>
      <c r="G474" s="142"/>
      <c r="H474" s="142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 ht="12.75" customHeight="1" x14ac:dyDescent="0.2">
      <c r="A475" s="140"/>
      <c r="B475" s="141"/>
      <c r="C475" s="142"/>
      <c r="D475" s="142"/>
      <c r="E475" s="142"/>
      <c r="F475" s="142"/>
      <c r="G475" s="142"/>
      <c r="H475" s="142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 ht="12.75" customHeight="1" x14ac:dyDescent="0.2">
      <c r="A476" s="140"/>
      <c r="B476" s="141"/>
      <c r="C476" s="142"/>
      <c r="D476" s="142"/>
      <c r="E476" s="142"/>
      <c r="F476" s="142"/>
      <c r="G476" s="142"/>
      <c r="H476" s="142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 ht="12.75" customHeight="1" x14ac:dyDescent="0.2">
      <c r="A477" s="140"/>
      <c r="B477" s="141"/>
      <c r="C477" s="142"/>
      <c r="D477" s="142"/>
      <c r="E477" s="142"/>
      <c r="F477" s="142"/>
      <c r="G477" s="142"/>
      <c r="H477" s="142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 ht="12.75" customHeight="1" x14ac:dyDescent="0.2">
      <c r="A478" s="140"/>
      <c r="B478" s="141"/>
      <c r="C478" s="142"/>
      <c r="D478" s="142"/>
      <c r="E478" s="142"/>
      <c r="F478" s="142"/>
      <c r="G478" s="142"/>
      <c r="H478" s="142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 ht="12.75" customHeight="1" x14ac:dyDescent="0.2">
      <c r="A479" s="140"/>
      <c r="B479" s="141"/>
      <c r="C479" s="142"/>
      <c r="D479" s="142"/>
      <c r="E479" s="142"/>
      <c r="F479" s="142"/>
      <c r="G479" s="142"/>
      <c r="H479" s="142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 ht="12.75" customHeight="1" x14ac:dyDescent="0.2">
      <c r="A480" s="140"/>
      <c r="B480" s="141"/>
      <c r="C480" s="142"/>
      <c r="D480" s="142"/>
      <c r="E480" s="142"/>
      <c r="F480" s="142"/>
      <c r="G480" s="142"/>
      <c r="H480" s="142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 ht="12.75" customHeight="1" x14ac:dyDescent="0.2">
      <c r="A481" s="140"/>
      <c r="B481" s="141"/>
      <c r="C481" s="142"/>
      <c r="D481" s="142"/>
      <c r="E481" s="142"/>
      <c r="F481" s="142"/>
      <c r="G481" s="142"/>
      <c r="H481" s="142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 ht="12.75" customHeight="1" x14ac:dyDescent="0.2">
      <c r="A482" s="140"/>
      <c r="B482" s="141"/>
      <c r="C482" s="142"/>
      <c r="D482" s="142"/>
      <c r="E482" s="142"/>
      <c r="F482" s="142"/>
      <c r="G482" s="142"/>
      <c r="H482" s="142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 ht="12.75" customHeight="1" x14ac:dyDescent="0.2">
      <c r="A483" s="140"/>
      <c r="B483" s="141"/>
      <c r="C483" s="142"/>
      <c r="D483" s="142"/>
      <c r="E483" s="142"/>
      <c r="F483" s="142"/>
      <c r="G483" s="142"/>
      <c r="H483" s="142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 ht="12.75" customHeight="1" x14ac:dyDescent="0.2">
      <c r="A484" s="140"/>
      <c r="B484" s="141"/>
      <c r="C484" s="142"/>
      <c r="D484" s="142"/>
      <c r="E484" s="142"/>
      <c r="F484" s="142"/>
      <c r="G484" s="142"/>
      <c r="H484" s="142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 ht="12.75" customHeight="1" x14ac:dyDescent="0.2">
      <c r="A485" s="140"/>
      <c r="B485" s="141"/>
      <c r="C485" s="142"/>
      <c r="D485" s="142"/>
      <c r="E485" s="142"/>
      <c r="F485" s="142"/>
      <c r="G485" s="142"/>
      <c r="H485" s="142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 ht="12.75" customHeight="1" x14ac:dyDescent="0.2">
      <c r="A486" s="140"/>
      <c r="B486" s="141"/>
      <c r="C486" s="142"/>
      <c r="D486" s="142"/>
      <c r="E486" s="142"/>
      <c r="F486" s="142"/>
      <c r="G486" s="142"/>
      <c r="H486" s="142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 ht="12.75" customHeight="1" x14ac:dyDescent="0.2">
      <c r="A487" s="140"/>
      <c r="B487" s="141"/>
      <c r="C487" s="142"/>
      <c r="D487" s="142"/>
      <c r="E487" s="142"/>
      <c r="F487" s="142"/>
      <c r="G487" s="142"/>
      <c r="H487" s="142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 ht="12.75" customHeight="1" x14ac:dyDescent="0.2">
      <c r="A488" s="140"/>
      <c r="B488" s="141"/>
      <c r="C488" s="142"/>
      <c r="D488" s="142"/>
      <c r="E488" s="142"/>
      <c r="F488" s="142"/>
      <c r="G488" s="142"/>
      <c r="H488" s="142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 ht="12.75" customHeight="1" x14ac:dyDescent="0.2">
      <c r="A489" s="140"/>
      <c r="B489" s="141"/>
      <c r="C489" s="142"/>
      <c r="D489" s="142"/>
      <c r="E489" s="142"/>
      <c r="F489" s="142"/>
      <c r="G489" s="142"/>
      <c r="H489" s="142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 ht="12.75" customHeight="1" x14ac:dyDescent="0.2">
      <c r="A490" s="140"/>
      <c r="B490" s="141"/>
      <c r="C490" s="142"/>
      <c r="D490" s="142"/>
      <c r="E490" s="142"/>
      <c r="F490" s="142"/>
      <c r="G490" s="142"/>
      <c r="H490" s="142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 ht="12.75" customHeight="1" x14ac:dyDescent="0.2">
      <c r="A491" s="140"/>
      <c r="B491" s="141"/>
      <c r="C491" s="142"/>
      <c r="D491" s="142"/>
      <c r="E491" s="142"/>
      <c r="F491" s="142"/>
      <c r="G491" s="142"/>
      <c r="H491" s="142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 ht="12.75" customHeight="1" x14ac:dyDescent="0.2">
      <c r="A492" s="140"/>
      <c r="B492" s="141"/>
      <c r="C492" s="142"/>
      <c r="D492" s="142"/>
      <c r="E492" s="142"/>
      <c r="F492" s="142"/>
      <c r="G492" s="142"/>
      <c r="H492" s="142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 ht="12.75" customHeight="1" x14ac:dyDescent="0.2">
      <c r="A493" s="140"/>
      <c r="B493" s="141"/>
      <c r="C493" s="142"/>
      <c r="D493" s="142"/>
      <c r="E493" s="142"/>
      <c r="F493" s="142"/>
      <c r="G493" s="142"/>
      <c r="H493" s="142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 ht="12.75" customHeight="1" x14ac:dyDescent="0.2">
      <c r="A494" s="140"/>
      <c r="B494" s="141"/>
      <c r="C494" s="142"/>
      <c r="D494" s="142"/>
      <c r="E494" s="142"/>
      <c r="F494" s="142"/>
      <c r="G494" s="142"/>
      <c r="H494" s="142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 ht="12.75" customHeight="1" x14ac:dyDescent="0.2">
      <c r="A495" s="140"/>
      <c r="B495" s="141"/>
      <c r="C495" s="142"/>
      <c r="D495" s="142"/>
      <c r="E495" s="142"/>
      <c r="F495" s="142"/>
      <c r="G495" s="142"/>
      <c r="H495" s="142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 ht="12.75" customHeight="1" x14ac:dyDescent="0.2">
      <c r="A496" s="140"/>
      <c r="B496" s="141"/>
      <c r="C496" s="142"/>
      <c r="D496" s="142"/>
      <c r="E496" s="142"/>
      <c r="F496" s="142"/>
      <c r="G496" s="142"/>
      <c r="H496" s="142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 ht="12.75" customHeight="1" x14ac:dyDescent="0.2">
      <c r="A497" s="140"/>
      <c r="B497" s="141"/>
      <c r="C497" s="142"/>
      <c r="D497" s="142"/>
      <c r="E497" s="142"/>
      <c r="F497" s="142"/>
      <c r="G497" s="142"/>
      <c r="H497" s="142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 ht="12.75" customHeight="1" x14ac:dyDescent="0.2">
      <c r="A498" s="140"/>
      <c r="B498" s="141"/>
      <c r="C498" s="142"/>
      <c r="D498" s="142"/>
      <c r="E498" s="142"/>
      <c r="F498" s="142"/>
      <c r="G498" s="142"/>
      <c r="H498" s="142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 ht="12.75" customHeight="1" x14ac:dyDescent="0.2">
      <c r="A499" s="140"/>
      <c r="B499" s="141"/>
      <c r="C499" s="142"/>
      <c r="D499" s="142"/>
      <c r="E499" s="142"/>
      <c r="F499" s="142"/>
      <c r="G499" s="142"/>
      <c r="H499" s="142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 ht="12.75" customHeight="1" x14ac:dyDescent="0.2">
      <c r="A500" s="140"/>
      <c r="B500" s="141"/>
      <c r="C500" s="142"/>
      <c r="D500" s="142"/>
      <c r="E500" s="142"/>
      <c r="F500" s="142"/>
      <c r="G500" s="142"/>
      <c r="H500" s="142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 ht="12.75" customHeight="1" x14ac:dyDescent="0.2">
      <c r="A501" s="140"/>
      <c r="B501" s="141"/>
      <c r="C501" s="142"/>
      <c r="D501" s="142"/>
      <c r="E501" s="142"/>
      <c r="F501" s="142"/>
      <c r="G501" s="142"/>
      <c r="H501" s="142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 ht="12.75" customHeight="1" x14ac:dyDescent="0.2">
      <c r="A502" s="140"/>
      <c r="B502" s="141"/>
      <c r="C502" s="142"/>
      <c r="D502" s="142"/>
      <c r="E502" s="142"/>
      <c r="F502" s="142"/>
      <c r="G502" s="142"/>
      <c r="H502" s="142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 ht="12.75" customHeight="1" x14ac:dyDescent="0.2">
      <c r="A503" s="140"/>
      <c r="B503" s="141"/>
      <c r="C503" s="142"/>
      <c r="D503" s="142"/>
      <c r="E503" s="142"/>
      <c r="F503" s="142"/>
      <c r="G503" s="142"/>
      <c r="H503" s="142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 ht="12.75" customHeight="1" x14ac:dyDescent="0.2">
      <c r="A504" s="140"/>
      <c r="B504" s="141"/>
      <c r="C504" s="142"/>
      <c r="D504" s="142"/>
      <c r="E504" s="142"/>
      <c r="F504" s="142"/>
      <c r="G504" s="142"/>
      <c r="H504" s="142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 ht="12.75" customHeight="1" x14ac:dyDescent="0.2">
      <c r="A505" s="140"/>
      <c r="B505" s="141"/>
      <c r="C505" s="142"/>
      <c r="D505" s="142"/>
      <c r="E505" s="142"/>
      <c r="F505" s="142"/>
      <c r="G505" s="142"/>
      <c r="H505" s="142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 ht="12.75" customHeight="1" x14ac:dyDescent="0.2">
      <c r="A506" s="140"/>
      <c r="B506" s="141"/>
      <c r="C506" s="142"/>
      <c r="D506" s="142"/>
      <c r="E506" s="142"/>
      <c r="F506" s="142"/>
      <c r="G506" s="142"/>
      <c r="H506" s="142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 ht="12.75" customHeight="1" x14ac:dyDescent="0.2">
      <c r="A507" s="140"/>
      <c r="B507" s="141"/>
      <c r="C507" s="142"/>
      <c r="D507" s="142"/>
      <c r="E507" s="142"/>
      <c r="F507" s="142"/>
      <c r="G507" s="142"/>
      <c r="H507" s="142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 ht="12.75" customHeight="1" x14ac:dyDescent="0.2">
      <c r="A508" s="140"/>
      <c r="B508" s="141"/>
      <c r="C508" s="142"/>
      <c r="D508" s="142"/>
      <c r="E508" s="142"/>
      <c r="F508" s="142"/>
      <c r="G508" s="142"/>
      <c r="H508" s="142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 ht="12.75" customHeight="1" x14ac:dyDescent="0.2">
      <c r="A509" s="140"/>
      <c r="B509" s="141"/>
      <c r="C509" s="142"/>
      <c r="D509" s="142"/>
      <c r="E509" s="142"/>
      <c r="F509" s="142"/>
      <c r="G509" s="142"/>
      <c r="H509" s="142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 ht="12.75" customHeight="1" x14ac:dyDescent="0.2">
      <c r="A510" s="140"/>
      <c r="B510" s="141"/>
      <c r="C510" s="142"/>
      <c r="D510" s="142"/>
      <c r="E510" s="142"/>
      <c r="F510" s="142"/>
      <c r="G510" s="142"/>
      <c r="H510" s="142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 ht="12.75" customHeight="1" x14ac:dyDescent="0.2">
      <c r="A511" s="140"/>
      <c r="B511" s="141"/>
      <c r="C511" s="142"/>
      <c r="D511" s="142"/>
      <c r="E511" s="142"/>
      <c r="F511" s="142"/>
      <c r="G511" s="142"/>
      <c r="H511" s="142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 ht="12.75" customHeight="1" x14ac:dyDescent="0.2">
      <c r="A512" s="140"/>
      <c r="B512" s="141"/>
      <c r="C512" s="142"/>
      <c r="D512" s="142"/>
      <c r="E512" s="142"/>
      <c r="F512" s="142"/>
      <c r="G512" s="142"/>
      <c r="H512" s="142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 ht="12.75" customHeight="1" x14ac:dyDescent="0.2">
      <c r="A513" s="140"/>
      <c r="B513" s="141"/>
      <c r="C513" s="142"/>
      <c r="D513" s="142"/>
      <c r="E513" s="142"/>
      <c r="F513" s="142"/>
      <c r="G513" s="142"/>
      <c r="H513" s="142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 ht="12.75" customHeight="1" x14ac:dyDescent="0.2">
      <c r="A514" s="140"/>
      <c r="B514" s="141"/>
      <c r="C514" s="142"/>
      <c r="D514" s="142"/>
      <c r="E514" s="142"/>
      <c r="F514" s="142"/>
      <c r="G514" s="142"/>
      <c r="H514" s="142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 ht="12.75" customHeight="1" x14ac:dyDescent="0.2">
      <c r="A515" s="140"/>
      <c r="B515" s="141"/>
      <c r="C515" s="142"/>
      <c r="D515" s="142"/>
      <c r="E515" s="142"/>
      <c r="F515" s="142"/>
      <c r="G515" s="142"/>
      <c r="H515" s="142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 ht="12.75" customHeight="1" x14ac:dyDescent="0.2">
      <c r="A516" s="140"/>
      <c r="B516" s="141"/>
      <c r="C516" s="142"/>
      <c r="D516" s="142"/>
      <c r="E516" s="142"/>
      <c r="F516" s="142"/>
      <c r="G516" s="142"/>
      <c r="H516" s="142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 ht="12.75" customHeight="1" x14ac:dyDescent="0.2">
      <c r="A517" s="140"/>
      <c r="B517" s="141"/>
      <c r="C517" s="142"/>
      <c r="D517" s="142"/>
      <c r="E517" s="142"/>
      <c r="F517" s="142"/>
      <c r="G517" s="142"/>
      <c r="H517" s="142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 ht="12.75" customHeight="1" x14ac:dyDescent="0.2">
      <c r="A518" s="140"/>
      <c r="B518" s="141"/>
      <c r="C518" s="142"/>
      <c r="D518" s="142"/>
      <c r="E518" s="142"/>
      <c r="F518" s="142"/>
      <c r="G518" s="142"/>
      <c r="H518" s="142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 ht="12.75" customHeight="1" x14ac:dyDescent="0.2">
      <c r="A519" s="140"/>
      <c r="B519" s="141"/>
      <c r="C519" s="142"/>
      <c r="D519" s="142"/>
      <c r="E519" s="142"/>
      <c r="F519" s="142"/>
      <c r="G519" s="142"/>
      <c r="H519" s="142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 ht="12.75" customHeight="1" x14ac:dyDescent="0.2">
      <c r="A520" s="140"/>
      <c r="B520" s="141"/>
      <c r="C520" s="142"/>
      <c r="D520" s="142"/>
      <c r="E520" s="142"/>
      <c r="F520" s="142"/>
      <c r="G520" s="142"/>
      <c r="H520" s="142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 ht="12.75" customHeight="1" x14ac:dyDescent="0.2">
      <c r="A521" s="140"/>
      <c r="B521" s="141"/>
      <c r="C521" s="142"/>
      <c r="D521" s="142"/>
      <c r="E521" s="142"/>
      <c r="F521" s="142"/>
      <c r="G521" s="142"/>
      <c r="H521" s="142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 ht="12.75" customHeight="1" x14ac:dyDescent="0.2">
      <c r="A522" s="140"/>
      <c r="B522" s="141"/>
      <c r="C522" s="142"/>
      <c r="D522" s="142"/>
      <c r="E522" s="142"/>
      <c r="F522" s="142"/>
      <c r="G522" s="142"/>
      <c r="H522" s="142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 ht="12.75" customHeight="1" x14ac:dyDescent="0.2">
      <c r="A523" s="140"/>
      <c r="B523" s="141"/>
      <c r="C523" s="142"/>
      <c r="D523" s="142"/>
      <c r="E523" s="142"/>
      <c r="F523" s="142"/>
      <c r="G523" s="142"/>
      <c r="H523" s="142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 ht="12.75" customHeight="1" x14ac:dyDescent="0.2">
      <c r="A524" s="140"/>
      <c r="B524" s="141"/>
      <c r="C524" s="142"/>
      <c r="D524" s="142"/>
      <c r="E524" s="142"/>
      <c r="F524" s="142"/>
      <c r="G524" s="142"/>
      <c r="H524" s="142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 ht="12.75" customHeight="1" x14ac:dyDescent="0.2">
      <c r="A525" s="140"/>
      <c r="B525" s="141"/>
      <c r="C525" s="142"/>
      <c r="D525" s="142"/>
      <c r="E525" s="142"/>
      <c r="F525" s="142"/>
      <c r="G525" s="142"/>
      <c r="H525" s="142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 ht="12.75" customHeight="1" x14ac:dyDescent="0.2">
      <c r="A526" s="140"/>
      <c r="B526" s="141"/>
      <c r="C526" s="142"/>
      <c r="D526" s="142"/>
      <c r="E526" s="142"/>
      <c r="F526" s="142"/>
      <c r="G526" s="142"/>
      <c r="H526" s="142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 ht="12.75" customHeight="1" x14ac:dyDescent="0.2">
      <c r="A527" s="140"/>
      <c r="B527" s="141"/>
      <c r="C527" s="142"/>
      <c r="D527" s="142"/>
      <c r="E527" s="142"/>
      <c r="F527" s="142"/>
      <c r="G527" s="142"/>
      <c r="H527" s="142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 ht="12.75" customHeight="1" x14ac:dyDescent="0.2">
      <c r="A528" s="140"/>
      <c r="B528" s="141"/>
      <c r="C528" s="142"/>
      <c r="D528" s="142"/>
      <c r="E528" s="142"/>
      <c r="F528" s="142"/>
      <c r="G528" s="142"/>
      <c r="H528" s="142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 ht="12.75" customHeight="1" x14ac:dyDescent="0.2">
      <c r="A529" s="140"/>
      <c r="B529" s="141"/>
      <c r="C529" s="142"/>
      <c r="D529" s="142"/>
      <c r="E529" s="142"/>
      <c r="F529" s="142"/>
      <c r="G529" s="142"/>
      <c r="H529" s="142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 ht="12.75" customHeight="1" x14ac:dyDescent="0.2">
      <c r="A530" s="140"/>
      <c r="B530" s="141"/>
      <c r="C530" s="142"/>
      <c r="D530" s="142"/>
      <c r="E530" s="142"/>
      <c r="F530" s="142"/>
      <c r="G530" s="142"/>
      <c r="H530" s="142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 ht="12.75" customHeight="1" x14ac:dyDescent="0.2">
      <c r="A531" s="140"/>
      <c r="B531" s="141"/>
      <c r="C531" s="142"/>
      <c r="D531" s="142"/>
      <c r="E531" s="142"/>
      <c r="F531" s="142"/>
      <c r="G531" s="142"/>
      <c r="H531" s="142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 ht="12.75" customHeight="1" x14ac:dyDescent="0.2">
      <c r="A532" s="140"/>
      <c r="B532" s="141"/>
      <c r="C532" s="142"/>
      <c r="D532" s="142"/>
      <c r="E532" s="142"/>
      <c r="F532" s="142"/>
      <c r="G532" s="142"/>
      <c r="H532" s="142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 ht="12.75" customHeight="1" x14ac:dyDescent="0.2">
      <c r="A533" s="140"/>
      <c r="B533" s="141"/>
      <c r="C533" s="142"/>
      <c r="D533" s="142"/>
      <c r="E533" s="142"/>
      <c r="F533" s="142"/>
      <c r="G533" s="142"/>
      <c r="H533" s="142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 ht="12.75" customHeight="1" x14ac:dyDescent="0.2">
      <c r="A534" s="140"/>
      <c r="B534" s="141"/>
      <c r="C534" s="142"/>
      <c r="D534" s="142"/>
      <c r="E534" s="142"/>
      <c r="F534" s="142"/>
      <c r="G534" s="142"/>
      <c r="H534" s="142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 ht="12.75" customHeight="1" x14ac:dyDescent="0.2">
      <c r="A535" s="140"/>
      <c r="B535" s="141"/>
      <c r="C535" s="142"/>
      <c r="D535" s="142"/>
      <c r="E535" s="142"/>
      <c r="F535" s="142"/>
      <c r="G535" s="142"/>
      <c r="H535" s="142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 ht="12.75" customHeight="1" x14ac:dyDescent="0.2">
      <c r="A536" s="140"/>
      <c r="B536" s="141"/>
      <c r="C536" s="142"/>
      <c r="D536" s="142"/>
      <c r="E536" s="142"/>
      <c r="F536" s="142"/>
      <c r="G536" s="142"/>
      <c r="H536" s="142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 ht="12.75" customHeight="1" x14ac:dyDescent="0.2">
      <c r="A537" s="140"/>
      <c r="B537" s="141"/>
      <c r="C537" s="142"/>
      <c r="D537" s="142"/>
      <c r="E537" s="142"/>
      <c r="F537" s="142"/>
      <c r="G537" s="142"/>
      <c r="H537" s="142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 ht="12.75" customHeight="1" x14ac:dyDescent="0.2">
      <c r="A538" s="140"/>
      <c r="B538" s="141"/>
      <c r="C538" s="142"/>
      <c r="D538" s="142"/>
      <c r="E538" s="142"/>
      <c r="F538" s="142"/>
      <c r="G538" s="142"/>
      <c r="H538" s="142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 ht="12.75" customHeight="1" x14ac:dyDescent="0.2">
      <c r="A539" s="140"/>
      <c r="B539" s="141"/>
      <c r="C539" s="142"/>
      <c r="D539" s="142"/>
      <c r="E539" s="142"/>
      <c r="F539" s="142"/>
      <c r="G539" s="142"/>
      <c r="H539" s="142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 ht="12.75" customHeight="1" x14ac:dyDescent="0.2">
      <c r="A540" s="140"/>
      <c r="B540" s="141"/>
      <c r="C540" s="142"/>
      <c r="D540" s="142"/>
      <c r="E540" s="142"/>
      <c r="F540" s="142"/>
      <c r="G540" s="142"/>
      <c r="H540" s="142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 ht="12.75" customHeight="1" x14ac:dyDescent="0.2">
      <c r="A541" s="140"/>
      <c r="B541" s="141"/>
      <c r="C541" s="142"/>
      <c r="D541" s="142"/>
      <c r="E541" s="142"/>
      <c r="F541" s="142"/>
      <c r="G541" s="142"/>
      <c r="H541" s="142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 ht="12.75" customHeight="1" x14ac:dyDescent="0.2">
      <c r="A542" s="140"/>
      <c r="B542" s="141"/>
      <c r="C542" s="142"/>
      <c r="D542" s="142"/>
      <c r="E542" s="142"/>
      <c r="F542" s="142"/>
      <c r="G542" s="142"/>
      <c r="H542" s="142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 ht="12.75" customHeight="1" x14ac:dyDescent="0.2">
      <c r="A543" s="140"/>
      <c r="B543" s="141"/>
      <c r="C543" s="142"/>
      <c r="D543" s="142"/>
      <c r="E543" s="142"/>
      <c r="F543" s="142"/>
      <c r="G543" s="142"/>
      <c r="H543" s="142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 ht="12.75" customHeight="1" x14ac:dyDescent="0.2">
      <c r="A544" s="140"/>
      <c r="B544" s="141"/>
      <c r="C544" s="142"/>
      <c r="D544" s="142"/>
      <c r="E544" s="142"/>
      <c r="F544" s="142"/>
      <c r="G544" s="142"/>
      <c r="H544" s="142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 ht="12.75" customHeight="1" x14ac:dyDescent="0.2">
      <c r="A545" s="140"/>
      <c r="B545" s="141"/>
      <c r="C545" s="142"/>
      <c r="D545" s="142"/>
      <c r="E545" s="142"/>
      <c r="F545" s="142"/>
      <c r="G545" s="142"/>
      <c r="H545" s="142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 ht="12.75" customHeight="1" x14ac:dyDescent="0.2">
      <c r="A546" s="140"/>
      <c r="B546" s="141"/>
      <c r="C546" s="142"/>
      <c r="D546" s="142"/>
      <c r="E546" s="142"/>
      <c r="F546" s="142"/>
      <c r="G546" s="142"/>
      <c r="H546" s="142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 ht="12.75" customHeight="1" x14ac:dyDescent="0.2">
      <c r="A547" s="140"/>
      <c r="B547" s="141"/>
      <c r="C547" s="142"/>
      <c r="D547" s="142"/>
      <c r="E547" s="142"/>
      <c r="F547" s="142"/>
      <c r="G547" s="142"/>
      <c r="H547" s="142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 ht="12.75" customHeight="1" x14ac:dyDescent="0.2">
      <c r="A548" s="140"/>
      <c r="B548" s="141"/>
      <c r="C548" s="142"/>
      <c r="D548" s="142"/>
      <c r="E548" s="142"/>
      <c r="F548" s="142"/>
      <c r="G548" s="142"/>
      <c r="H548" s="142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 ht="12.75" customHeight="1" x14ac:dyDescent="0.2">
      <c r="A549" s="140"/>
      <c r="B549" s="141"/>
      <c r="C549" s="142"/>
      <c r="D549" s="142"/>
      <c r="E549" s="142"/>
      <c r="F549" s="142"/>
      <c r="G549" s="142"/>
      <c r="H549" s="142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 ht="12.75" customHeight="1" x14ac:dyDescent="0.2">
      <c r="A550" s="140"/>
      <c r="B550" s="141"/>
      <c r="C550" s="142"/>
      <c r="D550" s="142"/>
      <c r="E550" s="142"/>
      <c r="F550" s="142"/>
      <c r="G550" s="142"/>
      <c r="H550" s="142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 ht="12.75" customHeight="1" x14ac:dyDescent="0.2">
      <c r="A551" s="140"/>
      <c r="B551" s="141"/>
      <c r="C551" s="142"/>
      <c r="D551" s="142"/>
      <c r="E551" s="142"/>
      <c r="F551" s="142"/>
      <c r="G551" s="142"/>
      <c r="H551" s="142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 ht="12.75" customHeight="1" x14ac:dyDescent="0.2">
      <c r="A552" s="140"/>
      <c r="B552" s="141"/>
      <c r="C552" s="142"/>
      <c r="D552" s="142"/>
      <c r="E552" s="142"/>
      <c r="F552" s="142"/>
      <c r="G552" s="142"/>
      <c r="H552" s="142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 ht="12.75" customHeight="1" x14ac:dyDescent="0.2">
      <c r="A553" s="140"/>
      <c r="B553" s="141"/>
      <c r="C553" s="142"/>
      <c r="D553" s="142"/>
      <c r="E553" s="142"/>
      <c r="F553" s="142"/>
      <c r="G553" s="142"/>
      <c r="H553" s="142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 ht="12.75" customHeight="1" x14ac:dyDescent="0.2">
      <c r="A554" s="140"/>
      <c r="B554" s="141"/>
      <c r="C554" s="142"/>
      <c r="D554" s="142"/>
      <c r="E554" s="142"/>
      <c r="F554" s="142"/>
      <c r="G554" s="142"/>
      <c r="H554" s="142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 ht="12.75" customHeight="1" x14ac:dyDescent="0.2">
      <c r="A555" s="140"/>
      <c r="B555" s="141"/>
      <c r="C555" s="142"/>
      <c r="D555" s="142"/>
      <c r="E555" s="142"/>
      <c r="F555" s="142"/>
      <c r="G555" s="142"/>
      <c r="H555" s="142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 ht="12.75" customHeight="1" x14ac:dyDescent="0.2">
      <c r="A556" s="140"/>
      <c r="B556" s="141"/>
      <c r="C556" s="142"/>
      <c r="D556" s="142"/>
      <c r="E556" s="142"/>
      <c r="F556" s="142"/>
      <c r="G556" s="142"/>
      <c r="H556" s="142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 ht="12.75" customHeight="1" x14ac:dyDescent="0.2">
      <c r="A557" s="140"/>
      <c r="B557" s="141"/>
      <c r="C557" s="142"/>
      <c r="D557" s="142"/>
      <c r="E557" s="142"/>
      <c r="F557" s="142"/>
      <c r="G557" s="142"/>
      <c r="H557" s="142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 ht="12.75" customHeight="1" x14ac:dyDescent="0.2">
      <c r="A558" s="140"/>
      <c r="B558" s="141"/>
      <c r="C558" s="142"/>
      <c r="D558" s="142"/>
      <c r="E558" s="142"/>
      <c r="F558" s="142"/>
      <c r="G558" s="142"/>
      <c r="H558" s="142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 ht="12.75" customHeight="1" x14ac:dyDescent="0.2">
      <c r="A559" s="140"/>
      <c r="B559" s="141"/>
      <c r="C559" s="142"/>
      <c r="D559" s="142"/>
      <c r="E559" s="142"/>
      <c r="F559" s="142"/>
      <c r="G559" s="142"/>
      <c r="H559" s="142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 ht="12.75" customHeight="1" x14ac:dyDescent="0.2">
      <c r="A560" s="140"/>
      <c r="B560" s="141"/>
      <c r="C560" s="142"/>
      <c r="D560" s="142"/>
      <c r="E560" s="142"/>
      <c r="F560" s="142"/>
      <c r="G560" s="142"/>
      <c r="H560" s="142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 ht="12.75" customHeight="1" x14ac:dyDescent="0.2">
      <c r="A561" s="140"/>
      <c r="B561" s="141"/>
      <c r="C561" s="142"/>
      <c r="D561" s="142"/>
      <c r="E561" s="142"/>
      <c r="F561" s="142"/>
      <c r="G561" s="142"/>
      <c r="H561" s="142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 ht="12.75" customHeight="1" x14ac:dyDescent="0.2">
      <c r="A562" s="140"/>
      <c r="B562" s="141"/>
      <c r="C562" s="142"/>
      <c r="D562" s="142"/>
      <c r="E562" s="142"/>
      <c r="F562" s="142"/>
      <c r="G562" s="142"/>
      <c r="H562" s="142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 ht="12.75" customHeight="1" x14ac:dyDescent="0.2">
      <c r="A563" s="140"/>
      <c r="B563" s="141"/>
      <c r="C563" s="142"/>
      <c r="D563" s="142"/>
      <c r="E563" s="142"/>
      <c r="F563" s="142"/>
      <c r="G563" s="142"/>
      <c r="H563" s="142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 ht="12.75" customHeight="1" x14ac:dyDescent="0.2">
      <c r="A564" s="140"/>
      <c r="B564" s="141"/>
      <c r="C564" s="142"/>
      <c r="D564" s="142"/>
      <c r="E564" s="142"/>
      <c r="F564" s="142"/>
      <c r="G564" s="142"/>
      <c r="H564" s="142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 ht="12.75" customHeight="1" x14ac:dyDescent="0.2">
      <c r="A565" s="140"/>
      <c r="B565" s="141"/>
      <c r="C565" s="142"/>
      <c r="D565" s="142"/>
      <c r="E565" s="142"/>
      <c r="F565" s="142"/>
      <c r="G565" s="142"/>
      <c r="H565" s="142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 ht="12.75" customHeight="1" x14ac:dyDescent="0.2">
      <c r="A566" s="140"/>
      <c r="B566" s="141"/>
      <c r="C566" s="142"/>
      <c r="D566" s="142"/>
      <c r="E566" s="142"/>
      <c r="F566" s="142"/>
      <c r="G566" s="142"/>
      <c r="H566" s="142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 ht="12.75" customHeight="1" x14ac:dyDescent="0.2">
      <c r="A567" s="140"/>
      <c r="B567" s="141"/>
      <c r="C567" s="142"/>
      <c r="D567" s="142"/>
      <c r="E567" s="142"/>
      <c r="F567" s="142"/>
      <c r="G567" s="142"/>
      <c r="H567" s="142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 ht="12.75" customHeight="1" x14ac:dyDescent="0.2">
      <c r="A568" s="140"/>
      <c r="B568" s="141"/>
      <c r="C568" s="142"/>
      <c r="D568" s="142"/>
      <c r="E568" s="142"/>
      <c r="F568" s="142"/>
      <c r="G568" s="142"/>
      <c r="H568" s="142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 ht="12.75" customHeight="1" x14ac:dyDescent="0.2">
      <c r="A569" s="140"/>
      <c r="B569" s="141"/>
      <c r="C569" s="142"/>
      <c r="D569" s="142"/>
      <c r="E569" s="142"/>
      <c r="F569" s="142"/>
      <c r="G569" s="142"/>
      <c r="H569" s="142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 ht="12.75" customHeight="1" x14ac:dyDescent="0.2">
      <c r="A570" s="140"/>
      <c r="B570" s="141"/>
      <c r="C570" s="142"/>
      <c r="D570" s="142"/>
      <c r="E570" s="142"/>
      <c r="F570" s="142"/>
      <c r="G570" s="142"/>
      <c r="H570" s="142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 ht="12.75" customHeight="1" x14ac:dyDescent="0.2">
      <c r="A571" s="140"/>
      <c r="B571" s="141"/>
      <c r="C571" s="142"/>
      <c r="D571" s="142"/>
      <c r="E571" s="142"/>
      <c r="F571" s="142"/>
      <c r="G571" s="142"/>
      <c r="H571" s="142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 ht="12.75" customHeight="1" x14ac:dyDescent="0.2">
      <c r="A572" s="140"/>
      <c r="B572" s="141"/>
      <c r="C572" s="142"/>
      <c r="D572" s="142"/>
      <c r="E572" s="142"/>
      <c r="F572" s="142"/>
      <c r="G572" s="142"/>
      <c r="H572" s="142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 ht="12.75" customHeight="1" x14ac:dyDescent="0.2">
      <c r="A573" s="140"/>
      <c r="B573" s="141"/>
      <c r="C573" s="142"/>
      <c r="D573" s="142"/>
      <c r="E573" s="142"/>
      <c r="F573" s="142"/>
      <c r="G573" s="142"/>
      <c r="H573" s="142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 ht="12.75" customHeight="1" x14ac:dyDescent="0.2">
      <c r="A574" s="140"/>
      <c r="B574" s="141"/>
      <c r="C574" s="142"/>
      <c r="D574" s="142"/>
      <c r="E574" s="142"/>
      <c r="F574" s="142"/>
      <c r="G574" s="142"/>
      <c r="H574" s="142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 ht="12.75" customHeight="1" x14ac:dyDescent="0.2">
      <c r="A575" s="140"/>
      <c r="B575" s="141"/>
      <c r="C575" s="142"/>
      <c r="D575" s="142"/>
      <c r="E575" s="142"/>
      <c r="F575" s="142"/>
      <c r="G575" s="142"/>
      <c r="H575" s="142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 ht="12.75" customHeight="1" x14ac:dyDescent="0.2">
      <c r="A576" s="140"/>
      <c r="B576" s="141"/>
      <c r="C576" s="142"/>
      <c r="D576" s="142"/>
      <c r="E576" s="142"/>
      <c r="F576" s="142"/>
      <c r="G576" s="142"/>
      <c r="H576" s="142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 ht="12.75" customHeight="1" x14ac:dyDescent="0.2">
      <c r="A577" s="140"/>
      <c r="B577" s="141"/>
      <c r="C577" s="142"/>
      <c r="D577" s="142"/>
      <c r="E577" s="142"/>
      <c r="F577" s="142"/>
      <c r="G577" s="142"/>
      <c r="H577" s="142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 ht="12.75" customHeight="1" x14ac:dyDescent="0.2">
      <c r="A578" s="140"/>
      <c r="B578" s="141"/>
      <c r="C578" s="142"/>
      <c r="D578" s="142"/>
      <c r="E578" s="142"/>
      <c r="F578" s="142"/>
      <c r="G578" s="142"/>
      <c r="H578" s="142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 ht="12.75" customHeight="1" x14ac:dyDescent="0.2">
      <c r="A579" s="140"/>
      <c r="B579" s="141"/>
      <c r="C579" s="142"/>
      <c r="D579" s="142"/>
      <c r="E579" s="142"/>
      <c r="F579" s="142"/>
      <c r="G579" s="142"/>
      <c r="H579" s="142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 ht="12.75" customHeight="1" x14ac:dyDescent="0.2">
      <c r="A580" s="140"/>
      <c r="B580" s="141"/>
      <c r="C580" s="142"/>
      <c r="D580" s="142"/>
      <c r="E580" s="142"/>
      <c r="F580" s="142"/>
      <c r="G580" s="142"/>
      <c r="H580" s="142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 ht="12.75" customHeight="1" x14ac:dyDescent="0.2">
      <c r="A581" s="140"/>
      <c r="B581" s="141"/>
      <c r="C581" s="142"/>
      <c r="D581" s="142"/>
      <c r="E581" s="142"/>
      <c r="F581" s="142"/>
      <c r="G581" s="142"/>
      <c r="H581" s="142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 ht="12.75" customHeight="1" x14ac:dyDescent="0.2">
      <c r="A582" s="140"/>
      <c r="B582" s="141"/>
      <c r="C582" s="142"/>
      <c r="D582" s="142"/>
      <c r="E582" s="142"/>
      <c r="F582" s="142"/>
      <c r="G582" s="142"/>
      <c r="H582" s="142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 ht="12.75" customHeight="1" x14ac:dyDescent="0.2">
      <c r="A583" s="140"/>
      <c r="B583" s="141"/>
      <c r="C583" s="142"/>
      <c r="D583" s="142"/>
      <c r="E583" s="142"/>
      <c r="F583" s="142"/>
      <c r="G583" s="142"/>
      <c r="H583" s="142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 ht="12.75" customHeight="1" x14ac:dyDescent="0.2">
      <c r="A584" s="140"/>
      <c r="B584" s="141"/>
      <c r="C584" s="142"/>
      <c r="D584" s="142"/>
      <c r="E584" s="142"/>
      <c r="F584" s="142"/>
      <c r="G584" s="142"/>
      <c r="H584" s="142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 ht="12.75" customHeight="1" x14ac:dyDescent="0.2">
      <c r="A585" s="140"/>
      <c r="B585" s="141"/>
      <c r="C585" s="142"/>
      <c r="D585" s="142"/>
      <c r="E585" s="142"/>
      <c r="F585" s="142"/>
      <c r="G585" s="142"/>
      <c r="H585" s="142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 ht="12.75" customHeight="1" x14ac:dyDescent="0.2">
      <c r="A586" s="140"/>
      <c r="B586" s="141"/>
      <c r="C586" s="142"/>
      <c r="D586" s="142"/>
      <c r="E586" s="142"/>
      <c r="F586" s="142"/>
      <c r="G586" s="142"/>
      <c r="H586" s="142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 ht="12.75" customHeight="1" x14ac:dyDescent="0.2">
      <c r="A587" s="140"/>
      <c r="B587" s="141"/>
      <c r="C587" s="142"/>
      <c r="D587" s="142"/>
      <c r="E587" s="142"/>
      <c r="F587" s="142"/>
      <c r="G587" s="142"/>
      <c r="H587" s="142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 ht="12.75" customHeight="1" x14ac:dyDescent="0.2">
      <c r="A588" s="140"/>
      <c r="B588" s="141"/>
      <c r="C588" s="142"/>
      <c r="D588" s="142"/>
      <c r="E588" s="142"/>
      <c r="F588" s="142"/>
      <c r="G588" s="142"/>
      <c r="H588" s="142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 ht="12.75" customHeight="1" x14ac:dyDescent="0.2">
      <c r="A589" s="140"/>
      <c r="B589" s="141"/>
      <c r="C589" s="142"/>
      <c r="D589" s="142"/>
      <c r="E589" s="142"/>
      <c r="F589" s="142"/>
      <c r="G589" s="142"/>
      <c r="H589" s="142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 ht="12.75" customHeight="1" x14ac:dyDescent="0.2">
      <c r="A590" s="140"/>
      <c r="B590" s="141"/>
      <c r="C590" s="142"/>
      <c r="D590" s="142"/>
      <c r="E590" s="142"/>
      <c r="F590" s="142"/>
      <c r="G590" s="142"/>
      <c r="H590" s="142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 ht="12.75" customHeight="1" x14ac:dyDescent="0.2">
      <c r="A591" s="140"/>
      <c r="B591" s="141"/>
      <c r="C591" s="142"/>
      <c r="D591" s="142"/>
      <c r="E591" s="142"/>
      <c r="F591" s="142"/>
      <c r="G591" s="142"/>
      <c r="H591" s="142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 ht="12.75" customHeight="1" x14ac:dyDescent="0.2">
      <c r="A592" s="140"/>
      <c r="B592" s="141"/>
      <c r="C592" s="142"/>
      <c r="D592" s="142"/>
      <c r="E592" s="142"/>
      <c r="F592" s="142"/>
      <c r="G592" s="142"/>
      <c r="H592" s="142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 ht="12.75" customHeight="1" x14ac:dyDescent="0.2">
      <c r="A593" s="140"/>
      <c r="B593" s="141"/>
      <c r="C593" s="142"/>
      <c r="D593" s="142"/>
      <c r="E593" s="142"/>
      <c r="F593" s="142"/>
      <c r="G593" s="142"/>
      <c r="H593" s="142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 ht="12.75" customHeight="1" x14ac:dyDescent="0.2">
      <c r="A594" s="140"/>
      <c r="B594" s="141"/>
      <c r="C594" s="142"/>
      <c r="D594" s="142"/>
      <c r="E594" s="142"/>
      <c r="F594" s="142"/>
      <c r="G594" s="142"/>
      <c r="H594" s="142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 ht="12.75" customHeight="1" x14ac:dyDescent="0.2">
      <c r="A595" s="140"/>
      <c r="B595" s="141"/>
      <c r="C595" s="142"/>
      <c r="D595" s="142"/>
      <c r="E595" s="142"/>
      <c r="F595" s="142"/>
      <c r="G595" s="142"/>
      <c r="H595" s="142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 ht="12.75" customHeight="1" x14ac:dyDescent="0.2">
      <c r="A596" s="140"/>
      <c r="B596" s="141"/>
      <c r="C596" s="142"/>
      <c r="D596" s="142"/>
      <c r="E596" s="142"/>
      <c r="F596" s="142"/>
      <c r="G596" s="142"/>
      <c r="H596" s="142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 ht="12.75" customHeight="1" x14ac:dyDescent="0.2">
      <c r="A597" s="140"/>
      <c r="B597" s="141"/>
      <c r="C597" s="142"/>
      <c r="D597" s="142"/>
      <c r="E597" s="142"/>
      <c r="F597" s="142"/>
      <c r="G597" s="142"/>
      <c r="H597" s="142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 ht="12.75" customHeight="1" x14ac:dyDescent="0.2">
      <c r="A598" s="140"/>
      <c r="B598" s="141"/>
      <c r="C598" s="142"/>
      <c r="D598" s="142"/>
      <c r="E598" s="142"/>
      <c r="F598" s="142"/>
      <c r="G598" s="142"/>
      <c r="H598" s="142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 ht="12.75" customHeight="1" x14ac:dyDescent="0.2">
      <c r="A599" s="140"/>
      <c r="B599" s="141"/>
      <c r="C599" s="142"/>
      <c r="D599" s="142"/>
      <c r="E599" s="142"/>
      <c r="F599" s="142"/>
      <c r="G599" s="142"/>
      <c r="H599" s="142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 ht="12.75" customHeight="1" x14ac:dyDescent="0.2">
      <c r="A600" s="140"/>
      <c r="B600" s="141"/>
      <c r="C600" s="142"/>
      <c r="D600" s="142"/>
      <c r="E600" s="142"/>
      <c r="F600" s="142"/>
      <c r="G600" s="142"/>
      <c r="H600" s="142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 ht="12.75" customHeight="1" x14ac:dyDescent="0.2">
      <c r="A601" s="140"/>
      <c r="B601" s="141"/>
      <c r="C601" s="142"/>
      <c r="D601" s="142"/>
      <c r="E601" s="142"/>
      <c r="F601" s="142"/>
      <c r="G601" s="142"/>
      <c r="H601" s="142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 ht="12.75" customHeight="1" x14ac:dyDescent="0.2">
      <c r="A602" s="140"/>
      <c r="B602" s="141"/>
      <c r="C602" s="142"/>
      <c r="D602" s="142"/>
      <c r="E602" s="142"/>
      <c r="F602" s="142"/>
      <c r="G602" s="142"/>
      <c r="H602" s="142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 ht="12.75" customHeight="1" x14ac:dyDescent="0.2">
      <c r="A603" s="140"/>
      <c r="B603" s="141"/>
      <c r="C603" s="142"/>
      <c r="D603" s="142"/>
      <c r="E603" s="142"/>
      <c r="F603" s="142"/>
      <c r="G603" s="142"/>
      <c r="H603" s="142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 ht="12.75" customHeight="1" x14ac:dyDescent="0.2">
      <c r="A604" s="140"/>
      <c r="B604" s="141"/>
      <c r="C604" s="142"/>
      <c r="D604" s="142"/>
      <c r="E604" s="142"/>
      <c r="F604" s="142"/>
      <c r="G604" s="142"/>
      <c r="H604" s="142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 ht="12.75" customHeight="1" x14ac:dyDescent="0.2">
      <c r="A605" s="140"/>
      <c r="B605" s="141"/>
      <c r="C605" s="142"/>
      <c r="D605" s="142"/>
      <c r="E605" s="142"/>
      <c r="F605" s="142"/>
      <c r="G605" s="142"/>
      <c r="H605" s="142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 ht="12.75" customHeight="1" x14ac:dyDescent="0.2">
      <c r="A606" s="140"/>
      <c r="B606" s="141"/>
      <c r="C606" s="142"/>
      <c r="D606" s="142"/>
      <c r="E606" s="142"/>
      <c r="F606" s="142"/>
      <c r="G606" s="142"/>
      <c r="H606" s="142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 ht="12.75" customHeight="1" x14ac:dyDescent="0.2">
      <c r="A607" s="140"/>
      <c r="B607" s="141"/>
      <c r="C607" s="142"/>
      <c r="D607" s="142"/>
      <c r="E607" s="142"/>
      <c r="F607" s="142"/>
      <c r="G607" s="142"/>
      <c r="H607" s="142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 ht="12.75" customHeight="1" x14ac:dyDescent="0.2">
      <c r="A608" s="140"/>
      <c r="B608" s="141"/>
      <c r="C608" s="142"/>
      <c r="D608" s="142"/>
      <c r="E608" s="142"/>
      <c r="F608" s="142"/>
      <c r="G608" s="142"/>
      <c r="H608" s="142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 ht="12.75" customHeight="1" x14ac:dyDescent="0.2">
      <c r="A609" s="140"/>
      <c r="B609" s="141"/>
      <c r="C609" s="142"/>
      <c r="D609" s="142"/>
      <c r="E609" s="142"/>
      <c r="F609" s="142"/>
      <c r="G609" s="142"/>
      <c r="H609" s="142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 ht="12.75" customHeight="1" x14ac:dyDescent="0.2">
      <c r="A610" s="140"/>
      <c r="B610" s="141"/>
      <c r="C610" s="142"/>
      <c r="D610" s="142"/>
      <c r="E610" s="142"/>
      <c r="F610" s="142"/>
      <c r="G610" s="142"/>
      <c r="H610" s="142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 ht="12.75" customHeight="1" x14ac:dyDescent="0.2">
      <c r="A611" s="140"/>
      <c r="B611" s="141"/>
      <c r="C611" s="142"/>
      <c r="D611" s="142"/>
      <c r="E611" s="142"/>
      <c r="F611" s="142"/>
      <c r="G611" s="142"/>
      <c r="H611" s="142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 ht="12.75" customHeight="1" x14ac:dyDescent="0.2">
      <c r="A612" s="140"/>
      <c r="B612" s="141"/>
      <c r="C612" s="142"/>
      <c r="D612" s="142"/>
      <c r="E612" s="142"/>
      <c r="F612" s="142"/>
      <c r="G612" s="142"/>
      <c r="H612" s="142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 ht="12.75" customHeight="1" x14ac:dyDescent="0.2">
      <c r="A613" s="140"/>
      <c r="B613" s="141"/>
      <c r="C613" s="142"/>
      <c r="D613" s="142"/>
      <c r="E613" s="142"/>
      <c r="F613" s="142"/>
      <c r="G613" s="142"/>
      <c r="H613" s="142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 ht="12.75" customHeight="1" x14ac:dyDescent="0.2">
      <c r="A614" s="140"/>
      <c r="B614" s="141"/>
      <c r="C614" s="142"/>
      <c r="D614" s="142"/>
      <c r="E614" s="142"/>
      <c r="F614" s="142"/>
      <c r="G614" s="142"/>
      <c r="H614" s="142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 ht="12.75" customHeight="1" x14ac:dyDescent="0.2">
      <c r="A615" s="140"/>
      <c r="B615" s="141"/>
      <c r="C615" s="142"/>
      <c r="D615" s="142"/>
      <c r="E615" s="142"/>
      <c r="F615" s="142"/>
      <c r="G615" s="142"/>
      <c r="H615" s="142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 ht="12.75" customHeight="1" x14ac:dyDescent="0.2">
      <c r="A616" s="140"/>
      <c r="B616" s="141"/>
      <c r="C616" s="142"/>
      <c r="D616" s="142"/>
      <c r="E616" s="142"/>
      <c r="F616" s="142"/>
      <c r="G616" s="142"/>
      <c r="H616" s="142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 ht="12.75" customHeight="1" x14ac:dyDescent="0.2">
      <c r="A617" s="140"/>
      <c r="B617" s="141"/>
      <c r="C617" s="142"/>
      <c r="D617" s="142"/>
      <c r="E617" s="142"/>
      <c r="F617" s="142"/>
      <c r="G617" s="142"/>
      <c r="H617" s="142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 ht="12.75" customHeight="1" x14ac:dyDescent="0.2">
      <c r="A618" s="140"/>
      <c r="B618" s="141"/>
      <c r="C618" s="142"/>
      <c r="D618" s="142"/>
      <c r="E618" s="142"/>
      <c r="F618" s="142"/>
      <c r="G618" s="142"/>
      <c r="H618" s="142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 ht="12.75" customHeight="1" x14ac:dyDescent="0.2">
      <c r="A619" s="140"/>
      <c r="B619" s="141"/>
      <c r="C619" s="142"/>
      <c r="D619" s="142"/>
      <c r="E619" s="142"/>
      <c r="F619" s="142"/>
      <c r="G619" s="142"/>
      <c r="H619" s="142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 ht="12.75" customHeight="1" x14ac:dyDescent="0.2">
      <c r="A620" s="140"/>
      <c r="B620" s="141"/>
      <c r="C620" s="142"/>
      <c r="D620" s="142"/>
      <c r="E620" s="142"/>
      <c r="F620" s="142"/>
      <c r="G620" s="142"/>
      <c r="H620" s="142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 ht="12.75" customHeight="1" x14ac:dyDescent="0.2">
      <c r="A621" s="140"/>
      <c r="B621" s="141"/>
      <c r="C621" s="142"/>
      <c r="D621" s="142"/>
      <c r="E621" s="142"/>
      <c r="F621" s="142"/>
      <c r="G621" s="142"/>
      <c r="H621" s="142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 ht="12.75" customHeight="1" x14ac:dyDescent="0.2">
      <c r="A622" s="140"/>
      <c r="B622" s="141"/>
      <c r="C622" s="142"/>
      <c r="D622" s="142"/>
      <c r="E622" s="142"/>
      <c r="F622" s="142"/>
      <c r="G622" s="142"/>
      <c r="H622" s="142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 ht="12.75" customHeight="1" x14ac:dyDescent="0.2">
      <c r="A623" s="140"/>
      <c r="B623" s="141"/>
      <c r="C623" s="142"/>
      <c r="D623" s="142"/>
      <c r="E623" s="142"/>
      <c r="F623" s="142"/>
      <c r="G623" s="142"/>
      <c r="H623" s="142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 ht="12.75" customHeight="1" x14ac:dyDescent="0.2">
      <c r="A624" s="140"/>
      <c r="B624" s="141"/>
      <c r="C624" s="142"/>
      <c r="D624" s="142"/>
      <c r="E624" s="142"/>
      <c r="F624" s="142"/>
      <c r="G624" s="142"/>
      <c r="H624" s="142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 ht="12.75" customHeight="1" x14ac:dyDescent="0.2">
      <c r="A625" s="140"/>
      <c r="B625" s="141"/>
      <c r="C625" s="142"/>
      <c r="D625" s="142"/>
      <c r="E625" s="142"/>
      <c r="F625" s="142"/>
      <c r="G625" s="142"/>
      <c r="H625" s="142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 ht="12.75" customHeight="1" x14ac:dyDescent="0.2">
      <c r="A626" s="140"/>
      <c r="B626" s="141"/>
      <c r="C626" s="142"/>
      <c r="D626" s="142"/>
      <c r="E626" s="142"/>
      <c r="F626" s="142"/>
      <c r="G626" s="142"/>
      <c r="H626" s="142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 ht="12.75" customHeight="1" x14ac:dyDescent="0.2">
      <c r="A627" s="140"/>
      <c r="B627" s="141"/>
      <c r="C627" s="142"/>
      <c r="D627" s="142"/>
      <c r="E627" s="142"/>
      <c r="F627" s="142"/>
      <c r="G627" s="142"/>
      <c r="H627" s="142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 ht="12.75" customHeight="1" x14ac:dyDescent="0.2">
      <c r="A628" s="140"/>
      <c r="B628" s="141"/>
      <c r="C628" s="142"/>
      <c r="D628" s="142"/>
      <c r="E628" s="142"/>
      <c r="F628" s="142"/>
      <c r="G628" s="142"/>
      <c r="H628" s="142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 ht="12.75" customHeight="1" x14ac:dyDescent="0.2">
      <c r="A629" s="140"/>
      <c r="B629" s="141"/>
      <c r="C629" s="142"/>
      <c r="D629" s="142"/>
      <c r="E629" s="142"/>
      <c r="F629" s="142"/>
      <c r="G629" s="142"/>
      <c r="H629" s="142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 ht="12.75" customHeight="1" x14ac:dyDescent="0.2">
      <c r="A630" s="140"/>
      <c r="B630" s="141"/>
      <c r="C630" s="142"/>
      <c r="D630" s="142"/>
      <c r="E630" s="142"/>
      <c r="F630" s="142"/>
      <c r="G630" s="142"/>
      <c r="H630" s="142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 ht="12.75" customHeight="1" x14ac:dyDescent="0.2">
      <c r="A631" s="140"/>
      <c r="B631" s="141"/>
      <c r="C631" s="142"/>
      <c r="D631" s="142"/>
      <c r="E631" s="142"/>
      <c r="F631" s="142"/>
      <c r="G631" s="142"/>
      <c r="H631" s="142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 ht="12.75" customHeight="1" x14ac:dyDescent="0.2">
      <c r="A632" s="140"/>
      <c r="B632" s="141"/>
      <c r="C632" s="142"/>
      <c r="D632" s="142"/>
      <c r="E632" s="142"/>
      <c r="F632" s="142"/>
      <c r="G632" s="142"/>
      <c r="H632" s="142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 ht="12.75" customHeight="1" x14ac:dyDescent="0.2">
      <c r="A633" s="140"/>
      <c r="B633" s="141"/>
      <c r="C633" s="142"/>
      <c r="D633" s="142"/>
      <c r="E633" s="142"/>
      <c r="F633" s="142"/>
      <c r="G633" s="142"/>
      <c r="H633" s="142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 ht="12.75" customHeight="1" x14ac:dyDescent="0.2">
      <c r="A634" s="140"/>
      <c r="B634" s="141"/>
      <c r="C634" s="142"/>
      <c r="D634" s="142"/>
      <c r="E634" s="142"/>
      <c r="F634" s="142"/>
      <c r="G634" s="142"/>
      <c r="H634" s="142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 ht="12.75" customHeight="1" x14ac:dyDescent="0.2">
      <c r="A635" s="140"/>
      <c r="B635" s="141"/>
      <c r="C635" s="142"/>
      <c r="D635" s="142"/>
      <c r="E635" s="142"/>
      <c r="F635" s="142"/>
      <c r="G635" s="142"/>
      <c r="H635" s="142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 ht="12.75" customHeight="1" x14ac:dyDescent="0.2">
      <c r="A636" s="140"/>
      <c r="B636" s="141"/>
      <c r="C636" s="142"/>
      <c r="D636" s="142"/>
      <c r="E636" s="142"/>
      <c r="F636" s="142"/>
      <c r="G636" s="142"/>
      <c r="H636" s="142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 ht="12.75" customHeight="1" x14ac:dyDescent="0.2">
      <c r="A637" s="140"/>
      <c r="B637" s="141"/>
      <c r="C637" s="142"/>
      <c r="D637" s="142"/>
      <c r="E637" s="142"/>
      <c r="F637" s="142"/>
      <c r="G637" s="142"/>
      <c r="H637" s="142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 ht="12.75" customHeight="1" x14ac:dyDescent="0.2">
      <c r="A638" s="140"/>
      <c r="B638" s="141"/>
      <c r="C638" s="142"/>
      <c r="D638" s="142"/>
      <c r="E638" s="142"/>
      <c r="F638" s="142"/>
      <c r="G638" s="142"/>
      <c r="H638" s="142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 ht="12.75" customHeight="1" x14ac:dyDescent="0.2">
      <c r="A639" s="140"/>
      <c r="B639" s="141"/>
      <c r="C639" s="142"/>
      <c r="D639" s="142"/>
      <c r="E639" s="142"/>
      <c r="F639" s="142"/>
      <c r="G639" s="142"/>
      <c r="H639" s="142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 ht="12.75" customHeight="1" x14ac:dyDescent="0.2">
      <c r="A640" s="140"/>
      <c r="B640" s="141"/>
      <c r="C640" s="142"/>
      <c r="D640" s="142"/>
      <c r="E640" s="142"/>
      <c r="F640" s="142"/>
      <c r="G640" s="142"/>
      <c r="H640" s="142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 ht="12.75" customHeight="1" x14ac:dyDescent="0.2">
      <c r="A641" s="140"/>
      <c r="B641" s="141"/>
      <c r="C641" s="142"/>
      <c r="D641" s="142"/>
      <c r="E641" s="142"/>
      <c r="F641" s="142"/>
      <c r="G641" s="142"/>
      <c r="H641" s="142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 ht="12.75" customHeight="1" x14ac:dyDescent="0.2">
      <c r="A642" s="140"/>
      <c r="B642" s="141"/>
      <c r="C642" s="142"/>
      <c r="D642" s="142"/>
      <c r="E642" s="142"/>
      <c r="F642" s="142"/>
      <c r="G642" s="142"/>
      <c r="H642" s="142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 ht="12.75" customHeight="1" x14ac:dyDescent="0.2">
      <c r="A643" s="140"/>
      <c r="B643" s="141"/>
      <c r="C643" s="142"/>
      <c r="D643" s="142"/>
      <c r="E643" s="142"/>
      <c r="F643" s="142"/>
      <c r="G643" s="142"/>
      <c r="H643" s="142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 ht="12.75" customHeight="1" x14ac:dyDescent="0.2">
      <c r="A644" s="140"/>
      <c r="B644" s="141"/>
      <c r="C644" s="142"/>
      <c r="D644" s="142"/>
      <c r="E644" s="142"/>
      <c r="F644" s="142"/>
      <c r="G644" s="142"/>
      <c r="H644" s="142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 ht="12.75" customHeight="1" x14ac:dyDescent="0.2">
      <c r="A645" s="140"/>
      <c r="B645" s="141"/>
      <c r="C645" s="142"/>
      <c r="D645" s="142"/>
      <c r="E645" s="142"/>
      <c r="F645" s="142"/>
      <c r="G645" s="142"/>
      <c r="H645" s="142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 ht="12.75" customHeight="1" x14ac:dyDescent="0.2">
      <c r="A646" s="140"/>
      <c r="B646" s="141"/>
      <c r="C646" s="142"/>
      <c r="D646" s="142"/>
      <c r="E646" s="142"/>
      <c r="F646" s="142"/>
      <c r="G646" s="142"/>
      <c r="H646" s="142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 ht="12.75" customHeight="1" x14ac:dyDescent="0.2">
      <c r="A647" s="140"/>
      <c r="B647" s="141"/>
      <c r="C647" s="142"/>
      <c r="D647" s="142"/>
      <c r="E647" s="142"/>
      <c r="F647" s="142"/>
      <c r="G647" s="142"/>
      <c r="H647" s="142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 ht="12.75" customHeight="1" x14ac:dyDescent="0.2">
      <c r="A648" s="140"/>
      <c r="B648" s="141"/>
      <c r="C648" s="142"/>
      <c r="D648" s="142"/>
      <c r="E648" s="142"/>
      <c r="F648" s="142"/>
      <c r="G648" s="142"/>
      <c r="H648" s="142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 ht="12.75" customHeight="1" x14ac:dyDescent="0.2">
      <c r="A649" s="140"/>
      <c r="B649" s="141"/>
      <c r="C649" s="142"/>
      <c r="D649" s="142"/>
      <c r="E649" s="142"/>
      <c r="F649" s="142"/>
      <c r="G649" s="142"/>
      <c r="H649" s="142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 ht="12.75" customHeight="1" x14ac:dyDescent="0.2">
      <c r="A650" s="140"/>
      <c r="B650" s="141"/>
      <c r="C650" s="142"/>
      <c r="D650" s="142"/>
      <c r="E650" s="142"/>
      <c r="F650" s="142"/>
      <c r="G650" s="142"/>
      <c r="H650" s="142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 ht="12.75" customHeight="1" x14ac:dyDescent="0.2">
      <c r="A651" s="140"/>
      <c r="B651" s="141"/>
      <c r="C651" s="142"/>
      <c r="D651" s="142"/>
      <c r="E651" s="142"/>
      <c r="F651" s="142"/>
      <c r="G651" s="142"/>
      <c r="H651" s="142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 ht="12.75" customHeight="1" x14ac:dyDescent="0.2">
      <c r="A652" s="140"/>
      <c r="B652" s="141"/>
      <c r="C652" s="142"/>
      <c r="D652" s="142"/>
      <c r="E652" s="142"/>
      <c r="F652" s="142"/>
      <c r="G652" s="142"/>
      <c r="H652" s="142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 ht="12.75" customHeight="1" x14ac:dyDescent="0.2">
      <c r="A653" s="140"/>
      <c r="B653" s="141"/>
      <c r="C653" s="142"/>
      <c r="D653" s="142"/>
      <c r="E653" s="142"/>
      <c r="F653" s="142"/>
      <c r="G653" s="142"/>
      <c r="H653" s="142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 ht="12.75" customHeight="1" x14ac:dyDescent="0.2">
      <c r="A654" s="140"/>
      <c r="B654" s="141"/>
      <c r="C654" s="142"/>
      <c r="D654" s="142"/>
      <c r="E654" s="142"/>
      <c r="F654" s="142"/>
      <c r="G654" s="142"/>
      <c r="H654" s="142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 ht="12.75" customHeight="1" x14ac:dyDescent="0.2">
      <c r="A655" s="140"/>
      <c r="B655" s="141"/>
      <c r="C655" s="142"/>
      <c r="D655" s="142"/>
      <c r="E655" s="142"/>
      <c r="F655" s="142"/>
      <c r="G655" s="142"/>
      <c r="H655" s="142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 ht="12.75" customHeight="1" x14ac:dyDescent="0.2">
      <c r="A656" s="140"/>
      <c r="B656" s="141"/>
      <c r="C656" s="142"/>
      <c r="D656" s="142"/>
      <c r="E656" s="142"/>
      <c r="F656" s="142"/>
      <c r="G656" s="142"/>
      <c r="H656" s="142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 ht="12.75" customHeight="1" x14ac:dyDescent="0.2">
      <c r="A657" s="140"/>
      <c r="B657" s="141"/>
      <c r="C657" s="142"/>
      <c r="D657" s="142"/>
      <c r="E657" s="142"/>
      <c r="F657" s="142"/>
      <c r="G657" s="142"/>
      <c r="H657" s="142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 ht="12.75" customHeight="1" x14ac:dyDescent="0.2">
      <c r="A658" s="140"/>
      <c r="B658" s="141"/>
      <c r="C658" s="142"/>
      <c r="D658" s="142"/>
      <c r="E658" s="142"/>
      <c r="F658" s="142"/>
      <c r="G658" s="142"/>
      <c r="H658" s="142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 ht="12.75" customHeight="1" x14ac:dyDescent="0.2">
      <c r="A659" s="140"/>
      <c r="B659" s="141"/>
      <c r="C659" s="142"/>
      <c r="D659" s="142"/>
      <c r="E659" s="142"/>
      <c r="F659" s="142"/>
      <c r="G659" s="142"/>
      <c r="H659" s="142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 ht="12.75" customHeight="1" x14ac:dyDescent="0.2">
      <c r="A660" s="140"/>
      <c r="B660" s="141"/>
      <c r="C660" s="142"/>
      <c r="D660" s="142"/>
      <c r="E660" s="142"/>
      <c r="F660" s="142"/>
      <c r="G660" s="142"/>
      <c r="H660" s="142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 ht="12.75" customHeight="1" x14ac:dyDescent="0.2">
      <c r="A661" s="140"/>
      <c r="B661" s="141"/>
      <c r="C661" s="142"/>
      <c r="D661" s="142"/>
      <c r="E661" s="142"/>
      <c r="F661" s="142"/>
      <c r="G661" s="142"/>
      <c r="H661" s="142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 ht="12.75" customHeight="1" x14ac:dyDescent="0.2">
      <c r="A662" s="140"/>
      <c r="B662" s="141"/>
      <c r="C662" s="142"/>
      <c r="D662" s="142"/>
      <c r="E662" s="142"/>
      <c r="F662" s="142"/>
      <c r="G662" s="142"/>
      <c r="H662" s="142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 ht="12.75" customHeight="1" x14ac:dyDescent="0.2">
      <c r="A663" s="140"/>
      <c r="B663" s="141"/>
      <c r="C663" s="142"/>
      <c r="D663" s="142"/>
      <c r="E663" s="142"/>
      <c r="F663" s="142"/>
      <c r="G663" s="142"/>
      <c r="H663" s="142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 ht="12.75" customHeight="1" x14ac:dyDescent="0.2">
      <c r="A664" s="140"/>
      <c r="B664" s="141"/>
      <c r="C664" s="142"/>
      <c r="D664" s="142"/>
      <c r="E664" s="142"/>
      <c r="F664" s="142"/>
      <c r="G664" s="142"/>
      <c r="H664" s="142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 ht="12.75" customHeight="1" x14ac:dyDescent="0.2">
      <c r="A665" s="140"/>
      <c r="B665" s="141"/>
      <c r="C665" s="142"/>
      <c r="D665" s="142"/>
      <c r="E665" s="142"/>
      <c r="F665" s="142"/>
      <c r="G665" s="142"/>
      <c r="H665" s="142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 ht="12.75" customHeight="1" x14ac:dyDescent="0.2">
      <c r="A666" s="140"/>
      <c r="B666" s="141"/>
      <c r="C666" s="142"/>
      <c r="D666" s="142"/>
      <c r="E666" s="142"/>
      <c r="F666" s="142"/>
      <c r="G666" s="142"/>
      <c r="H666" s="142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 ht="12.75" customHeight="1" x14ac:dyDescent="0.2">
      <c r="A667" s="140"/>
      <c r="B667" s="141"/>
      <c r="C667" s="142"/>
      <c r="D667" s="142"/>
      <c r="E667" s="142"/>
      <c r="F667" s="142"/>
      <c r="G667" s="142"/>
      <c r="H667" s="142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 ht="12.75" customHeight="1" x14ac:dyDescent="0.2">
      <c r="A668" s="140"/>
      <c r="B668" s="141"/>
      <c r="C668" s="142"/>
      <c r="D668" s="142"/>
      <c r="E668" s="142"/>
      <c r="F668" s="142"/>
      <c r="G668" s="142"/>
      <c r="H668" s="142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 ht="12.75" customHeight="1" x14ac:dyDescent="0.2">
      <c r="A669" s="140"/>
      <c r="B669" s="141"/>
      <c r="C669" s="142"/>
      <c r="D669" s="142"/>
      <c r="E669" s="142"/>
      <c r="F669" s="142"/>
      <c r="G669" s="142"/>
      <c r="H669" s="142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 ht="12.75" customHeight="1" x14ac:dyDescent="0.2">
      <c r="A670" s="140"/>
      <c r="B670" s="141"/>
      <c r="C670" s="142"/>
      <c r="D670" s="142"/>
      <c r="E670" s="142"/>
      <c r="F670" s="142"/>
      <c r="G670" s="142"/>
      <c r="H670" s="142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 ht="12.75" customHeight="1" x14ac:dyDescent="0.2">
      <c r="A671" s="140"/>
      <c r="B671" s="141"/>
      <c r="C671" s="142"/>
      <c r="D671" s="142"/>
      <c r="E671" s="142"/>
      <c r="F671" s="142"/>
      <c r="G671" s="142"/>
      <c r="H671" s="142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 ht="12.75" customHeight="1" x14ac:dyDescent="0.2">
      <c r="A672" s="140"/>
      <c r="B672" s="141"/>
      <c r="C672" s="142"/>
      <c r="D672" s="142"/>
      <c r="E672" s="142"/>
      <c r="F672" s="142"/>
      <c r="G672" s="142"/>
      <c r="H672" s="142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 ht="12.75" customHeight="1" x14ac:dyDescent="0.2">
      <c r="A673" s="140"/>
      <c r="B673" s="141"/>
      <c r="C673" s="142"/>
      <c r="D673" s="142"/>
      <c r="E673" s="142"/>
      <c r="F673" s="142"/>
      <c r="G673" s="142"/>
      <c r="H673" s="142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 ht="12.75" customHeight="1" x14ac:dyDescent="0.2">
      <c r="A674" s="140"/>
      <c r="B674" s="141"/>
      <c r="C674" s="142"/>
      <c r="D674" s="142"/>
      <c r="E674" s="142"/>
      <c r="F674" s="142"/>
      <c r="G674" s="142"/>
      <c r="H674" s="142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 ht="12.75" customHeight="1" x14ac:dyDescent="0.2">
      <c r="A675" s="140"/>
      <c r="B675" s="141"/>
      <c r="C675" s="142"/>
      <c r="D675" s="142"/>
      <c r="E675" s="142"/>
      <c r="F675" s="142"/>
      <c r="G675" s="142"/>
      <c r="H675" s="142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 ht="12.75" customHeight="1" x14ac:dyDescent="0.2">
      <c r="A676" s="140"/>
      <c r="B676" s="141"/>
      <c r="C676" s="142"/>
      <c r="D676" s="142"/>
      <c r="E676" s="142"/>
      <c r="F676" s="142"/>
      <c r="G676" s="142"/>
      <c r="H676" s="142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 ht="12.75" customHeight="1" x14ac:dyDescent="0.2">
      <c r="A677" s="140"/>
      <c r="B677" s="141"/>
      <c r="C677" s="142"/>
      <c r="D677" s="142"/>
      <c r="E677" s="142"/>
      <c r="F677" s="142"/>
      <c r="G677" s="142"/>
      <c r="H677" s="142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 ht="12.75" customHeight="1" x14ac:dyDescent="0.2">
      <c r="A678" s="140"/>
      <c r="B678" s="141"/>
      <c r="C678" s="142"/>
      <c r="D678" s="142"/>
      <c r="E678" s="142"/>
      <c r="F678" s="142"/>
      <c r="G678" s="142"/>
      <c r="H678" s="142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 ht="12.75" customHeight="1" x14ac:dyDescent="0.2">
      <c r="A679" s="140"/>
      <c r="B679" s="141"/>
      <c r="C679" s="142"/>
      <c r="D679" s="142"/>
      <c r="E679" s="142"/>
      <c r="F679" s="142"/>
      <c r="G679" s="142"/>
      <c r="H679" s="142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 ht="12.75" customHeight="1" x14ac:dyDescent="0.2">
      <c r="A680" s="140"/>
      <c r="B680" s="141"/>
      <c r="C680" s="142"/>
      <c r="D680" s="142"/>
      <c r="E680" s="142"/>
      <c r="F680" s="142"/>
      <c r="G680" s="142"/>
      <c r="H680" s="142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 ht="12.75" customHeight="1" x14ac:dyDescent="0.2">
      <c r="A681" s="140"/>
      <c r="B681" s="141"/>
      <c r="C681" s="142"/>
      <c r="D681" s="142"/>
      <c r="E681" s="142"/>
      <c r="F681" s="142"/>
      <c r="G681" s="142"/>
      <c r="H681" s="142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 ht="12.75" customHeight="1" x14ac:dyDescent="0.2">
      <c r="A682" s="140"/>
      <c r="B682" s="141"/>
      <c r="C682" s="142"/>
      <c r="D682" s="142"/>
      <c r="E682" s="142"/>
      <c r="F682" s="142"/>
      <c r="G682" s="142"/>
      <c r="H682" s="142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 ht="12.75" customHeight="1" x14ac:dyDescent="0.2">
      <c r="A683" s="140"/>
      <c r="B683" s="141"/>
      <c r="C683" s="142"/>
      <c r="D683" s="142"/>
      <c r="E683" s="142"/>
      <c r="F683" s="142"/>
      <c r="G683" s="142"/>
      <c r="H683" s="142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 ht="12.75" customHeight="1" x14ac:dyDescent="0.2">
      <c r="A684" s="140"/>
      <c r="B684" s="141"/>
      <c r="C684" s="142"/>
      <c r="D684" s="142"/>
      <c r="E684" s="142"/>
      <c r="F684" s="142"/>
      <c r="G684" s="142"/>
      <c r="H684" s="142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 ht="12.75" customHeight="1" x14ac:dyDescent="0.2">
      <c r="A685" s="140"/>
      <c r="B685" s="141"/>
      <c r="C685" s="142"/>
      <c r="D685" s="142"/>
      <c r="E685" s="142"/>
      <c r="F685" s="142"/>
      <c r="G685" s="142"/>
      <c r="H685" s="142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 ht="12.75" customHeight="1" x14ac:dyDescent="0.2">
      <c r="A686" s="140"/>
      <c r="B686" s="141"/>
      <c r="C686" s="142"/>
      <c r="D686" s="142"/>
      <c r="E686" s="142"/>
      <c r="F686" s="142"/>
      <c r="G686" s="142"/>
      <c r="H686" s="142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 ht="12.75" customHeight="1" x14ac:dyDescent="0.2">
      <c r="A687" s="140"/>
      <c r="B687" s="141"/>
      <c r="C687" s="142"/>
      <c r="D687" s="142"/>
      <c r="E687" s="142"/>
      <c r="F687" s="142"/>
      <c r="G687" s="142"/>
      <c r="H687" s="142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 ht="12.75" customHeight="1" x14ac:dyDescent="0.2">
      <c r="A688" s="140"/>
      <c r="B688" s="141"/>
      <c r="C688" s="142"/>
      <c r="D688" s="142"/>
      <c r="E688" s="142"/>
      <c r="F688" s="142"/>
      <c r="G688" s="142"/>
      <c r="H688" s="142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 ht="12.75" customHeight="1" x14ac:dyDescent="0.2">
      <c r="A689" s="140"/>
      <c r="B689" s="141"/>
      <c r="C689" s="142"/>
      <c r="D689" s="142"/>
      <c r="E689" s="142"/>
      <c r="F689" s="142"/>
      <c r="G689" s="142"/>
      <c r="H689" s="142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 ht="12.75" customHeight="1" x14ac:dyDescent="0.2">
      <c r="A690" s="140"/>
      <c r="B690" s="141"/>
      <c r="C690" s="142"/>
      <c r="D690" s="142"/>
      <c r="E690" s="142"/>
      <c r="F690" s="142"/>
      <c r="G690" s="142"/>
      <c r="H690" s="142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 ht="12.75" customHeight="1" x14ac:dyDescent="0.2">
      <c r="A691" s="140"/>
      <c r="B691" s="141"/>
      <c r="C691" s="142"/>
      <c r="D691" s="142"/>
      <c r="E691" s="142"/>
      <c r="F691" s="142"/>
      <c r="G691" s="142"/>
      <c r="H691" s="142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 ht="12.75" customHeight="1" x14ac:dyDescent="0.2">
      <c r="A692" s="140"/>
      <c r="B692" s="141"/>
      <c r="C692" s="142"/>
      <c r="D692" s="142"/>
      <c r="E692" s="142"/>
      <c r="F692" s="142"/>
      <c r="G692" s="142"/>
      <c r="H692" s="142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 ht="12.75" customHeight="1" x14ac:dyDescent="0.2">
      <c r="A693" s="140"/>
      <c r="B693" s="141"/>
      <c r="C693" s="142"/>
      <c r="D693" s="142"/>
      <c r="E693" s="142"/>
      <c r="F693" s="142"/>
      <c r="G693" s="142"/>
      <c r="H693" s="142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 ht="12.75" customHeight="1" x14ac:dyDescent="0.2">
      <c r="A694" s="140"/>
      <c r="B694" s="141"/>
      <c r="C694" s="142"/>
      <c r="D694" s="142"/>
      <c r="E694" s="142"/>
      <c r="F694" s="142"/>
      <c r="G694" s="142"/>
      <c r="H694" s="142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 ht="12.75" customHeight="1" x14ac:dyDescent="0.2">
      <c r="A695" s="140"/>
      <c r="B695" s="141"/>
      <c r="C695" s="142"/>
      <c r="D695" s="142"/>
      <c r="E695" s="142"/>
      <c r="F695" s="142"/>
      <c r="G695" s="142"/>
      <c r="H695" s="142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 ht="12.75" customHeight="1" x14ac:dyDescent="0.2">
      <c r="A696" s="140"/>
      <c r="B696" s="141"/>
      <c r="C696" s="142"/>
      <c r="D696" s="142"/>
      <c r="E696" s="142"/>
      <c r="F696" s="142"/>
      <c r="G696" s="142"/>
      <c r="H696" s="142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 ht="12.75" customHeight="1" x14ac:dyDescent="0.2">
      <c r="A697" s="140"/>
      <c r="B697" s="141"/>
      <c r="C697" s="142"/>
      <c r="D697" s="142"/>
      <c r="E697" s="142"/>
      <c r="F697" s="142"/>
      <c r="G697" s="142"/>
      <c r="H697" s="142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 ht="12.75" customHeight="1" x14ac:dyDescent="0.2">
      <c r="A698" s="140"/>
      <c r="B698" s="141"/>
      <c r="C698" s="142"/>
      <c r="D698" s="142"/>
      <c r="E698" s="142"/>
      <c r="F698" s="142"/>
      <c r="G698" s="142"/>
      <c r="H698" s="142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 ht="12.75" customHeight="1" x14ac:dyDescent="0.2">
      <c r="A699" s="140"/>
      <c r="B699" s="141"/>
      <c r="C699" s="142"/>
      <c r="D699" s="142"/>
      <c r="E699" s="142"/>
      <c r="F699" s="142"/>
      <c r="G699" s="142"/>
      <c r="H699" s="142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 ht="12.75" customHeight="1" x14ac:dyDescent="0.2">
      <c r="A700" s="140"/>
      <c r="B700" s="141"/>
      <c r="C700" s="142"/>
      <c r="D700" s="142"/>
      <c r="E700" s="142"/>
      <c r="F700" s="142"/>
      <c r="G700" s="142"/>
      <c r="H700" s="142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 ht="12.75" customHeight="1" x14ac:dyDescent="0.2">
      <c r="A701" s="140"/>
      <c r="B701" s="141"/>
      <c r="C701" s="142"/>
      <c r="D701" s="142"/>
      <c r="E701" s="142"/>
      <c r="F701" s="142"/>
      <c r="G701" s="142"/>
      <c r="H701" s="142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 ht="12.75" customHeight="1" x14ac:dyDescent="0.2">
      <c r="A702" s="140"/>
      <c r="B702" s="141"/>
      <c r="C702" s="142"/>
      <c r="D702" s="142"/>
      <c r="E702" s="142"/>
      <c r="F702" s="142"/>
      <c r="G702" s="142"/>
      <c r="H702" s="142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 ht="12.75" customHeight="1" x14ac:dyDescent="0.2">
      <c r="A703" s="140"/>
      <c r="B703" s="141"/>
      <c r="C703" s="142"/>
      <c r="D703" s="142"/>
      <c r="E703" s="142"/>
      <c r="F703" s="142"/>
      <c r="G703" s="142"/>
      <c r="H703" s="142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 ht="12.75" customHeight="1" x14ac:dyDescent="0.2">
      <c r="A704" s="140"/>
      <c r="B704" s="141"/>
      <c r="C704" s="142"/>
      <c r="D704" s="142"/>
      <c r="E704" s="142"/>
      <c r="F704" s="142"/>
      <c r="G704" s="142"/>
      <c r="H704" s="142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 ht="12.75" customHeight="1" x14ac:dyDescent="0.2">
      <c r="A705" s="140"/>
      <c r="B705" s="141"/>
      <c r="C705" s="142"/>
      <c r="D705" s="142"/>
      <c r="E705" s="142"/>
      <c r="F705" s="142"/>
      <c r="G705" s="142"/>
      <c r="H705" s="142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 ht="12.75" customHeight="1" x14ac:dyDescent="0.2">
      <c r="A706" s="140"/>
      <c r="B706" s="141"/>
      <c r="C706" s="142"/>
      <c r="D706" s="142"/>
      <c r="E706" s="142"/>
      <c r="F706" s="142"/>
      <c r="G706" s="142"/>
      <c r="H706" s="142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 ht="12.75" customHeight="1" x14ac:dyDescent="0.2">
      <c r="A707" s="140"/>
      <c r="B707" s="141"/>
      <c r="C707" s="142"/>
      <c r="D707" s="142"/>
      <c r="E707" s="142"/>
      <c r="F707" s="142"/>
      <c r="G707" s="142"/>
      <c r="H707" s="142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 ht="12.75" customHeight="1" x14ac:dyDescent="0.2">
      <c r="A708" s="140"/>
      <c r="B708" s="141"/>
      <c r="C708" s="142"/>
      <c r="D708" s="142"/>
      <c r="E708" s="142"/>
      <c r="F708" s="142"/>
      <c r="G708" s="142"/>
      <c r="H708" s="142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 ht="12.75" customHeight="1" x14ac:dyDescent="0.2">
      <c r="A709" s="140"/>
      <c r="B709" s="141"/>
      <c r="C709" s="142"/>
      <c r="D709" s="142"/>
      <c r="E709" s="142"/>
      <c r="F709" s="142"/>
      <c r="G709" s="142"/>
      <c r="H709" s="142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 ht="12.75" customHeight="1" x14ac:dyDescent="0.2">
      <c r="A710" s="140"/>
      <c r="B710" s="141"/>
      <c r="C710" s="142"/>
      <c r="D710" s="142"/>
      <c r="E710" s="142"/>
      <c r="F710" s="142"/>
      <c r="G710" s="142"/>
      <c r="H710" s="142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 ht="12.75" customHeight="1" x14ac:dyDescent="0.2">
      <c r="A711" s="140"/>
      <c r="B711" s="141"/>
      <c r="C711" s="142"/>
      <c r="D711" s="142"/>
      <c r="E711" s="142"/>
      <c r="F711" s="142"/>
      <c r="G711" s="142"/>
      <c r="H711" s="142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 ht="12.75" customHeight="1" x14ac:dyDescent="0.2">
      <c r="A712" s="140"/>
      <c r="B712" s="141"/>
      <c r="C712" s="142"/>
      <c r="D712" s="142"/>
      <c r="E712" s="142"/>
      <c r="F712" s="142"/>
      <c r="G712" s="142"/>
      <c r="H712" s="142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 ht="12.75" customHeight="1" x14ac:dyDescent="0.2">
      <c r="A713" s="140"/>
      <c r="B713" s="141"/>
      <c r="C713" s="142"/>
      <c r="D713" s="142"/>
      <c r="E713" s="142"/>
      <c r="F713" s="142"/>
      <c r="G713" s="142"/>
      <c r="H713" s="142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 ht="12.75" customHeight="1" x14ac:dyDescent="0.2">
      <c r="A714" s="140"/>
      <c r="B714" s="141"/>
      <c r="C714" s="142"/>
      <c r="D714" s="142"/>
      <c r="E714" s="142"/>
      <c r="F714" s="142"/>
      <c r="G714" s="142"/>
      <c r="H714" s="142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 ht="12.75" customHeight="1" x14ac:dyDescent="0.2">
      <c r="A715" s="140"/>
      <c r="B715" s="141"/>
      <c r="C715" s="142"/>
      <c r="D715" s="142"/>
      <c r="E715" s="142"/>
      <c r="F715" s="142"/>
      <c r="G715" s="142"/>
      <c r="H715" s="142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 ht="12.75" customHeight="1" x14ac:dyDescent="0.2">
      <c r="A716" s="140"/>
      <c r="B716" s="141"/>
      <c r="C716" s="142"/>
      <c r="D716" s="142"/>
      <c r="E716" s="142"/>
      <c r="F716" s="142"/>
      <c r="G716" s="142"/>
      <c r="H716" s="142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 ht="12.75" customHeight="1" x14ac:dyDescent="0.2">
      <c r="A717" s="140"/>
      <c r="B717" s="141"/>
      <c r="C717" s="142"/>
      <c r="D717" s="142"/>
      <c r="E717" s="142"/>
      <c r="F717" s="142"/>
      <c r="G717" s="142"/>
      <c r="H717" s="142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 ht="12.75" customHeight="1" x14ac:dyDescent="0.2">
      <c r="A718" s="140"/>
      <c r="B718" s="141"/>
      <c r="C718" s="142"/>
      <c r="D718" s="142"/>
      <c r="E718" s="142"/>
      <c r="F718" s="142"/>
      <c r="G718" s="142"/>
      <c r="H718" s="142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 ht="12.75" customHeight="1" x14ac:dyDescent="0.2">
      <c r="A719" s="140"/>
      <c r="B719" s="141"/>
      <c r="C719" s="142"/>
      <c r="D719" s="142"/>
      <c r="E719" s="142"/>
      <c r="F719" s="142"/>
      <c r="G719" s="142"/>
      <c r="H719" s="142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 ht="12.75" customHeight="1" x14ac:dyDescent="0.2">
      <c r="A720" s="140"/>
      <c r="B720" s="141"/>
      <c r="C720" s="142"/>
      <c r="D720" s="142"/>
      <c r="E720" s="142"/>
      <c r="F720" s="142"/>
      <c r="G720" s="142"/>
      <c r="H720" s="142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 ht="12.75" customHeight="1" x14ac:dyDescent="0.2">
      <c r="A721" s="140"/>
      <c r="B721" s="141"/>
      <c r="C721" s="142"/>
      <c r="D721" s="142"/>
      <c r="E721" s="142"/>
      <c r="F721" s="142"/>
      <c r="G721" s="142"/>
      <c r="H721" s="142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 ht="12.75" customHeight="1" x14ac:dyDescent="0.2">
      <c r="A722" s="140"/>
      <c r="B722" s="141"/>
      <c r="C722" s="142"/>
      <c r="D722" s="142"/>
      <c r="E722" s="142"/>
      <c r="F722" s="142"/>
      <c r="G722" s="142"/>
      <c r="H722" s="142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 ht="12.75" customHeight="1" x14ac:dyDescent="0.2">
      <c r="A723" s="140"/>
      <c r="B723" s="141"/>
      <c r="C723" s="142"/>
      <c r="D723" s="142"/>
      <c r="E723" s="142"/>
      <c r="F723" s="142"/>
      <c r="G723" s="142"/>
      <c r="H723" s="142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 ht="12.75" customHeight="1" x14ac:dyDescent="0.2">
      <c r="A724" s="140"/>
      <c r="B724" s="141"/>
      <c r="C724" s="142"/>
      <c r="D724" s="142"/>
      <c r="E724" s="142"/>
      <c r="F724" s="142"/>
      <c r="G724" s="142"/>
      <c r="H724" s="142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 ht="12.75" customHeight="1" x14ac:dyDescent="0.2">
      <c r="A725" s="140"/>
      <c r="B725" s="141"/>
      <c r="C725" s="142"/>
      <c r="D725" s="142"/>
      <c r="E725" s="142"/>
      <c r="F725" s="142"/>
      <c r="G725" s="142"/>
      <c r="H725" s="142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 ht="12.75" customHeight="1" x14ac:dyDescent="0.2">
      <c r="A726" s="140"/>
      <c r="B726" s="141"/>
      <c r="C726" s="142"/>
      <c r="D726" s="142"/>
      <c r="E726" s="142"/>
      <c r="F726" s="142"/>
      <c r="G726" s="142"/>
      <c r="H726" s="142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 ht="12.75" customHeight="1" x14ac:dyDescent="0.2">
      <c r="A727" s="140"/>
      <c r="B727" s="141"/>
      <c r="C727" s="142"/>
      <c r="D727" s="142"/>
      <c r="E727" s="142"/>
      <c r="F727" s="142"/>
      <c r="G727" s="142"/>
      <c r="H727" s="142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 ht="12.75" customHeight="1" x14ac:dyDescent="0.2">
      <c r="A728" s="140"/>
      <c r="B728" s="141"/>
      <c r="C728" s="142"/>
      <c r="D728" s="142"/>
      <c r="E728" s="142"/>
      <c r="F728" s="142"/>
      <c r="G728" s="142"/>
      <c r="H728" s="142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 ht="12.75" customHeight="1" x14ac:dyDescent="0.2">
      <c r="A729" s="140"/>
      <c r="B729" s="141"/>
      <c r="C729" s="142"/>
      <c r="D729" s="142"/>
      <c r="E729" s="142"/>
      <c r="F729" s="142"/>
      <c r="G729" s="142"/>
      <c r="H729" s="142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 ht="12.75" customHeight="1" x14ac:dyDescent="0.2">
      <c r="A730" s="140"/>
      <c r="B730" s="141"/>
      <c r="C730" s="142"/>
      <c r="D730" s="142"/>
      <c r="E730" s="142"/>
      <c r="F730" s="142"/>
      <c r="G730" s="142"/>
      <c r="H730" s="142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 ht="12.75" customHeight="1" x14ac:dyDescent="0.2">
      <c r="A731" s="140"/>
      <c r="B731" s="141"/>
      <c r="C731" s="142"/>
      <c r="D731" s="142"/>
      <c r="E731" s="142"/>
      <c r="F731" s="142"/>
      <c r="G731" s="142"/>
      <c r="H731" s="142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 ht="12.75" customHeight="1" x14ac:dyDescent="0.2">
      <c r="A732" s="140"/>
      <c r="B732" s="141"/>
      <c r="C732" s="142"/>
      <c r="D732" s="142"/>
      <c r="E732" s="142"/>
      <c r="F732" s="142"/>
      <c r="G732" s="142"/>
      <c r="H732" s="142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 ht="12.75" customHeight="1" x14ac:dyDescent="0.2">
      <c r="A733" s="140"/>
      <c r="B733" s="141"/>
      <c r="C733" s="142"/>
      <c r="D733" s="142"/>
      <c r="E733" s="142"/>
      <c r="F733" s="142"/>
      <c r="G733" s="142"/>
      <c r="H733" s="142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 ht="12.75" customHeight="1" x14ac:dyDescent="0.2">
      <c r="A734" s="140"/>
      <c r="B734" s="141"/>
      <c r="C734" s="142"/>
      <c r="D734" s="142"/>
      <c r="E734" s="142"/>
      <c r="F734" s="142"/>
      <c r="G734" s="142"/>
      <c r="H734" s="142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 ht="12.75" customHeight="1" x14ac:dyDescent="0.2">
      <c r="A735" s="140"/>
      <c r="B735" s="141"/>
      <c r="C735" s="142"/>
      <c r="D735" s="142"/>
      <c r="E735" s="142"/>
      <c r="F735" s="142"/>
      <c r="G735" s="142"/>
      <c r="H735" s="142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 ht="12.75" customHeight="1" x14ac:dyDescent="0.2">
      <c r="A736" s="140"/>
      <c r="B736" s="141"/>
      <c r="C736" s="142"/>
      <c r="D736" s="142"/>
      <c r="E736" s="142"/>
      <c r="F736" s="142"/>
      <c r="G736" s="142"/>
      <c r="H736" s="142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 ht="12.75" customHeight="1" x14ac:dyDescent="0.2">
      <c r="A737" s="140"/>
      <c r="B737" s="141"/>
      <c r="C737" s="142"/>
      <c r="D737" s="142"/>
      <c r="E737" s="142"/>
      <c r="F737" s="142"/>
      <c r="G737" s="142"/>
      <c r="H737" s="142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 ht="12.75" customHeight="1" x14ac:dyDescent="0.2">
      <c r="A738" s="140"/>
      <c r="B738" s="141"/>
      <c r="C738" s="142"/>
      <c r="D738" s="142"/>
      <c r="E738" s="142"/>
      <c r="F738" s="142"/>
      <c r="G738" s="142"/>
      <c r="H738" s="142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 ht="12.75" customHeight="1" x14ac:dyDescent="0.2">
      <c r="A739" s="140"/>
      <c r="B739" s="141"/>
      <c r="C739" s="142"/>
      <c r="D739" s="142"/>
      <c r="E739" s="142"/>
      <c r="F739" s="142"/>
      <c r="G739" s="142"/>
      <c r="H739" s="142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 ht="12.75" customHeight="1" x14ac:dyDescent="0.2">
      <c r="A740" s="140"/>
      <c r="B740" s="141"/>
      <c r="C740" s="142"/>
      <c r="D740" s="142"/>
      <c r="E740" s="142"/>
      <c r="F740" s="142"/>
      <c r="G740" s="142"/>
      <c r="H740" s="142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 ht="12.75" customHeight="1" x14ac:dyDescent="0.2">
      <c r="A741" s="140"/>
      <c r="B741" s="141"/>
      <c r="C741" s="142"/>
      <c r="D741" s="142"/>
      <c r="E741" s="142"/>
      <c r="F741" s="142"/>
      <c r="G741" s="142"/>
      <c r="H741" s="142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 ht="12.75" customHeight="1" x14ac:dyDescent="0.2">
      <c r="A742" s="140"/>
      <c r="B742" s="141"/>
      <c r="C742" s="142"/>
      <c r="D742" s="142"/>
      <c r="E742" s="142"/>
      <c r="F742" s="142"/>
      <c r="G742" s="142"/>
      <c r="H742" s="142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 ht="12.75" customHeight="1" x14ac:dyDescent="0.2">
      <c r="A743" s="140"/>
      <c r="B743" s="141"/>
      <c r="C743" s="142"/>
      <c r="D743" s="142"/>
      <c r="E743" s="142"/>
      <c r="F743" s="142"/>
      <c r="G743" s="142"/>
      <c r="H743" s="142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 ht="12.75" customHeight="1" x14ac:dyDescent="0.2">
      <c r="A744" s="140"/>
      <c r="B744" s="141"/>
      <c r="C744" s="142"/>
      <c r="D744" s="142"/>
      <c r="E744" s="142"/>
      <c r="F744" s="142"/>
      <c r="G744" s="142"/>
      <c r="H744" s="142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 ht="12.75" customHeight="1" x14ac:dyDescent="0.2">
      <c r="A745" s="140"/>
      <c r="B745" s="141"/>
      <c r="C745" s="142"/>
      <c r="D745" s="142"/>
      <c r="E745" s="142"/>
      <c r="F745" s="142"/>
      <c r="G745" s="142"/>
      <c r="H745" s="142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 ht="12.75" customHeight="1" x14ac:dyDescent="0.2">
      <c r="A746" s="140"/>
      <c r="B746" s="141"/>
      <c r="C746" s="142"/>
      <c r="D746" s="142"/>
      <c r="E746" s="142"/>
      <c r="F746" s="142"/>
      <c r="G746" s="142"/>
      <c r="H746" s="142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 ht="12.75" customHeight="1" x14ac:dyDescent="0.2">
      <c r="A747" s="140"/>
      <c r="B747" s="141"/>
      <c r="C747" s="142"/>
      <c r="D747" s="142"/>
      <c r="E747" s="142"/>
      <c r="F747" s="142"/>
      <c r="G747" s="142"/>
      <c r="H747" s="142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 ht="12.75" customHeight="1" x14ac:dyDescent="0.2">
      <c r="A748" s="140"/>
      <c r="B748" s="141"/>
      <c r="C748" s="142"/>
      <c r="D748" s="142"/>
      <c r="E748" s="142"/>
      <c r="F748" s="142"/>
      <c r="G748" s="142"/>
      <c r="H748" s="142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 ht="12.75" customHeight="1" x14ac:dyDescent="0.2">
      <c r="A749" s="140"/>
      <c r="B749" s="141"/>
      <c r="C749" s="142"/>
      <c r="D749" s="142"/>
      <c r="E749" s="142"/>
      <c r="F749" s="142"/>
      <c r="G749" s="142"/>
      <c r="H749" s="142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 ht="12.75" customHeight="1" x14ac:dyDescent="0.2">
      <c r="A750" s="140"/>
      <c r="B750" s="141"/>
      <c r="C750" s="142"/>
      <c r="D750" s="142"/>
      <c r="E750" s="142"/>
      <c r="F750" s="142"/>
      <c r="G750" s="142"/>
      <c r="H750" s="142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 ht="12.75" customHeight="1" x14ac:dyDescent="0.2">
      <c r="A751" s="140"/>
      <c r="B751" s="141"/>
      <c r="C751" s="142"/>
      <c r="D751" s="142"/>
      <c r="E751" s="142"/>
      <c r="F751" s="142"/>
      <c r="G751" s="142"/>
      <c r="H751" s="142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 ht="12.75" customHeight="1" x14ac:dyDescent="0.2">
      <c r="A752" s="140"/>
      <c r="B752" s="141"/>
      <c r="C752" s="142"/>
      <c r="D752" s="142"/>
      <c r="E752" s="142"/>
      <c r="F752" s="142"/>
      <c r="G752" s="142"/>
      <c r="H752" s="142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 ht="12.75" customHeight="1" x14ac:dyDescent="0.2">
      <c r="A753" s="140"/>
      <c r="B753" s="141"/>
      <c r="C753" s="142"/>
      <c r="D753" s="142"/>
      <c r="E753" s="142"/>
      <c r="F753" s="142"/>
      <c r="G753" s="142"/>
      <c r="H753" s="142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 ht="12.75" customHeight="1" x14ac:dyDescent="0.2">
      <c r="A754" s="140"/>
      <c r="B754" s="141"/>
      <c r="C754" s="142"/>
      <c r="D754" s="142"/>
      <c r="E754" s="142"/>
      <c r="F754" s="142"/>
      <c r="G754" s="142"/>
      <c r="H754" s="142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 ht="12.75" customHeight="1" x14ac:dyDescent="0.2">
      <c r="A755" s="140"/>
      <c r="B755" s="141"/>
      <c r="C755" s="142"/>
      <c r="D755" s="142"/>
      <c r="E755" s="142"/>
      <c r="F755" s="142"/>
      <c r="G755" s="142"/>
      <c r="H755" s="142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 ht="12.75" customHeight="1" x14ac:dyDescent="0.2">
      <c r="A756" s="140"/>
      <c r="B756" s="141"/>
      <c r="C756" s="142"/>
      <c r="D756" s="142"/>
      <c r="E756" s="142"/>
      <c r="F756" s="142"/>
      <c r="G756" s="142"/>
      <c r="H756" s="142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 ht="12.75" customHeight="1" x14ac:dyDescent="0.2">
      <c r="A757" s="140"/>
      <c r="B757" s="141"/>
      <c r="C757" s="142"/>
      <c r="D757" s="142"/>
      <c r="E757" s="142"/>
      <c r="F757" s="142"/>
      <c r="G757" s="142"/>
      <c r="H757" s="142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 ht="12.75" customHeight="1" x14ac:dyDescent="0.2">
      <c r="A758" s="140"/>
      <c r="B758" s="141"/>
      <c r="C758" s="142"/>
      <c r="D758" s="142"/>
      <c r="E758" s="142"/>
      <c r="F758" s="142"/>
      <c r="G758" s="142"/>
      <c r="H758" s="142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 ht="12.75" customHeight="1" x14ac:dyDescent="0.2">
      <c r="A759" s="140"/>
      <c r="B759" s="141"/>
      <c r="C759" s="142"/>
      <c r="D759" s="142"/>
      <c r="E759" s="142"/>
      <c r="F759" s="142"/>
      <c r="G759" s="142"/>
      <c r="H759" s="142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 ht="12.75" customHeight="1" x14ac:dyDescent="0.2">
      <c r="A760" s="140"/>
      <c r="B760" s="141"/>
      <c r="C760" s="142"/>
      <c r="D760" s="142"/>
      <c r="E760" s="142"/>
      <c r="F760" s="142"/>
      <c r="G760" s="142"/>
      <c r="H760" s="142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 ht="12.75" customHeight="1" x14ac:dyDescent="0.2">
      <c r="A761" s="140"/>
      <c r="B761" s="141"/>
      <c r="C761" s="142"/>
      <c r="D761" s="142"/>
      <c r="E761" s="142"/>
      <c r="F761" s="142"/>
      <c r="G761" s="142"/>
      <c r="H761" s="142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 ht="12.75" customHeight="1" x14ac:dyDescent="0.2">
      <c r="A762" s="140"/>
      <c r="B762" s="141"/>
      <c r="C762" s="142"/>
      <c r="D762" s="142"/>
      <c r="E762" s="142"/>
      <c r="F762" s="142"/>
      <c r="G762" s="142"/>
      <c r="H762" s="142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 ht="12.75" customHeight="1" x14ac:dyDescent="0.2">
      <c r="A763" s="140"/>
      <c r="B763" s="141"/>
      <c r="C763" s="142"/>
      <c r="D763" s="142"/>
      <c r="E763" s="142"/>
      <c r="F763" s="142"/>
      <c r="G763" s="142"/>
      <c r="H763" s="142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 ht="12.75" customHeight="1" x14ac:dyDescent="0.2">
      <c r="A764" s="140"/>
      <c r="B764" s="141"/>
      <c r="C764" s="142"/>
      <c r="D764" s="142"/>
      <c r="E764" s="142"/>
      <c r="F764" s="142"/>
      <c r="G764" s="142"/>
      <c r="H764" s="142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 ht="12.75" customHeight="1" x14ac:dyDescent="0.2">
      <c r="A765" s="140"/>
      <c r="B765" s="141"/>
      <c r="C765" s="142"/>
      <c r="D765" s="142"/>
      <c r="E765" s="142"/>
      <c r="F765" s="142"/>
      <c r="G765" s="142"/>
      <c r="H765" s="142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 ht="12.75" customHeight="1" x14ac:dyDescent="0.2">
      <c r="A766" s="140"/>
      <c r="B766" s="141"/>
      <c r="C766" s="142"/>
      <c r="D766" s="142"/>
      <c r="E766" s="142"/>
      <c r="F766" s="142"/>
      <c r="G766" s="142"/>
      <c r="H766" s="142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 ht="12.75" customHeight="1" x14ac:dyDescent="0.2">
      <c r="A767" s="140"/>
      <c r="B767" s="141"/>
      <c r="C767" s="142"/>
      <c r="D767" s="142"/>
      <c r="E767" s="142"/>
      <c r="F767" s="142"/>
      <c r="G767" s="142"/>
      <c r="H767" s="142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 ht="12.75" customHeight="1" x14ac:dyDescent="0.2">
      <c r="A768" s="140"/>
      <c r="B768" s="141"/>
      <c r="C768" s="142"/>
      <c r="D768" s="142"/>
      <c r="E768" s="142"/>
      <c r="F768" s="142"/>
      <c r="G768" s="142"/>
      <c r="H768" s="142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 ht="12.75" customHeight="1" x14ac:dyDescent="0.2">
      <c r="A769" s="140"/>
      <c r="B769" s="141"/>
      <c r="C769" s="142"/>
      <c r="D769" s="142"/>
      <c r="E769" s="142"/>
      <c r="F769" s="142"/>
      <c r="G769" s="142"/>
      <c r="H769" s="142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 ht="12.75" customHeight="1" x14ac:dyDescent="0.2">
      <c r="A770" s="140"/>
      <c r="B770" s="141"/>
      <c r="C770" s="142"/>
      <c r="D770" s="142"/>
      <c r="E770" s="142"/>
      <c r="F770" s="142"/>
      <c r="G770" s="142"/>
      <c r="H770" s="142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 ht="12.75" customHeight="1" x14ac:dyDescent="0.2">
      <c r="A771" s="140"/>
      <c r="B771" s="141"/>
      <c r="C771" s="142"/>
      <c r="D771" s="142"/>
      <c r="E771" s="142"/>
      <c r="F771" s="142"/>
      <c r="G771" s="142"/>
      <c r="H771" s="142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 ht="12.75" customHeight="1" x14ac:dyDescent="0.2">
      <c r="A772" s="140"/>
      <c r="B772" s="141"/>
      <c r="C772" s="142"/>
      <c r="D772" s="142"/>
      <c r="E772" s="142"/>
      <c r="F772" s="142"/>
      <c r="G772" s="142"/>
      <c r="H772" s="142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 ht="12.75" customHeight="1" x14ac:dyDescent="0.2">
      <c r="A773" s="140"/>
      <c r="B773" s="141"/>
      <c r="C773" s="142"/>
      <c r="D773" s="142"/>
      <c r="E773" s="142"/>
      <c r="F773" s="142"/>
      <c r="G773" s="142"/>
      <c r="H773" s="142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 ht="12.75" customHeight="1" x14ac:dyDescent="0.2">
      <c r="A774" s="140"/>
      <c r="B774" s="141"/>
      <c r="C774" s="142"/>
      <c r="D774" s="142"/>
      <c r="E774" s="142"/>
      <c r="F774" s="142"/>
      <c r="G774" s="142"/>
      <c r="H774" s="142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 ht="12.75" customHeight="1" x14ac:dyDescent="0.2">
      <c r="A775" s="140"/>
      <c r="B775" s="141"/>
      <c r="C775" s="142"/>
      <c r="D775" s="142"/>
      <c r="E775" s="142"/>
      <c r="F775" s="142"/>
      <c r="G775" s="142"/>
      <c r="H775" s="142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 ht="12.75" customHeight="1" x14ac:dyDescent="0.2">
      <c r="A776" s="140"/>
      <c r="B776" s="141"/>
      <c r="C776" s="142"/>
      <c r="D776" s="142"/>
      <c r="E776" s="142"/>
      <c r="F776" s="142"/>
      <c r="G776" s="142"/>
      <c r="H776" s="142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 ht="12.75" customHeight="1" x14ac:dyDescent="0.2">
      <c r="A777" s="140"/>
      <c r="B777" s="141"/>
      <c r="C777" s="142"/>
      <c r="D777" s="142"/>
      <c r="E777" s="142"/>
      <c r="F777" s="142"/>
      <c r="G777" s="142"/>
      <c r="H777" s="142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 ht="12.75" customHeight="1" x14ac:dyDescent="0.2">
      <c r="A778" s="140"/>
      <c r="B778" s="141"/>
      <c r="C778" s="142"/>
      <c r="D778" s="142"/>
      <c r="E778" s="142"/>
      <c r="F778" s="142"/>
      <c r="G778" s="142"/>
      <c r="H778" s="142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 ht="12.75" customHeight="1" x14ac:dyDescent="0.2">
      <c r="A779" s="140"/>
      <c r="B779" s="141"/>
      <c r="C779" s="142"/>
      <c r="D779" s="142"/>
      <c r="E779" s="142"/>
      <c r="F779" s="142"/>
      <c r="G779" s="142"/>
      <c r="H779" s="142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 ht="12.75" customHeight="1" x14ac:dyDescent="0.2">
      <c r="A780" s="140"/>
      <c r="B780" s="141"/>
      <c r="C780" s="142"/>
      <c r="D780" s="142"/>
      <c r="E780" s="142"/>
      <c r="F780" s="142"/>
      <c r="G780" s="142"/>
      <c r="H780" s="142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 ht="12.75" customHeight="1" x14ac:dyDescent="0.2">
      <c r="A781" s="140"/>
      <c r="B781" s="141"/>
      <c r="C781" s="142"/>
      <c r="D781" s="142"/>
      <c r="E781" s="142"/>
      <c r="F781" s="142"/>
      <c r="G781" s="142"/>
      <c r="H781" s="142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 ht="12.75" customHeight="1" x14ac:dyDescent="0.2">
      <c r="A782" s="140"/>
      <c r="B782" s="141"/>
      <c r="C782" s="142"/>
      <c r="D782" s="142"/>
      <c r="E782" s="142"/>
      <c r="F782" s="142"/>
      <c r="G782" s="142"/>
      <c r="H782" s="142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 ht="12.75" customHeight="1" x14ac:dyDescent="0.2">
      <c r="A783" s="140"/>
      <c r="B783" s="141"/>
      <c r="C783" s="142"/>
      <c r="D783" s="142"/>
      <c r="E783" s="142"/>
      <c r="F783" s="142"/>
      <c r="G783" s="142"/>
      <c r="H783" s="142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 ht="12.75" customHeight="1" x14ac:dyDescent="0.2">
      <c r="A784" s="140"/>
      <c r="B784" s="141"/>
      <c r="C784" s="142"/>
      <c r="D784" s="142"/>
      <c r="E784" s="142"/>
      <c r="F784" s="142"/>
      <c r="G784" s="142"/>
      <c r="H784" s="142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 ht="12.75" customHeight="1" x14ac:dyDescent="0.2">
      <c r="A785" s="140"/>
      <c r="B785" s="141"/>
      <c r="C785" s="142"/>
      <c r="D785" s="142"/>
      <c r="E785" s="142"/>
      <c r="F785" s="142"/>
      <c r="G785" s="142"/>
      <c r="H785" s="142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 ht="12.75" customHeight="1" x14ac:dyDescent="0.2">
      <c r="A786" s="140"/>
      <c r="B786" s="141"/>
      <c r="C786" s="142"/>
      <c r="D786" s="142"/>
      <c r="E786" s="142"/>
      <c r="F786" s="142"/>
      <c r="G786" s="142"/>
      <c r="H786" s="142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 ht="12.75" customHeight="1" x14ac:dyDescent="0.2">
      <c r="A787" s="140"/>
      <c r="B787" s="141"/>
      <c r="C787" s="142"/>
      <c r="D787" s="142"/>
      <c r="E787" s="142"/>
      <c r="F787" s="142"/>
      <c r="G787" s="142"/>
      <c r="H787" s="142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 ht="12.75" customHeight="1" x14ac:dyDescent="0.2">
      <c r="A788" s="140"/>
      <c r="B788" s="141"/>
      <c r="C788" s="142"/>
      <c r="D788" s="142"/>
      <c r="E788" s="142"/>
      <c r="F788" s="142"/>
      <c r="G788" s="142"/>
      <c r="H788" s="142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 ht="12.75" customHeight="1" x14ac:dyDescent="0.2">
      <c r="A789" s="140"/>
      <c r="B789" s="141"/>
      <c r="C789" s="142"/>
      <c r="D789" s="142"/>
      <c r="E789" s="142"/>
      <c r="F789" s="142"/>
      <c r="G789" s="142"/>
      <c r="H789" s="142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 ht="12.75" customHeight="1" x14ac:dyDescent="0.2">
      <c r="A790" s="140"/>
      <c r="B790" s="141"/>
      <c r="C790" s="142"/>
      <c r="D790" s="142"/>
      <c r="E790" s="142"/>
      <c r="F790" s="142"/>
      <c r="G790" s="142"/>
      <c r="H790" s="142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 ht="12.75" customHeight="1" x14ac:dyDescent="0.2">
      <c r="A791" s="140"/>
      <c r="B791" s="141"/>
      <c r="C791" s="142"/>
      <c r="D791" s="142"/>
      <c r="E791" s="142"/>
      <c r="F791" s="142"/>
      <c r="G791" s="142"/>
      <c r="H791" s="142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 ht="12.75" customHeight="1" x14ac:dyDescent="0.2">
      <c r="A792" s="140"/>
      <c r="B792" s="141"/>
      <c r="C792" s="142"/>
      <c r="D792" s="142"/>
      <c r="E792" s="142"/>
      <c r="F792" s="142"/>
      <c r="G792" s="142"/>
      <c r="H792" s="142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 ht="12.75" customHeight="1" x14ac:dyDescent="0.2">
      <c r="A793" s="140"/>
      <c r="B793" s="141"/>
      <c r="C793" s="142"/>
      <c r="D793" s="142"/>
      <c r="E793" s="142"/>
      <c r="F793" s="142"/>
      <c r="G793" s="142"/>
      <c r="H793" s="142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 ht="12.75" customHeight="1" x14ac:dyDescent="0.2">
      <c r="A794" s="140"/>
      <c r="B794" s="141"/>
      <c r="C794" s="142"/>
      <c r="D794" s="142"/>
      <c r="E794" s="142"/>
      <c r="F794" s="142"/>
      <c r="G794" s="142"/>
      <c r="H794" s="142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 ht="12.75" customHeight="1" x14ac:dyDescent="0.2">
      <c r="A795" s="140"/>
      <c r="B795" s="141"/>
      <c r="C795" s="142"/>
      <c r="D795" s="142"/>
      <c r="E795" s="142"/>
      <c r="F795" s="142"/>
      <c r="G795" s="142"/>
      <c r="H795" s="142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 ht="12.75" customHeight="1" x14ac:dyDescent="0.2">
      <c r="A796" s="140"/>
      <c r="B796" s="141"/>
      <c r="C796" s="142"/>
      <c r="D796" s="142"/>
      <c r="E796" s="142"/>
      <c r="F796" s="142"/>
      <c r="G796" s="142"/>
      <c r="H796" s="142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 ht="12.75" customHeight="1" x14ac:dyDescent="0.2">
      <c r="A797" s="140"/>
      <c r="B797" s="141"/>
      <c r="C797" s="142"/>
      <c r="D797" s="142"/>
      <c r="E797" s="142"/>
      <c r="F797" s="142"/>
      <c r="G797" s="142"/>
      <c r="H797" s="142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 ht="12.75" customHeight="1" x14ac:dyDescent="0.2">
      <c r="A798" s="140"/>
      <c r="B798" s="141"/>
      <c r="C798" s="142"/>
      <c r="D798" s="142"/>
      <c r="E798" s="142"/>
      <c r="F798" s="142"/>
      <c r="G798" s="142"/>
      <c r="H798" s="142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 ht="12.75" customHeight="1" x14ac:dyDescent="0.2">
      <c r="A799" s="140"/>
      <c r="B799" s="141"/>
      <c r="C799" s="142"/>
      <c r="D799" s="142"/>
      <c r="E799" s="142"/>
      <c r="F799" s="142"/>
      <c r="G799" s="142"/>
      <c r="H799" s="142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 ht="12.75" customHeight="1" x14ac:dyDescent="0.2">
      <c r="A800" s="140"/>
      <c r="B800" s="141"/>
      <c r="C800" s="142"/>
      <c r="D800" s="142"/>
      <c r="E800" s="142"/>
      <c r="F800" s="142"/>
      <c r="G800" s="142"/>
      <c r="H800" s="142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 ht="12.75" customHeight="1" x14ac:dyDescent="0.2">
      <c r="A801" s="140"/>
      <c r="B801" s="141"/>
      <c r="C801" s="142"/>
      <c r="D801" s="142"/>
      <c r="E801" s="142"/>
      <c r="F801" s="142"/>
      <c r="G801" s="142"/>
      <c r="H801" s="142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 ht="12.75" customHeight="1" x14ac:dyDescent="0.2">
      <c r="A802" s="140"/>
      <c r="B802" s="141"/>
      <c r="C802" s="142"/>
      <c r="D802" s="142"/>
      <c r="E802" s="142"/>
      <c r="F802" s="142"/>
      <c r="G802" s="142"/>
      <c r="H802" s="142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 ht="12.75" customHeight="1" x14ac:dyDescent="0.2">
      <c r="A803" s="140"/>
      <c r="B803" s="141"/>
      <c r="C803" s="142"/>
      <c r="D803" s="142"/>
      <c r="E803" s="142"/>
      <c r="F803" s="142"/>
      <c r="G803" s="142"/>
      <c r="H803" s="142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 ht="12.75" customHeight="1" x14ac:dyDescent="0.2">
      <c r="A804" s="140"/>
      <c r="B804" s="141"/>
      <c r="C804" s="142"/>
      <c r="D804" s="142"/>
      <c r="E804" s="142"/>
      <c r="F804" s="142"/>
      <c r="G804" s="142"/>
      <c r="H804" s="142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 ht="12.75" customHeight="1" x14ac:dyDescent="0.2">
      <c r="A805" s="140"/>
      <c r="B805" s="141"/>
      <c r="C805" s="142"/>
      <c r="D805" s="142"/>
      <c r="E805" s="142"/>
      <c r="F805" s="142"/>
      <c r="G805" s="142"/>
      <c r="H805" s="142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 ht="12.75" customHeight="1" x14ac:dyDescent="0.2">
      <c r="A806" s="140"/>
      <c r="B806" s="141"/>
      <c r="C806" s="142"/>
      <c r="D806" s="142"/>
      <c r="E806" s="142"/>
      <c r="F806" s="142"/>
      <c r="G806" s="142"/>
      <c r="H806" s="142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 ht="12.75" customHeight="1" x14ac:dyDescent="0.2">
      <c r="A807" s="140"/>
      <c r="B807" s="141"/>
      <c r="C807" s="142"/>
      <c r="D807" s="142"/>
      <c r="E807" s="142"/>
      <c r="F807" s="142"/>
      <c r="G807" s="142"/>
      <c r="H807" s="142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 ht="12.75" customHeight="1" x14ac:dyDescent="0.2">
      <c r="A808" s="140"/>
      <c r="B808" s="141"/>
      <c r="C808" s="142"/>
      <c r="D808" s="142"/>
      <c r="E808" s="142"/>
      <c r="F808" s="142"/>
      <c r="G808" s="142"/>
      <c r="H808" s="142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 ht="12.75" customHeight="1" x14ac:dyDescent="0.2">
      <c r="A809" s="140"/>
      <c r="B809" s="141"/>
      <c r="C809" s="142"/>
      <c r="D809" s="142"/>
      <c r="E809" s="142"/>
      <c r="F809" s="142"/>
      <c r="G809" s="142"/>
      <c r="H809" s="142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 ht="12.75" customHeight="1" x14ac:dyDescent="0.2">
      <c r="A810" s="140"/>
      <c r="B810" s="141"/>
      <c r="C810" s="142"/>
      <c r="D810" s="142"/>
      <c r="E810" s="142"/>
      <c r="F810" s="142"/>
      <c r="G810" s="142"/>
      <c r="H810" s="142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 ht="12.75" customHeight="1" x14ac:dyDescent="0.2">
      <c r="A811" s="140"/>
      <c r="B811" s="141"/>
      <c r="C811" s="142"/>
      <c r="D811" s="142"/>
      <c r="E811" s="142"/>
      <c r="F811" s="142"/>
      <c r="G811" s="142"/>
      <c r="H811" s="142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 ht="12.75" customHeight="1" x14ac:dyDescent="0.2">
      <c r="A812" s="140"/>
      <c r="B812" s="141"/>
      <c r="C812" s="142"/>
      <c r="D812" s="142"/>
      <c r="E812" s="142"/>
      <c r="F812" s="142"/>
      <c r="G812" s="142"/>
      <c r="H812" s="142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 ht="12.75" customHeight="1" x14ac:dyDescent="0.2">
      <c r="A813" s="140"/>
      <c r="B813" s="141"/>
      <c r="C813" s="142"/>
      <c r="D813" s="142"/>
      <c r="E813" s="142"/>
      <c r="F813" s="142"/>
      <c r="G813" s="142"/>
      <c r="H813" s="142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 ht="12.75" customHeight="1" x14ac:dyDescent="0.2">
      <c r="A814" s="140"/>
      <c r="B814" s="141"/>
      <c r="C814" s="142"/>
      <c r="D814" s="142"/>
      <c r="E814" s="142"/>
      <c r="F814" s="142"/>
      <c r="G814" s="142"/>
      <c r="H814" s="142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 ht="12.75" customHeight="1" x14ac:dyDescent="0.2">
      <c r="A815" s="140"/>
      <c r="B815" s="141"/>
      <c r="C815" s="142"/>
      <c r="D815" s="142"/>
      <c r="E815" s="142"/>
      <c r="F815" s="142"/>
      <c r="G815" s="142"/>
      <c r="H815" s="142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 ht="12.75" customHeight="1" x14ac:dyDescent="0.2">
      <c r="A816" s="140"/>
      <c r="B816" s="141"/>
      <c r="C816" s="142"/>
      <c r="D816" s="142"/>
      <c r="E816" s="142"/>
      <c r="F816" s="142"/>
      <c r="G816" s="142"/>
      <c r="H816" s="142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 ht="12.75" customHeight="1" x14ac:dyDescent="0.2">
      <c r="A817" s="140"/>
      <c r="B817" s="141"/>
      <c r="C817" s="142"/>
      <c r="D817" s="142"/>
      <c r="E817" s="142"/>
      <c r="F817" s="142"/>
      <c r="G817" s="142"/>
      <c r="H817" s="142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 ht="12.75" customHeight="1" x14ac:dyDescent="0.2">
      <c r="A818" s="140"/>
      <c r="B818" s="141"/>
      <c r="C818" s="142"/>
      <c r="D818" s="142"/>
      <c r="E818" s="142"/>
      <c r="F818" s="142"/>
      <c r="G818" s="142"/>
      <c r="H818" s="142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 ht="12.75" customHeight="1" x14ac:dyDescent="0.2">
      <c r="A819" s="140"/>
      <c r="B819" s="141"/>
      <c r="C819" s="142"/>
      <c r="D819" s="142"/>
      <c r="E819" s="142"/>
      <c r="F819" s="142"/>
      <c r="G819" s="142"/>
      <c r="H819" s="142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 ht="12.75" customHeight="1" x14ac:dyDescent="0.2">
      <c r="A820" s="140"/>
      <c r="B820" s="141"/>
      <c r="C820" s="142"/>
      <c r="D820" s="142"/>
      <c r="E820" s="142"/>
      <c r="F820" s="142"/>
      <c r="G820" s="142"/>
      <c r="H820" s="142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 ht="12.75" customHeight="1" x14ac:dyDescent="0.2">
      <c r="A821" s="140"/>
      <c r="B821" s="141"/>
      <c r="C821" s="142"/>
      <c r="D821" s="142"/>
      <c r="E821" s="142"/>
      <c r="F821" s="142"/>
      <c r="G821" s="142"/>
      <c r="H821" s="142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 ht="12.75" customHeight="1" x14ac:dyDescent="0.2">
      <c r="A822" s="140"/>
      <c r="B822" s="141"/>
      <c r="C822" s="142"/>
      <c r="D822" s="142"/>
      <c r="E822" s="142"/>
      <c r="F822" s="142"/>
      <c r="G822" s="142"/>
      <c r="H822" s="142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 ht="12.75" customHeight="1" x14ac:dyDescent="0.2">
      <c r="A823" s="140"/>
      <c r="B823" s="141"/>
      <c r="C823" s="142"/>
      <c r="D823" s="142"/>
      <c r="E823" s="142"/>
      <c r="F823" s="142"/>
      <c r="G823" s="142"/>
      <c r="H823" s="142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 ht="12.75" customHeight="1" x14ac:dyDescent="0.2">
      <c r="A824" s="140"/>
      <c r="B824" s="141"/>
      <c r="C824" s="142"/>
      <c r="D824" s="142"/>
      <c r="E824" s="142"/>
      <c r="F824" s="142"/>
      <c r="G824" s="142"/>
      <c r="H824" s="142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 ht="12.75" customHeight="1" x14ac:dyDescent="0.2">
      <c r="A825" s="140"/>
      <c r="B825" s="141"/>
      <c r="C825" s="142"/>
      <c r="D825" s="142"/>
      <c r="E825" s="142"/>
      <c r="F825" s="142"/>
      <c r="G825" s="142"/>
      <c r="H825" s="142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 ht="12.75" customHeight="1" x14ac:dyDescent="0.2">
      <c r="A826" s="140"/>
      <c r="B826" s="141"/>
      <c r="C826" s="142"/>
      <c r="D826" s="142"/>
      <c r="E826" s="142"/>
      <c r="F826" s="142"/>
      <c r="G826" s="142"/>
      <c r="H826" s="142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 ht="12.75" customHeight="1" x14ac:dyDescent="0.2">
      <c r="A827" s="140"/>
      <c r="B827" s="141"/>
      <c r="C827" s="142"/>
      <c r="D827" s="142"/>
      <c r="E827" s="142"/>
      <c r="F827" s="142"/>
      <c r="G827" s="142"/>
      <c r="H827" s="142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 ht="12.75" customHeight="1" x14ac:dyDescent="0.2">
      <c r="A828" s="140"/>
      <c r="B828" s="141"/>
      <c r="C828" s="142"/>
      <c r="D828" s="142"/>
      <c r="E828" s="142"/>
      <c r="F828" s="142"/>
      <c r="G828" s="142"/>
      <c r="H828" s="142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 ht="12.75" customHeight="1" x14ac:dyDescent="0.2">
      <c r="A829" s="140"/>
      <c r="B829" s="141"/>
      <c r="C829" s="142"/>
      <c r="D829" s="142"/>
      <c r="E829" s="142"/>
      <c r="F829" s="142"/>
      <c r="G829" s="142"/>
      <c r="H829" s="142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 ht="12.75" customHeight="1" x14ac:dyDescent="0.2">
      <c r="A830" s="140"/>
      <c r="B830" s="141"/>
      <c r="C830" s="142"/>
      <c r="D830" s="142"/>
      <c r="E830" s="142"/>
      <c r="F830" s="142"/>
      <c r="G830" s="142"/>
      <c r="H830" s="142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 ht="12.75" customHeight="1" x14ac:dyDescent="0.2">
      <c r="A831" s="140"/>
      <c r="B831" s="141"/>
      <c r="C831" s="142"/>
      <c r="D831" s="142"/>
      <c r="E831" s="142"/>
      <c r="F831" s="142"/>
      <c r="G831" s="142"/>
      <c r="H831" s="142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 ht="12.75" customHeight="1" x14ac:dyDescent="0.2">
      <c r="A832" s="140"/>
      <c r="B832" s="141"/>
      <c r="C832" s="142"/>
      <c r="D832" s="142"/>
      <c r="E832" s="142"/>
      <c r="F832" s="142"/>
      <c r="G832" s="142"/>
      <c r="H832" s="142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 ht="12.75" customHeight="1" x14ac:dyDescent="0.2">
      <c r="A833" s="140"/>
      <c r="B833" s="141"/>
      <c r="C833" s="142"/>
      <c r="D833" s="142"/>
      <c r="E833" s="142"/>
      <c r="F833" s="142"/>
      <c r="G833" s="142"/>
      <c r="H833" s="142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 ht="12.75" customHeight="1" x14ac:dyDescent="0.2">
      <c r="A834" s="140"/>
      <c r="B834" s="141"/>
      <c r="C834" s="142"/>
      <c r="D834" s="142"/>
      <c r="E834" s="142"/>
      <c r="F834" s="142"/>
      <c r="G834" s="142"/>
      <c r="H834" s="142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 ht="12.75" customHeight="1" x14ac:dyDescent="0.2">
      <c r="A835" s="140"/>
      <c r="B835" s="141"/>
      <c r="C835" s="142"/>
      <c r="D835" s="142"/>
      <c r="E835" s="142"/>
      <c r="F835" s="142"/>
      <c r="G835" s="142"/>
      <c r="H835" s="142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 ht="12.75" customHeight="1" x14ac:dyDescent="0.2">
      <c r="A836" s="140"/>
      <c r="B836" s="141"/>
      <c r="C836" s="142"/>
      <c r="D836" s="142"/>
      <c r="E836" s="142"/>
      <c r="F836" s="142"/>
      <c r="G836" s="142"/>
      <c r="H836" s="142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 ht="12.75" customHeight="1" x14ac:dyDescent="0.2">
      <c r="A837" s="140"/>
      <c r="B837" s="141"/>
      <c r="C837" s="142"/>
      <c r="D837" s="142"/>
      <c r="E837" s="142"/>
      <c r="F837" s="142"/>
      <c r="G837" s="142"/>
      <c r="H837" s="142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 ht="12.75" customHeight="1" x14ac:dyDescent="0.2">
      <c r="A838" s="140"/>
      <c r="B838" s="141"/>
      <c r="C838" s="142"/>
      <c r="D838" s="142"/>
      <c r="E838" s="142"/>
      <c r="F838" s="142"/>
      <c r="G838" s="142"/>
      <c r="H838" s="142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 ht="12.75" customHeight="1" x14ac:dyDescent="0.2">
      <c r="A839" s="140"/>
      <c r="B839" s="141"/>
      <c r="C839" s="142"/>
      <c r="D839" s="142"/>
      <c r="E839" s="142"/>
      <c r="F839" s="142"/>
      <c r="G839" s="142"/>
      <c r="H839" s="142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 ht="12.75" customHeight="1" x14ac:dyDescent="0.2">
      <c r="A840" s="140"/>
      <c r="B840" s="141"/>
      <c r="C840" s="142"/>
      <c r="D840" s="142"/>
      <c r="E840" s="142"/>
      <c r="F840" s="142"/>
      <c r="G840" s="142"/>
      <c r="H840" s="142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 ht="12.75" customHeight="1" x14ac:dyDescent="0.2">
      <c r="A841" s="140"/>
      <c r="B841" s="141"/>
      <c r="C841" s="142"/>
      <c r="D841" s="142"/>
      <c r="E841" s="142"/>
      <c r="F841" s="142"/>
      <c r="G841" s="142"/>
      <c r="H841" s="142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 ht="12.75" customHeight="1" x14ac:dyDescent="0.2">
      <c r="A842" s="140"/>
      <c r="B842" s="141"/>
      <c r="C842" s="142"/>
      <c r="D842" s="142"/>
      <c r="E842" s="142"/>
      <c r="F842" s="142"/>
      <c r="G842" s="142"/>
      <c r="H842" s="142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 ht="12.75" customHeight="1" x14ac:dyDescent="0.2">
      <c r="A843" s="140"/>
      <c r="B843" s="141"/>
      <c r="C843" s="142"/>
      <c r="D843" s="142"/>
      <c r="E843" s="142"/>
      <c r="F843" s="142"/>
      <c r="G843" s="142"/>
      <c r="H843" s="142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 ht="12.75" customHeight="1" x14ac:dyDescent="0.2">
      <c r="A844" s="140"/>
      <c r="B844" s="141"/>
      <c r="C844" s="142"/>
      <c r="D844" s="142"/>
      <c r="E844" s="142"/>
      <c r="F844" s="142"/>
      <c r="G844" s="142"/>
      <c r="H844" s="142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 ht="12.75" customHeight="1" x14ac:dyDescent="0.2">
      <c r="A845" s="140"/>
      <c r="B845" s="141"/>
      <c r="C845" s="142"/>
      <c r="D845" s="142"/>
      <c r="E845" s="142"/>
      <c r="F845" s="142"/>
      <c r="G845" s="142"/>
      <c r="H845" s="142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 ht="12.75" customHeight="1" x14ac:dyDescent="0.2">
      <c r="A846" s="140"/>
      <c r="B846" s="141"/>
      <c r="C846" s="142"/>
      <c r="D846" s="142"/>
      <c r="E846" s="142"/>
      <c r="F846" s="142"/>
      <c r="G846" s="142"/>
      <c r="H846" s="142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 ht="12.75" customHeight="1" x14ac:dyDescent="0.2">
      <c r="A847" s="140"/>
      <c r="B847" s="141"/>
      <c r="C847" s="142"/>
      <c r="D847" s="142"/>
      <c r="E847" s="142"/>
      <c r="F847" s="142"/>
      <c r="G847" s="142"/>
      <c r="H847" s="142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 ht="12.75" customHeight="1" x14ac:dyDescent="0.2">
      <c r="A848" s="140"/>
      <c r="B848" s="141"/>
      <c r="C848" s="142"/>
      <c r="D848" s="142"/>
      <c r="E848" s="142"/>
      <c r="F848" s="142"/>
      <c r="G848" s="142"/>
      <c r="H848" s="142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 ht="12.75" customHeight="1" x14ac:dyDescent="0.2">
      <c r="A849" s="140"/>
      <c r="B849" s="141"/>
      <c r="C849" s="142"/>
      <c r="D849" s="142"/>
      <c r="E849" s="142"/>
      <c r="F849" s="142"/>
      <c r="G849" s="142"/>
      <c r="H849" s="142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 ht="12.75" customHeight="1" x14ac:dyDescent="0.2">
      <c r="A850" s="140"/>
      <c r="B850" s="141"/>
      <c r="C850" s="142"/>
      <c r="D850" s="142"/>
      <c r="E850" s="142"/>
      <c r="F850" s="142"/>
      <c r="G850" s="142"/>
      <c r="H850" s="142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 ht="12.75" customHeight="1" x14ac:dyDescent="0.2">
      <c r="A851" s="140"/>
      <c r="B851" s="141"/>
      <c r="C851" s="142"/>
      <c r="D851" s="142"/>
      <c r="E851" s="142"/>
      <c r="F851" s="142"/>
      <c r="G851" s="142"/>
      <c r="H851" s="142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 ht="12.75" customHeight="1" x14ac:dyDescent="0.2">
      <c r="A852" s="140"/>
      <c r="B852" s="141"/>
      <c r="C852" s="142"/>
      <c r="D852" s="142"/>
      <c r="E852" s="142"/>
      <c r="F852" s="142"/>
      <c r="G852" s="142"/>
      <c r="H852" s="142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 ht="12.75" customHeight="1" x14ac:dyDescent="0.2">
      <c r="A853" s="140"/>
      <c r="B853" s="141"/>
      <c r="C853" s="142"/>
      <c r="D853" s="142"/>
      <c r="E853" s="142"/>
      <c r="F853" s="142"/>
      <c r="G853" s="142"/>
      <c r="H853" s="142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 ht="12.75" customHeight="1" x14ac:dyDescent="0.2">
      <c r="A854" s="140"/>
      <c r="B854" s="141"/>
      <c r="C854" s="142"/>
      <c r="D854" s="142"/>
      <c r="E854" s="142"/>
      <c r="F854" s="142"/>
      <c r="G854" s="142"/>
      <c r="H854" s="142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 ht="12.75" customHeight="1" x14ac:dyDescent="0.2">
      <c r="A855" s="140"/>
      <c r="B855" s="141"/>
      <c r="C855" s="142"/>
      <c r="D855" s="142"/>
      <c r="E855" s="142"/>
      <c r="F855" s="142"/>
      <c r="G855" s="142"/>
      <c r="H855" s="142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 ht="12.75" customHeight="1" x14ac:dyDescent="0.2">
      <c r="A856" s="140"/>
      <c r="B856" s="141"/>
      <c r="C856" s="142"/>
      <c r="D856" s="142"/>
      <c r="E856" s="142"/>
      <c r="F856" s="142"/>
      <c r="G856" s="142"/>
      <c r="H856" s="142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 ht="12.75" customHeight="1" x14ac:dyDescent="0.2">
      <c r="A857" s="140"/>
      <c r="B857" s="141"/>
      <c r="C857" s="142"/>
      <c r="D857" s="142"/>
      <c r="E857" s="142"/>
      <c r="F857" s="142"/>
      <c r="G857" s="142"/>
      <c r="H857" s="142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 ht="12.75" customHeight="1" x14ac:dyDescent="0.2">
      <c r="A858" s="140"/>
      <c r="B858" s="141"/>
      <c r="C858" s="142"/>
      <c r="D858" s="142"/>
      <c r="E858" s="142"/>
      <c r="F858" s="142"/>
      <c r="G858" s="142"/>
      <c r="H858" s="142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 ht="12.75" customHeight="1" x14ac:dyDescent="0.2">
      <c r="A859" s="140"/>
      <c r="B859" s="141"/>
      <c r="C859" s="142"/>
      <c r="D859" s="142"/>
      <c r="E859" s="142"/>
      <c r="F859" s="142"/>
      <c r="G859" s="142"/>
      <c r="H859" s="142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 ht="12.75" customHeight="1" x14ac:dyDescent="0.2">
      <c r="A860" s="140"/>
      <c r="B860" s="141"/>
      <c r="C860" s="142"/>
      <c r="D860" s="142"/>
      <c r="E860" s="142"/>
      <c r="F860" s="142"/>
      <c r="G860" s="142"/>
      <c r="H860" s="142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 ht="12.75" customHeight="1" x14ac:dyDescent="0.2">
      <c r="A861" s="140"/>
      <c r="B861" s="141"/>
      <c r="C861" s="142"/>
      <c r="D861" s="142"/>
      <c r="E861" s="142"/>
      <c r="F861" s="142"/>
      <c r="G861" s="142"/>
      <c r="H861" s="142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 ht="12.75" customHeight="1" x14ac:dyDescent="0.2">
      <c r="A862" s="140"/>
      <c r="B862" s="141"/>
      <c r="C862" s="142"/>
      <c r="D862" s="142"/>
      <c r="E862" s="142"/>
      <c r="F862" s="142"/>
      <c r="G862" s="142"/>
      <c r="H862" s="142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 ht="12.75" customHeight="1" x14ac:dyDescent="0.2">
      <c r="A863" s="140"/>
      <c r="B863" s="141"/>
      <c r="C863" s="142"/>
      <c r="D863" s="142"/>
      <c r="E863" s="142"/>
      <c r="F863" s="142"/>
      <c r="G863" s="142"/>
      <c r="H863" s="142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 ht="12.75" customHeight="1" x14ac:dyDescent="0.2">
      <c r="A864" s="140"/>
      <c r="B864" s="141"/>
      <c r="C864" s="142"/>
      <c r="D864" s="142"/>
      <c r="E864" s="142"/>
      <c r="F864" s="142"/>
      <c r="G864" s="142"/>
      <c r="H864" s="142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 ht="12.75" customHeight="1" x14ac:dyDescent="0.2">
      <c r="A865" s="140"/>
      <c r="B865" s="141"/>
      <c r="C865" s="142"/>
      <c r="D865" s="142"/>
      <c r="E865" s="142"/>
      <c r="F865" s="142"/>
      <c r="G865" s="142"/>
      <c r="H865" s="142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 ht="12.75" customHeight="1" x14ac:dyDescent="0.2">
      <c r="A866" s="140"/>
      <c r="B866" s="141"/>
      <c r="C866" s="142"/>
      <c r="D866" s="142"/>
      <c r="E866" s="142"/>
      <c r="F866" s="142"/>
      <c r="G866" s="142"/>
      <c r="H866" s="142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 ht="12.75" customHeight="1" x14ac:dyDescent="0.2">
      <c r="A867" s="140"/>
      <c r="B867" s="141"/>
      <c r="C867" s="142"/>
      <c r="D867" s="142"/>
      <c r="E867" s="142"/>
      <c r="F867" s="142"/>
      <c r="G867" s="142"/>
      <c r="H867" s="142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 ht="12.75" customHeight="1" x14ac:dyDescent="0.2">
      <c r="A868" s="140"/>
      <c r="B868" s="141"/>
      <c r="C868" s="142"/>
      <c r="D868" s="142"/>
      <c r="E868" s="142"/>
      <c r="F868" s="142"/>
      <c r="G868" s="142"/>
      <c r="H868" s="142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 ht="12.75" customHeight="1" x14ac:dyDescent="0.2">
      <c r="A869" s="140"/>
      <c r="B869" s="141"/>
      <c r="C869" s="142"/>
      <c r="D869" s="142"/>
      <c r="E869" s="142"/>
      <c r="F869" s="142"/>
      <c r="G869" s="142"/>
      <c r="H869" s="142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 ht="12.75" customHeight="1" x14ac:dyDescent="0.2">
      <c r="A870" s="140"/>
      <c r="B870" s="141"/>
      <c r="C870" s="142"/>
      <c r="D870" s="142"/>
      <c r="E870" s="142"/>
      <c r="F870" s="142"/>
      <c r="G870" s="142"/>
      <c r="H870" s="142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 ht="12.75" customHeight="1" x14ac:dyDescent="0.2">
      <c r="A871" s="140"/>
      <c r="B871" s="141"/>
      <c r="C871" s="142"/>
      <c r="D871" s="142"/>
      <c r="E871" s="142"/>
      <c r="F871" s="142"/>
      <c r="G871" s="142"/>
      <c r="H871" s="142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 ht="12.75" customHeight="1" x14ac:dyDescent="0.2">
      <c r="A872" s="140"/>
      <c r="B872" s="141"/>
      <c r="C872" s="142"/>
      <c r="D872" s="142"/>
      <c r="E872" s="142"/>
      <c r="F872" s="142"/>
      <c r="G872" s="142"/>
      <c r="H872" s="142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 ht="12.75" customHeight="1" x14ac:dyDescent="0.2">
      <c r="A873" s="140"/>
      <c r="B873" s="141"/>
      <c r="C873" s="142"/>
      <c r="D873" s="142"/>
      <c r="E873" s="142"/>
      <c r="F873" s="142"/>
      <c r="G873" s="142"/>
      <c r="H873" s="142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 ht="12.75" customHeight="1" x14ac:dyDescent="0.2">
      <c r="A874" s="140"/>
      <c r="B874" s="141"/>
      <c r="C874" s="142"/>
      <c r="D874" s="142"/>
      <c r="E874" s="142"/>
      <c r="F874" s="142"/>
      <c r="G874" s="142"/>
      <c r="H874" s="142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 ht="12.75" customHeight="1" x14ac:dyDescent="0.2">
      <c r="A875" s="140"/>
      <c r="B875" s="141"/>
      <c r="C875" s="142"/>
      <c r="D875" s="142"/>
      <c r="E875" s="142"/>
      <c r="F875" s="142"/>
      <c r="G875" s="142"/>
      <c r="H875" s="142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 ht="12.75" customHeight="1" x14ac:dyDescent="0.2">
      <c r="A876" s="140"/>
      <c r="B876" s="141"/>
      <c r="C876" s="142"/>
      <c r="D876" s="142"/>
      <c r="E876" s="142"/>
      <c r="F876" s="142"/>
      <c r="G876" s="142"/>
      <c r="H876" s="142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 ht="12.75" customHeight="1" x14ac:dyDescent="0.2">
      <c r="A877" s="140"/>
      <c r="B877" s="141"/>
      <c r="C877" s="142"/>
      <c r="D877" s="142"/>
      <c r="E877" s="142"/>
      <c r="F877" s="142"/>
      <c r="G877" s="142"/>
      <c r="H877" s="142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 ht="12.75" customHeight="1" x14ac:dyDescent="0.2">
      <c r="A878" s="140"/>
      <c r="B878" s="141"/>
      <c r="C878" s="142"/>
      <c r="D878" s="142"/>
      <c r="E878" s="142"/>
      <c r="F878" s="142"/>
      <c r="G878" s="142"/>
      <c r="H878" s="142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 ht="12.75" customHeight="1" x14ac:dyDescent="0.2">
      <c r="A879" s="140"/>
      <c r="B879" s="141"/>
      <c r="C879" s="142"/>
      <c r="D879" s="142"/>
      <c r="E879" s="142"/>
      <c r="F879" s="142"/>
      <c r="G879" s="142"/>
      <c r="H879" s="142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 ht="12.75" customHeight="1" x14ac:dyDescent="0.2">
      <c r="A880" s="140"/>
      <c r="B880" s="141"/>
      <c r="C880" s="142"/>
      <c r="D880" s="142"/>
      <c r="E880" s="142"/>
      <c r="F880" s="142"/>
      <c r="G880" s="142"/>
      <c r="H880" s="142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 ht="12.75" customHeight="1" x14ac:dyDescent="0.2">
      <c r="A881" s="140"/>
      <c r="B881" s="141"/>
      <c r="C881" s="142"/>
      <c r="D881" s="142"/>
      <c r="E881" s="142"/>
      <c r="F881" s="142"/>
      <c r="G881" s="142"/>
      <c r="H881" s="142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 ht="12.75" customHeight="1" x14ac:dyDescent="0.2">
      <c r="A882" s="140"/>
      <c r="B882" s="141"/>
      <c r="C882" s="142"/>
      <c r="D882" s="142"/>
      <c r="E882" s="142"/>
      <c r="F882" s="142"/>
      <c r="G882" s="142"/>
      <c r="H882" s="142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 ht="12.75" customHeight="1" x14ac:dyDescent="0.2">
      <c r="A883" s="140"/>
      <c r="B883" s="141"/>
      <c r="C883" s="142"/>
      <c r="D883" s="142"/>
      <c r="E883" s="142"/>
      <c r="F883" s="142"/>
      <c r="G883" s="142"/>
      <c r="H883" s="142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 ht="12.75" customHeight="1" x14ac:dyDescent="0.2">
      <c r="A884" s="140"/>
      <c r="B884" s="141"/>
      <c r="C884" s="142"/>
      <c r="D884" s="142"/>
      <c r="E884" s="142"/>
      <c r="F884" s="142"/>
      <c r="G884" s="142"/>
      <c r="H884" s="142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 ht="12.75" customHeight="1" x14ac:dyDescent="0.2">
      <c r="A885" s="140"/>
      <c r="B885" s="141"/>
      <c r="C885" s="142"/>
      <c r="D885" s="142"/>
      <c r="E885" s="142"/>
      <c r="F885" s="142"/>
      <c r="G885" s="142"/>
      <c r="H885" s="142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 ht="12.75" customHeight="1" x14ac:dyDescent="0.2">
      <c r="A886" s="140"/>
      <c r="B886" s="141"/>
      <c r="C886" s="142"/>
      <c r="D886" s="142"/>
      <c r="E886" s="142"/>
      <c r="F886" s="142"/>
      <c r="G886" s="142"/>
      <c r="H886" s="142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 ht="12.75" customHeight="1" x14ac:dyDescent="0.2">
      <c r="A887" s="140"/>
      <c r="B887" s="141"/>
      <c r="C887" s="142"/>
      <c r="D887" s="142"/>
      <c r="E887" s="142"/>
      <c r="F887" s="142"/>
      <c r="G887" s="142"/>
      <c r="H887" s="142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 ht="12.75" customHeight="1" x14ac:dyDescent="0.2">
      <c r="A888" s="140"/>
      <c r="B888" s="141"/>
      <c r="C888" s="142"/>
      <c r="D888" s="142"/>
      <c r="E888" s="142"/>
      <c r="F888" s="142"/>
      <c r="G888" s="142"/>
      <c r="H888" s="142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 ht="12.75" customHeight="1" x14ac:dyDescent="0.2">
      <c r="A889" s="140"/>
      <c r="B889" s="141"/>
      <c r="C889" s="142"/>
      <c r="D889" s="142"/>
      <c r="E889" s="142"/>
      <c r="F889" s="142"/>
      <c r="G889" s="142"/>
      <c r="H889" s="142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 ht="12.75" customHeight="1" x14ac:dyDescent="0.2">
      <c r="A890" s="140"/>
      <c r="B890" s="141"/>
      <c r="C890" s="142"/>
      <c r="D890" s="142"/>
      <c r="E890" s="142"/>
      <c r="F890" s="142"/>
      <c r="G890" s="142"/>
      <c r="H890" s="142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 ht="12.75" customHeight="1" x14ac:dyDescent="0.2">
      <c r="A891" s="140"/>
      <c r="B891" s="141"/>
      <c r="C891" s="142"/>
      <c r="D891" s="142"/>
      <c r="E891" s="142"/>
      <c r="F891" s="142"/>
      <c r="G891" s="142"/>
      <c r="H891" s="142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 ht="12.75" customHeight="1" x14ac:dyDescent="0.2">
      <c r="A892" s="140"/>
      <c r="B892" s="141"/>
      <c r="C892" s="142"/>
      <c r="D892" s="142"/>
      <c r="E892" s="142"/>
      <c r="F892" s="142"/>
      <c r="G892" s="142"/>
      <c r="H892" s="142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 ht="12.75" customHeight="1" x14ac:dyDescent="0.2">
      <c r="A893" s="140"/>
      <c r="B893" s="141"/>
      <c r="C893" s="142"/>
      <c r="D893" s="142"/>
      <c r="E893" s="142"/>
      <c r="F893" s="142"/>
      <c r="G893" s="142"/>
      <c r="H893" s="142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 ht="12.75" customHeight="1" x14ac:dyDescent="0.2">
      <c r="A894" s="140"/>
      <c r="B894" s="141"/>
      <c r="C894" s="142"/>
      <c r="D894" s="142"/>
      <c r="E894" s="142"/>
      <c r="F894" s="142"/>
      <c r="G894" s="142"/>
      <c r="H894" s="142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 ht="12.75" customHeight="1" x14ac:dyDescent="0.2">
      <c r="A895" s="140"/>
      <c r="B895" s="141"/>
      <c r="C895" s="142"/>
      <c r="D895" s="142"/>
      <c r="E895" s="142"/>
      <c r="F895" s="142"/>
      <c r="G895" s="142"/>
      <c r="H895" s="142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 ht="12.75" customHeight="1" x14ac:dyDescent="0.2">
      <c r="A896" s="140"/>
      <c r="B896" s="141"/>
      <c r="C896" s="142"/>
      <c r="D896" s="142"/>
      <c r="E896" s="142"/>
      <c r="F896" s="142"/>
      <c r="G896" s="142"/>
      <c r="H896" s="142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 ht="12.75" customHeight="1" x14ac:dyDescent="0.2">
      <c r="A897" s="140"/>
      <c r="B897" s="141"/>
      <c r="C897" s="142"/>
      <c r="D897" s="142"/>
      <c r="E897" s="142"/>
      <c r="F897" s="142"/>
      <c r="G897" s="142"/>
      <c r="H897" s="142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 ht="12.75" customHeight="1" x14ac:dyDescent="0.2">
      <c r="A898" s="140"/>
      <c r="B898" s="141"/>
      <c r="C898" s="142"/>
      <c r="D898" s="142"/>
      <c r="E898" s="142"/>
      <c r="F898" s="142"/>
      <c r="G898" s="142"/>
      <c r="H898" s="142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 ht="12.75" customHeight="1" x14ac:dyDescent="0.2">
      <c r="A899" s="140"/>
      <c r="B899" s="141"/>
      <c r="C899" s="142"/>
      <c r="D899" s="142"/>
      <c r="E899" s="142"/>
      <c r="F899" s="142"/>
      <c r="G899" s="142"/>
      <c r="H899" s="142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 ht="12.75" customHeight="1" x14ac:dyDescent="0.2">
      <c r="A900" s="140"/>
      <c r="B900" s="141"/>
      <c r="C900" s="142"/>
      <c r="D900" s="142"/>
      <c r="E900" s="142"/>
      <c r="F900" s="142"/>
      <c r="G900" s="142"/>
      <c r="H900" s="142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 ht="12.75" customHeight="1" x14ac:dyDescent="0.2">
      <c r="A901" s="140"/>
      <c r="B901" s="141"/>
      <c r="C901" s="142"/>
      <c r="D901" s="142"/>
      <c r="E901" s="142"/>
      <c r="F901" s="142"/>
      <c r="G901" s="142"/>
      <c r="H901" s="142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 ht="12.75" customHeight="1" x14ac:dyDescent="0.2">
      <c r="A902" s="140"/>
      <c r="B902" s="141"/>
      <c r="C902" s="142"/>
      <c r="D902" s="142"/>
      <c r="E902" s="142"/>
      <c r="F902" s="142"/>
      <c r="G902" s="142"/>
      <c r="H902" s="142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 ht="12.75" customHeight="1" x14ac:dyDescent="0.2">
      <c r="A903" s="140"/>
      <c r="B903" s="141"/>
      <c r="C903" s="142"/>
      <c r="D903" s="142"/>
      <c r="E903" s="142"/>
      <c r="F903" s="142"/>
      <c r="G903" s="142"/>
      <c r="H903" s="142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 ht="12.75" customHeight="1" x14ac:dyDescent="0.2">
      <c r="A904" s="140"/>
      <c r="B904" s="141"/>
      <c r="C904" s="142"/>
      <c r="D904" s="142"/>
      <c r="E904" s="142"/>
      <c r="F904" s="142"/>
      <c r="G904" s="142"/>
      <c r="H904" s="142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 ht="12.75" customHeight="1" x14ac:dyDescent="0.2">
      <c r="A905" s="140"/>
      <c r="B905" s="141"/>
      <c r="C905" s="142"/>
      <c r="D905" s="142"/>
      <c r="E905" s="142"/>
      <c r="F905" s="142"/>
      <c r="G905" s="142"/>
      <c r="H905" s="142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 ht="12.75" customHeight="1" x14ac:dyDescent="0.2">
      <c r="A906" s="140"/>
      <c r="B906" s="141"/>
      <c r="C906" s="142"/>
      <c r="D906" s="142"/>
      <c r="E906" s="142"/>
      <c r="F906" s="142"/>
      <c r="G906" s="142"/>
      <c r="H906" s="142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 ht="12.75" customHeight="1" x14ac:dyDescent="0.2">
      <c r="A907" s="140"/>
      <c r="B907" s="141"/>
      <c r="C907" s="142"/>
      <c r="D907" s="142"/>
      <c r="E907" s="142"/>
      <c r="F907" s="142"/>
      <c r="G907" s="142"/>
      <c r="H907" s="142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 ht="12.75" customHeight="1" x14ac:dyDescent="0.2">
      <c r="A908" s="140"/>
      <c r="B908" s="141"/>
      <c r="C908" s="142"/>
      <c r="D908" s="142"/>
      <c r="E908" s="142"/>
      <c r="F908" s="142"/>
      <c r="G908" s="142"/>
      <c r="H908" s="142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 ht="12.75" customHeight="1" x14ac:dyDescent="0.2">
      <c r="A909" s="140"/>
      <c r="B909" s="141"/>
      <c r="C909" s="142"/>
      <c r="D909" s="142"/>
      <c r="E909" s="142"/>
      <c r="F909" s="142"/>
      <c r="G909" s="142"/>
      <c r="H909" s="142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 ht="12.75" customHeight="1" x14ac:dyDescent="0.2">
      <c r="A910" s="140"/>
      <c r="B910" s="141"/>
      <c r="C910" s="142"/>
      <c r="D910" s="142"/>
      <c r="E910" s="142"/>
      <c r="F910" s="142"/>
      <c r="G910" s="142"/>
      <c r="H910" s="142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 ht="12.75" customHeight="1" x14ac:dyDescent="0.2">
      <c r="A911" s="140"/>
      <c r="B911" s="141"/>
      <c r="C911" s="142"/>
      <c r="D911" s="142"/>
      <c r="E911" s="142"/>
      <c r="F911" s="142"/>
      <c r="G911" s="142"/>
      <c r="H911" s="142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 ht="12.75" customHeight="1" x14ac:dyDescent="0.2">
      <c r="A912" s="140"/>
      <c r="B912" s="141"/>
      <c r="C912" s="142"/>
      <c r="D912" s="142"/>
      <c r="E912" s="142"/>
      <c r="F912" s="142"/>
      <c r="G912" s="142"/>
      <c r="H912" s="142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 ht="12.75" customHeight="1" x14ac:dyDescent="0.2">
      <c r="A913" s="140"/>
      <c r="B913" s="141"/>
      <c r="C913" s="142"/>
      <c r="D913" s="142"/>
      <c r="E913" s="142"/>
      <c r="F913" s="142"/>
      <c r="G913" s="142"/>
      <c r="H913" s="142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 ht="12.75" customHeight="1" x14ac:dyDescent="0.2">
      <c r="A914" s="140"/>
      <c r="B914" s="141"/>
      <c r="C914" s="142"/>
      <c r="D914" s="142"/>
      <c r="E914" s="142"/>
      <c r="F914" s="142"/>
      <c r="G914" s="142"/>
      <c r="H914" s="142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 ht="12.75" customHeight="1" x14ac:dyDescent="0.2">
      <c r="A915" s="140"/>
      <c r="B915" s="141"/>
      <c r="C915" s="142"/>
      <c r="D915" s="142"/>
      <c r="E915" s="142"/>
      <c r="F915" s="142"/>
      <c r="G915" s="142"/>
      <c r="H915" s="142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 ht="12.75" customHeight="1" x14ac:dyDescent="0.2">
      <c r="A916" s="140"/>
      <c r="B916" s="141"/>
      <c r="C916" s="142"/>
      <c r="D916" s="142"/>
      <c r="E916" s="142"/>
      <c r="F916" s="142"/>
      <c r="G916" s="142"/>
      <c r="H916" s="142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 ht="12.75" customHeight="1" x14ac:dyDescent="0.2">
      <c r="A917" s="140"/>
      <c r="B917" s="141"/>
      <c r="C917" s="142"/>
      <c r="D917" s="142"/>
      <c r="E917" s="142"/>
      <c r="F917" s="142"/>
      <c r="G917" s="142"/>
      <c r="H917" s="142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 ht="12.75" customHeight="1" x14ac:dyDescent="0.2">
      <c r="A918" s="140"/>
      <c r="B918" s="141"/>
      <c r="C918" s="142"/>
      <c r="D918" s="142"/>
      <c r="E918" s="142"/>
      <c r="F918" s="142"/>
      <c r="G918" s="142"/>
      <c r="H918" s="142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 ht="12.75" customHeight="1" x14ac:dyDescent="0.2">
      <c r="A919" s="140"/>
      <c r="B919" s="141"/>
      <c r="C919" s="142"/>
      <c r="D919" s="142"/>
      <c r="E919" s="142"/>
      <c r="F919" s="142"/>
      <c r="G919" s="142"/>
      <c r="H919" s="142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 ht="12.75" customHeight="1" x14ac:dyDescent="0.2">
      <c r="A920" s="140"/>
      <c r="B920" s="141"/>
      <c r="C920" s="142"/>
      <c r="D920" s="142"/>
      <c r="E920" s="142"/>
      <c r="F920" s="142"/>
      <c r="G920" s="142"/>
      <c r="H920" s="142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 ht="12.75" customHeight="1" x14ac:dyDescent="0.2">
      <c r="A921" s="140"/>
      <c r="B921" s="141"/>
      <c r="C921" s="142"/>
      <c r="D921" s="142"/>
      <c r="E921" s="142"/>
      <c r="F921" s="142"/>
      <c r="G921" s="142"/>
      <c r="H921" s="142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 ht="12.75" customHeight="1" x14ac:dyDescent="0.2">
      <c r="A922" s="140"/>
      <c r="B922" s="141"/>
      <c r="C922" s="142"/>
      <c r="D922" s="142"/>
      <c r="E922" s="142"/>
      <c r="F922" s="142"/>
      <c r="G922" s="142"/>
      <c r="H922" s="142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 ht="12.75" customHeight="1" x14ac:dyDescent="0.2">
      <c r="A923" s="140"/>
      <c r="B923" s="141"/>
      <c r="C923" s="142"/>
      <c r="D923" s="142"/>
      <c r="E923" s="142"/>
      <c r="F923" s="142"/>
      <c r="G923" s="142"/>
      <c r="H923" s="142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 ht="12.75" customHeight="1" x14ac:dyDescent="0.2">
      <c r="A924" s="140"/>
      <c r="B924" s="141"/>
      <c r="C924" s="142"/>
      <c r="D924" s="142"/>
      <c r="E924" s="142"/>
      <c r="F924" s="142"/>
      <c r="G924" s="142"/>
      <c r="H924" s="142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 ht="12.75" customHeight="1" x14ac:dyDescent="0.2">
      <c r="A925" s="140"/>
      <c r="B925" s="141"/>
      <c r="C925" s="142"/>
      <c r="D925" s="142"/>
      <c r="E925" s="142"/>
      <c r="F925" s="142"/>
      <c r="G925" s="142"/>
      <c r="H925" s="142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 ht="12.75" customHeight="1" x14ac:dyDescent="0.2">
      <c r="A926" s="140"/>
      <c r="B926" s="141"/>
      <c r="C926" s="142"/>
      <c r="D926" s="142"/>
      <c r="E926" s="142"/>
      <c r="F926" s="142"/>
      <c r="G926" s="142"/>
      <c r="H926" s="142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 ht="12.75" customHeight="1" x14ac:dyDescent="0.2">
      <c r="A927" s="140"/>
      <c r="B927" s="141"/>
      <c r="C927" s="142"/>
      <c r="D927" s="142"/>
      <c r="E927" s="142"/>
      <c r="F927" s="142"/>
      <c r="G927" s="142"/>
      <c r="H927" s="142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 ht="12.75" customHeight="1" x14ac:dyDescent="0.2">
      <c r="A928" s="140"/>
      <c r="B928" s="141"/>
      <c r="C928" s="142"/>
      <c r="D928" s="142"/>
      <c r="E928" s="142"/>
      <c r="F928" s="142"/>
      <c r="G928" s="142"/>
      <c r="H928" s="142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 ht="12.75" customHeight="1" x14ac:dyDescent="0.2">
      <c r="A929" s="140"/>
      <c r="B929" s="141"/>
      <c r="C929" s="142"/>
      <c r="D929" s="142"/>
      <c r="E929" s="142"/>
      <c r="F929" s="142"/>
      <c r="G929" s="142"/>
      <c r="H929" s="142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 ht="12.75" customHeight="1" x14ac:dyDescent="0.2">
      <c r="A930" s="140"/>
      <c r="B930" s="141"/>
      <c r="C930" s="142"/>
      <c r="D930" s="142"/>
      <c r="E930" s="142"/>
      <c r="F930" s="142"/>
      <c r="G930" s="142"/>
      <c r="H930" s="142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 ht="12.75" customHeight="1" x14ac:dyDescent="0.2">
      <c r="A931" s="140"/>
      <c r="B931" s="141"/>
      <c r="C931" s="142"/>
      <c r="D931" s="142"/>
      <c r="E931" s="142"/>
      <c r="F931" s="142"/>
      <c r="G931" s="142"/>
      <c r="H931" s="142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 ht="12.75" customHeight="1" x14ac:dyDescent="0.2">
      <c r="A932" s="140"/>
      <c r="B932" s="141"/>
      <c r="C932" s="142"/>
      <c r="D932" s="142"/>
      <c r="E932" s="142"/>
      <c r="F932" s="142"/>
      <c r="G932" s="142"/>
      <c r="H932" s="142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 ht="12.75" customHeight="1" x14ac:dyDescent="0.2">
      <c r="A933" s="140"/>
      <c r="B933" s="141"/>
      <c r="C933" s="142"/>
      <c r="D933" s="142"/>
      <c r="E933" s="142"/>
      <c r="F933" s="142"/>
      <c r="G933" s="142"/>
      <c r="H933" s="142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 ht="12.75" customHeight="1" x14ac:dyDescent="0.2">
      <c r="A934" s="140"/>
      <c r="B934" s="141"/>
      <c r="C934" s="142"/>
      <c r="D934" s="142"/>
      <c r="E934" s="142"/>
      <c r="F934" s="142"/>
      <c r="G934" s="142"/>
      <c r="H934" s="142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 ht="12.75" customHeight="1" x14ac:dyDescent="0.2">
      <c r="A935" s="140"/>
      <c r="B935" s="141"/>
      <c r="C935" s="142"/>
      <c r="D935" s="142"/>
      <c r="E935" s="142"/>
      <c r="F935" s="142"/>
      <c r="G935" s="142"/>
      <c r="H935" s="142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 ht="12.75" customHeight="1" x14ac:dyDescent="0.2">
      <c r="A936" s="140"/>
      <c r="B936" s="141"/>
      <c r="C936" s="142"/>
      <c r="D936" s="142"/>
      <c r="E936" s="142"/>
      <c r="F936" s="142"/>
      <c r="G936" s="142"/>
      <c r="H936" s="142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 ht="12.75" customHeight="1" x14ac:dyDescent="0.2">
      <c r="A937" s="140"/>
      <c r="B937" s="141"/>
      <c r="C937" s="142"/>
      <c r="D937" s="142"/>
      <c r="E937" s="142"/>
      <c r="F937" s="142"/>
      <c r="G937" s="142"/>
      <c r="H937" s="142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 ht="12.75" customHeight="1" x14ac:dyDescent="0.2">
      <c r="A938" s="140"/>
      <c r="B938" s="141"/>
      <c r="C938" s="142"/>
      <c r="D938" s="142"/>
      <c r="E938" s="142"/>
      <c r="F938" s="142"/>
      <c r="G938" s="142"/>
      <c r="H938" s="142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 ht="12.75" customHeight="1" x14ac:dyDescent="0.2">
      <c r="A939" s="140"/>
      <c r="B939" s="141"/>
      <c r="C939" s="142"/>
      <c r="D939" s="142"/>
      <c r="E939" s="142"/>
      <c r="F939" s="142"/>
      <c r="G939" s="142"/>
      <c r="H939" s="142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 ht="12.75" customHeight="1" x14ac:dyDescent="0.2">
      <c r="A940" s="140"/>
      <c r="B940" s="141"/>
      <c r="C940" s="142"/>
      <c r="D940" s="142"/>
      <c r="E940" s="142"/>
      <c r="F940" s="142"/>
      <c r="G940" s="142"/>
      <c r="H940" s="142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 ht="12.75" customHeight="1" x14ac:dyDescent="0.2">
      <c r="A941" s="140"/>
      <c r="B941" s="141"/>
      <c r="C941" s="142"/>
      <c r="D941" s="142"/>
      <c r="E941" s="142"/>
      <c r="F941" s="142"/>
      <c r="G941" s="142"/>
      <c r="H941" s="142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 ht="12.75" customHeight="1" x14ac:dyDescent="0.2">
      <c r="A942" s="140"/>
      <c r="B942" s="141"/>
      <c r="C942" s="142"/>
      <c r="D942" s="142"/>
      <c r="E942" s="142"/>
      <c r="F942" s="142"/>
      <c r="G942" s="142"/>
      <c r="H942" s="142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 ht="12.75" customHeight="1" x14ac:dyDescent="0.2">
      <c r="A943" s="140"/>
      <c r="B943" s="141"/>
      <c r="C943" s="142"/>
      <c r="D943" s="142"/>
      <c r="E943" s="142"/>
      <c r="F943" s="142"/>
      <c r="G943" s="142"/>
      <c r="H943" s="142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 ht="12.75" customHeight="1" x14ac:dyDescent="0.2">
      <c r="A944" s="140"/>
      <c r="B944" s="141"/>
      <c r="C944" s="142"/>
      <c r="D944" s="142"/>
      <c r="E944" s="142"/>
      <c r="F944" s="142"/>
      <c r="G944" s="142"/>
      <c r="H944" s="142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 ht="12.75" customHeight="1" x14ac:dyDescent="0.2">
      <c r="A945" s="140"/>
      <c r="B945" s="141"/>
      <c r="C945" s="142"/>
      <c r="D945" s="142"/>
      <c r="E945" s="142"/>
      <c r="F945" s="142"/>
      <c r="G945" s="142"/>
      <c r="H945" s="142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 ht="12.75" customHeight="1" x14ac:dyDescent="0.2">
      <c r="A946" s="140"/>
      <c r="B946" s="141"/>
      <c r="C946" s="142"/>
      <c r="D946" s="142"/>
      <c r="E946" s="142"/>
      <c r="F946" s="142"/>
      <c r="G946" s="142"/>
      <c r="H946" s="142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 ht="12.75" customHeight="1" x14ac:dyDescent="0.2">
      <c r="A947" s="140"/>
      <c r="B947" s="141"/>
      <c r="C947" s="142"/>
      <c r="D947" s="142"/>
      <c r="E947" s="142"/>
      <c r="F947" s="142"/>
      <c r="G947" s="142"/>
      <c r="H947" s="142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 ht="12.75" customHeight="1" x14ac:dyDescent="0.2">
      <c r="A948" s="140"/>
      <c r="B948" s="141"/>
      <c r="C948" s="142"/>
      <c r="D948" s="142"/>
      <c r="E948" s="142"/>
      <c r="F948" s="142"/>
      <c r="G948" s="142"/>
      <c r="H948" s="142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 ht="12.75" customHeight="1" x14ac:dyDescent="0.2">
      <c r="A949" s="140"/>
      <c r="B949" s="141"/>
      <c r="C949" s="142"/>
      <c r="D949" s="142"/>
      <c r="E949" s="142"/>
      <c r="F949" s="142"/>
      <c r="G949" s="142"/>
      <c r="H949" s="142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 ht="12.75" customHeight="1" x14ac:dyDescent="0.2">
      <c r="A950" s="140"/>
      <c r="B950" s="141"/>
      <c r="C950" s="142"/>
      <c r="D950" s="142"/>
      <c r="E950" s="142"/>
      <c r="F950" s="142"/>
      <c r="G950" s="142"/>
      <c r="H950" s="142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 ht="12.75" customHeight="1" x14ac:dyDescent="0.2">
      <c r="A951" s="140"/>
      <c r="B951" s="141"/>
      <c r="C951" s="142"/>
      <c r="D951" s="142"/>
      <c r="E951" s="142"/>
      <c r="F951" s="142"/>
      <c r="G951" s="142"/>
      <c r="H951" s="142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 ht="12.75" customHeight="1" x14ac:dyDescent="0.2">
      <c r="A952" s="140"/>
      <c r="B952" s="141"/>
      <c r="C952" s="142"/>
      <c r="D952" s="142"/>
      <c r="E952" s="142"/>
      <c r="F952" s="142"/>
      <c r="G952" s="142"/>
      <c r="H952" s="142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 ht="12.75" customHeight="1" x14ac:dyDescent="0.2">
      <c r="A953" s="140"/>
      <c r="B953" s="141"/>
      <c r="C953" s="142"/>
      <c r="D953" s="142"/>
      <c r="E953" s="142"/>
      <c r="F953" s="142"/>
      <c r="G953" s="142"/>
      <c r="H953" s="142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 ht="12.75" customHeight="1" x14ac:dyDescent="0.2">
      <c r="A954" s="140"/>
      <c r="B954" s="141"/>
      <c r="C954" s="142"/>
      <c r="D954" s="142"/>
      <c r="E954" s="142"/>
      <c r="F954" s="142"/>
      <c r="G954" s="142"/>
      <c r="H954" s="142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 ht="12.75" customHeight="1" x14ac:dyDescent="0.2">
      <c r="A955" s="140"/>
      <c r="B955" s="141"/>
      <c r="C955" s="142"/>
      <c r="D955" s="142"/>
      <c r="E955" s="142"/>
      <c r="F955" s="142"/>
      <c r="G955" s="142"/>
      <c r="H955" s="142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 ht="12.75" customHeight="1" x14ac:dyDescent="0.2">
      <c r="A956" s="140"/>
      <c r="B956" s="141"/>
      <c r="C956" s="142"/>
      <c r="D956" s="142"/>
      <c r="E956" s="142"/>
      <c r="F956" s="142"/>
      <c r="G956" s="142"/>
      <c r="H956" s="142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 ht="12.75" customHeight="1" x14ac:dyDescent="0.2">
      <c r="A957" s="140"/>
      <c r="B957" s="141"/>
      <c r="C957" s="142"/>
      <c r="D957" s="142"/>
      <c r="E957" s="142"/>
      <c r="F957" s="142"/>
      <c r="G957" s="142"/>
      <c r="H957" s="142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 ht="12.75" customHeight="1" x14ac:dyDescent="0.2">
      <c r="A958" s="140"/>
      <c r="B958" s="141"/>
      <c r="C958" s="142"/>
      <c r="D958" s="142"/>
      <c r="E958" s="142"/>
      <c r="F958" s="142"/>
      <c r="G958" s="142"/>
      <c r="H958" s="142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 ht="12.75" customHeight="1" x14ac:dyDescent="0.2">
      <c r="A959" s="140"/>
      <c r="B959" s="141"/>
      <c r="C959" s="142"/>
      <c r="D959" s="142"/>
      <c r="E959" s="142"/>
      <c r="F959" s="142"/>
      <c r="G959" s="142"/>
      <c r="H959" s="142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 ht="12.75" customHeight="1" x14ac:dyDescent="0.2">
      <c r="A960" s="140"/>
      <c r="B960" s="141"/>
      <c r="C960" s="142"/>
      <c r="D960" s="142"/>
      <c r="E960" s="142"/>
      <c r="F960" s="142"/>
      <c r="G960" s="142"/>
      <c r="H960" s="142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 ht="12.75" customHeight="1" x14ac:dyDescent="0.2">
      <c r="A961" s="140"/>
      <c r="B961" s="141"/>
      <c r="C961" s="142"/>
      <c r="D961" s="142"/>
      <c r="E961" s="142"/>
      <c r="F961" s="142"/>
      <c r="G961" s="142"/>
      <c r="H961" s="142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 ht="12.75" customHeight="1" x14ac:dyDescent="0.2">
      <c r="A962" s="140"/>
      <c r="B962" s="141"/>
      <c r="C962" s="142"/>
      <c r="D962" s="142"/>
      <c r="E962" s="142"/>
      <c r="F962" s="142"/>
      <c r="G962" s="142"/>
      <c r="H962" s="142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 ht="12.75" customHeight="1" x14ac:dyDescent="0.2">
      <c r="A963" s="140"/>
      <c r="B963" s="141"/>
      <c r="C963" s="142"/>
      <c r="D963" s="142"/>
      <c r="E963" s="142"/>
      <c r="F963" s="142"/>
      <c r="G963" s="142"/>
      <c r="H963" s="142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 ht="12.75" customHeight="1" x14ac:dyDescent="0.2">
      <c r="A964" s="140"/>
      <c r="B964" s="141"/>
      <c r="C964" s="142"/>
      <c r="D964" s="142"/>
      <c r="E964" s="142"/>
      <c r="F964" s="142"/>
      <c r="G964" s="142"/>
      <c r="H964" s="142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 ht="12.75" customHeight="1" x14ac:dyDescent="0.2">
      <c r="A965" s="140"/>
      <c r="B965" s="141"/>
      <c r="C965" s="142"/>
      <c r="D965" s="142"/>
      <c r="E965" s="142"/>
      <c r="F965" s="142"/>
      <c r="G965" s="142"/>
      <c r="H965" s="142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 ht="12.75" customHeight="1" x14ac:dyDescent="0.2">
      <c r="A966" s="140"/>
      <c r="B966" s="141"/>
      <c r="C966" s="142"/>
      <c r="D966" s="142"/>
      <c r="E966" s="142"/>
      <c r="F966" s="142"/>
      <c r="G966" s="142"/>
      <c r="H966" s="142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 ht="12.75" customHeight="1" x14ac:dyDescent="0.2">
      <c r="A967" s="140"/>
      <c r="B967" s="141"/>
      <c r="C967" s="142"/>
      <c r="D967" s="142"/>
      <c r="E967" s="142"/>
      <c r="F967" s="142"/>
      <c r="G967" s="142"/>
      <c r="H967" s="142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 ht="12.75" customHeight="1" x14ac:dyDescent="0.2">
      <c r="A968" s="140"/>
      <c r="B968" s="141"/>
      <c r="C968" s="142"/>
      <c r="D968" s="142"/>
      <c r="E968" s="142"/>
      <c r="F968" s="142"/>
      <c r="G968" s="142"/>
      <c r="H968" s="142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 ht="12.75" customHeight="1" x14ac:dyDescent="0.2">
      <c r="A969" s="140"/>
      <c r="B969" s="141"/>
      <c r="C969" s="142"/>
      <c r="D969" s="142"/>
      <c r="E969" s="142"/>
      <c r="F969" s="142"/>
      <c r="G969" s="142"/>
      <c r="H969" s="142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 ht="12.75" customHeight="1" x14ac:dyDescent="0.2">
      <c r="A970" s="140"/>
      <c r="B970" s="141"/>
      <c r="C970" s="142"/>
      <c r="D970" s="142"/>
      <c r="E970" s="142"/>
      <c r="F970" s="142"/>
      <c r="G970" s="142"/>
      <c r="H970" s="142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 ht="12.75" customHeight="1" x14ac:dyDescent="0.2">
      <c r="A971" s="140"/>
      <c r="B971" s="141"/>
      <c r="C971" s="142"/>
      <c r="D971" s="142"/>
      <c r="E971" s="142"/>
      <c r="F971" s="142"/>
      <c r="G971" s="142"/>
      <c r="H971" s="142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 ht="12.75" customHeight="1" x14ac:dyDescent="0.2">
      <c r="A972" s="140"/>
      <c r="B972" s="141"/>
      <c r="C972" s="142"/>
      <c r="D972" s="142"/>
      <c r="E972" s="142"/>
      <c r="F972" s="142"/>
      <c r="G972" s="142"/>
      <c r="H972" s="142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 ht="12.75" customHeight="1" x14ac:dyDescent="0.2">
      <c r="A973" s="140"/>
      <c r="B973" s="141"/>
      <c r="C973" s="142"/>
      <c r="D973" s="142"/>
      <c r="E973" s="142"/>
      <c r="F973" s="142"/>
      <c r="G973" s="142"/>
      <c r="H973" s="142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 ht="12.75" customHeight="1" x14ac:dyDescent="0.2">
      <c r="A974" s="140"/>
      <c r="B974" s="141"/>
      <c r="C974" s="142"/>
      <c r="D974" s="142"/>
      <c r="E974" s="142"/>
      <c r="F974" s="142"/>
      <c r="G974" s="142"/>
      <c r="H974" s="142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 ht="12.75" customHeight="1" x14ac:dyDescent="0.2">
      <c r="A975" s="140"/>
      <c r="B975" s="141"/>
      <c r="C975" s="142"/>
      <c r="D975" s="142"/>
      <c r="E975" s="142"/>
      <c r="F975" s="142"/>
      <c r="G975" s="142"/>
      <c r="H975" s="142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 ht="12.75" customHeight="1" x14ac:dyDescent="0.2">
      <c r="A976" s="140"/>
      <c r="B976" s="141"/>
      <c r="C976" s="142"/>
      <c r="D976" s="142"/>
      <c r="E976" s="142"/>
      <c r="F976" s="142"/>
      <c r="G976" s="142"/>
      <c r="H976" s="142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 ht="12.75" customHeight="1" x14ac:dyDescent="0.2">
      <c r="A977" s="140"/>
      <c r="B977" s="141"/>
      <c r="C977" s="142"/>
      <c r="D977" s="142"/>
      <c r="E977" s="142"/>
      <c r="F977" s="142"/>
      <c r="G977" s="142"/>
      <c r="H977" s="142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 ht="12.75" customHeight="1" x14ac:dyDescent="0.2">
      <c r="A978" s="140"/>
      <c r="B978" s="141"/>
      <c r="C978" s="142"/>
      <c r="D978" s="142"/>
      <c r="E978" s="142"/>
      <c r="F978" s="142"/>
      <c r="G978" s="142"/>
      <c r="H978" s="142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 ht="12.75" customHeight="1" x14ac:dyDescent="0.2">
      <c r="A979" s="140"/>
      <c r="B979" s="141"/>
      <c r="C979" s="142"/>
      <c r="D979" s="142"/>
      <c r="E979" s="142"/>
      <c r="F979" s="142"/>
      <c r="G979" s="142"/>
      <c r="H979" s="142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 ht="12.75" customHeight="1" x14ac:dyDescent="0.2">
      <c r="A980" s="140"/>
      <c r="B980" s="141"/>
      <c r="C980" s="142"/>
      <c r="D980" s="142"/>
      <c r="E980" s="142"/>
      <c r="F980" s="142"/>
      <c r="G980" s="142"/>
      <c r="H980" s="142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 ht="12.75" customHeight="1" x14ac:dyDescent="0.2">
      <c r="A981" s="140"/>
      <c r="B981" s="141"/>
      <c r="C981" s="142"/>
      <c r="D981" s="142"/>
      <c r="E981" s="142"/>
      <c r="F981" s="142"/>
      <c r="G981" s="142"/>
      <c r="H981" s="142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 ht="12.75" customHeight="1" x14ac:dyDescent="0.2">
      <c r="A982" s="140"/>
      <c r="B982" s="141"/>
      <c r="C982" s="142"/>
      <c r="D982" s="142"/>
      <c r="E982" s="142"/>
      <c r="F982" s="142"/>
      <c r="G982" s="142"/>
      <c r="H982" s="142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 ht="12.75" customHeight="1" x14ac:dyDescent="0.2">
      <c r="A983" s="140"/>
      <c r="B983" s="141"/>
      <c r="C983" s="142"/>
      <c r="D983" s="142"/>
      <c r="E983" s="142"/>
      <c r="F983" s="142"/>
      <c r="G983" s="142"/>
      <c r="H983" s="142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 ht="12.75" customHeight="1" x14ac:dyDescent="0.2">
      <c r="A984" s="140"/>
      <c r="B984" s="141"/>
      <c r="C984" s="142"/>
      <c r="D984" s="142"/>
      <c r="E984" s="142"/>
      <c r="F984" s="142"/>
      <c r="G984" s="142"/>
      <c r="H984" s="142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 ht="12.75" customHeight="1" x14ac:dyDescent="0.2">
      <c r="A985" s="140"/>
      <c r="B985" s="141"/>
      <c r="C985" s="142"/>
      <c r="D985" s="142"/>
      <c r="E985" s="142"/>
      <c r="F985" s="142"/>
      <c r="G985" s="142"/>
      <c r="H985" s="142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 ht="12.75" customHeight="1" x14ac:dyDescent="0.2">
      <c r="A986" s="140"/>
      <c r="B986" s="141"/>
      <c r="C986" s="142"/>
      <c r="D986" s="142"/>
      <c r="E986" s="142"/>
      <c r="F986" s="142"/>
      <c r="G986" s="142"/>
      <c r="H986" s="142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 ht="12.75" customHeight="1" x14ac:dyDescent="0.2">
      <c r="A987" s="140"/>
      <c r="B987" s="141"/>
      <c r="C987" s="142"/>
      <c r="D987" s="142"/>
      <c r="E987" s="142"/>
      <c r="F987" s="142"/>
      <c r="G987" s="142"/>
      <c r="H987" s="142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 ht="12.75" customHeight="1" x14ac:dyDescent="0.2">
      <c r="A988" s="140"/>
      <c r="B988" s="141"/>
      <c r="C988" s="142"/>
      <c r="D988" s="142"/>
      <c r="E988" s="142"/>
      <c r="F988" s="142"/>
      <c r="G988" s="142"/>
      <c r="H988" s="142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 ht="12.75" customHeight="1" x14ac:dyDescent="0.2">
      <c r="A989" s="140"/>
      <c r="B989" s="141"/>
      <c r="C989" s="142"/>
      <c r="D989" s="142"/>
      <c r="E989" s="142"/>
      <c r="F989" s="142"/>
      <c r="G989" s="142"/>
      <c r="H989" s="142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 ht="12.75" customHeight="1" x14ac:dyDescent="0.2">
      <c r="A990" s="140"/>
      <c r="B990" s="141"/>
      <c r="C990" s="142"/>
      <c r="D990" s="142"/>
      <c r="E990" s="142"/>
      <c r="F990" s="142"/>
      <c r="G990" s="142"/>
      <c r="H990" s="142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 ht="12.75" customHeight="1" x14ac:dyDescent="0.2">
      <c r="A991" s="140"/>
      <c r="B991" s="141"/>
      <c r="C991" s="142"/>
      <c r="D991" s="142"/>
      <c r="E991" s="142"/>
      <c r="F991" s="142"/>
      <c r="G991" s="142"/>
      <c r="H991" s="142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 ht="12.75" customHeight="1" x14ac:dyDescent="0.2">
      <c r="A992" s="140"/>
      <c r="B992" s="141"/>
      <c r="C992" s="142"/>
      <c r="D992" s="142"/>
      <c r="E992" s="142"/>
      <c r="F992" s="142"/>
      <c r="G992" s="142"/>
      <c r="H992" s="142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 ht="12.75" customHeight="1" x14ac:dyDescent="0.2">
      <c r="A993" s="140"/>
      <c r="B993" s="141"/>
      <c r="C993" s="142"/>
      <c r="D993" s="142"/>
      <c r="E993" s="142"/>
      <c r="F993" s="142"/>
      <c r="G993" s="142"/>
      <c r="H993" s="142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 ht="12.75" customHeight="1" x14ac:dyDescent="0.2">
      <c r="A994" s="140"/>
      <c r="B994" s="141"/>
      <c r="C994" s="142"/>
      <c r="D994" s="142"/>
      <c r="E994" s="142"/>
      <c r="F994" s="142"/>
      <c r="G994" s="142"/>
      <c r="H994" s="142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 ht="12.75" customHeight="1" x14ac:dyDescent="0.2">
      <c r="A995" s="140"/>
      <c r="B995" s="141"/>
      <c r="C995" s="142"/>
      <c r="D995" s="142"/>
      <c r="E995" s="142"/>
      <c r="F995" s="142"/>
      <c r="G995" s="142"/>
      <c r="H995" s="142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 ht="12.75" customHeight="1" x14ac:dyDescent="0.2">
      <c r="A996" s="140"/>
      <c r="B996" s="141"/>
      <c r="C996" s="142"/>
      <c r="D996" s="142"/>
      <c r="E996" s="142"/>
      <c r="F996" s="142"/>
      <c r="G996" s="142"/>
      <c r="H996" s="142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 ht="12.75" customHeight="1" x14ac:dyDescent="0.2">
      <c r="A997" s="140"/>
      <c r="B997" s="141"/>
      <c r="C997" s="142"/>
      <c r="D997" s="142"/>
      <c r="E997" s="142"/>
      <c r="F997" s="142"/>
      <c r="G997" s="142"/>
      <c r="H997" s="142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 ht="12.75" customHeight="1" x14ac:dyDescent="0.2">
      <c r="A998" s="140"/>
      <c r="B998" s="141"/>
      <c r="C998" s="142"/>
      <c r="D998" s="142"/>
      <c r="E998" s="142"/>
      <c r="F998" s="142"/>
      <c r="G998" s="142"/>
      <c r="H998" s="142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 ht="12.75" customHeight="1" x14ac:dyDescent="0.2">
      <c r="A999" s="140"/>
      <c r="B999" s="141"/>
      <c r="C999" s="142"/>
      <c r="D999" s="142"/>
      <c r="E999" s="142"/>
      <c r="F999" s="142"/>
      <c r="G999" s="142"/>
      <c r="H999" s="142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 ht="12.75" customHeight="1" x14ac:dyDescent="0.2">
      <c r="A1000" s="140"/>
      <c r="B1000" s="141"/>
      <c r="C1000" s="142"/>
      <c r="D1000" s="142"/>
      <c r="E1000" s="142"/>
      <c r="F1000" s="142"/>
      <c r="G1000" s="142"/>
      <c r="H1000" s="142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  <row r="1001" spans="1:26" ht="12.75" customHeight="1" x14ac:dyDescent="0.2">
      <c r="A1001" s="140"/>
      <c r="B1001" s="141"/>
      <c r="C1001" s="142"/>
      <c r="D1001" s="142"/>
      <c r="E1001" s="142"/>
      <c r="F1001" s="142"/>
      <c r="G1001" s="142"/>
      <c r="H1001" s="142"/>
      <c r="I1001" s="143"/>
      <c r="J1001" s="143"/>
      <c r="K1001" s="143"/>
      <c r="L1001" s="143"/>
      <c r="M1001" s="143"/>
      <c r="N1001" s="143"/>
      <c r="O1001" s="143"/>
      <c r="P1001" s="143"/>
      <c r="Q1001" s="143"/>
      <c r="R1001" s="143"/>
      <c r="S1001" s="143"/>
      <c r="T1001" s="143"/>
      <c r="U1001" s="143"/>
      <c r="V1001" s="143"/>
      <c r="W1001" s="143"/>
      <c r="X1001" s="143"/>
      <c r="Y1001" s="143"/>
      <c r="Z1001" s="143"/>
    </row>
    <row r="1002" spans="1:26" ht="12.75" customHeight="1" x14ac:dyDescent="0.2">
      <c r="A1002" s="140"/>
      <c r="B1002" s="141"/>
      <c r="C1002" s="142"/>
      <c r="D1002" s="142"/>
      <c r="E1002" s="142"/>
      <c r="F1002" s="142"/>
      <c r="G1002" s="142"/>
      <c r="H1002" s="142"/>
      <c r="I1002" s="143"/>
      <c r="J1002" s="143"/>
      <c r="K1002" s="143"/>
      <c r="L1002" s="143"/>
      <c r="M1002" s="143"/>
      <c r="N1002" s="143"/>
      <c r="O1002" s="143"/>
      <c r="P1002" s="143"/>
      <c r="Q1002" s="143"/>
      <c r="R1002" s="143"/>
      <c r="S1002" s="143"/>
      <c r="T1002" s="143"/>
      <c r="U1002" s="143"/>
      <c r="V1002" s="143"/>
      <c r="W1002" s="143"/>
      <c r="X1002" s="143"/>
      <c r="Y1002" s="143"/>
      <c r="Z1002" s="143"/>
    </row>
    <row r="1003" spans="1:26" ht="12.75" customHeight="1" x14ac:dyDescent="0.2">
      <c r="A1003" s="140"/>
      <c r="B1003" s="141"/>
      <c r="C1003" s="142"/>
      <c r="D1003" s="142"/>
      <c r="E1003" s="142"/>
      <c r="F1003" s="142"/>
      <c r="G1003" s="142"/>
      <c r="H1003" s="142"/>
      <c r="I1003" s="143"/>
      <c r="J1003" s="143"/>
      <c r="K1003" s="143"/>
      <c r="L1003" s="143"/>
      <c r="M1003" s="143"/>
      <c r="N1003" s="143"/>
      <c r="O1003" s="143"/>
      <c r="P1003" s="143"/>
      <c r="Q1003" s="143"/>
      <c r="R1003" s="143"/>
      <c r="S1003" s="143"/>
      <c r="T1003" s="143"/>
      <c r="U1003" s="143"/>
      <c r="V1003" s="143"/>
      <c r="W1003" s="143"/>
      <c r="X1003" s="143"/>
      <c r="Y1003" s="143"/>
      <c r="Z1003" s="143"/>
    </row>
    <row r="1004" spans="1:26" ht="12.75" customHeight="1" x14ac:dyDescent="0.2">
      <c r="A1004" s="140"/>
      <c r="B1004" s="141"/>
      <c r="C1004" s="142"/>
      <c r="D1004" s="142"/>
      <c r="E1004" s="142"/>
      <c r="F1004" s="142"/>
      <c r="G1004" s="142"/>
      <c r="H1004" s="142"/>
      <c r="I1004" s="143"/>
      <c r="J1004" s="143"/>
      <c r="K1004" s="143"/>
      <c r="L1004" s="143"/>
      <c r="M1004" s="143"/>
      <c r="N1004" s="143"/>
      <c r="O1004" s="143"/>
      <c r="P1004" s="143"/>
      <c r="Q1004" s="143"/>
      <c r="R1004" s="143"/>
      <c r="S1004" s="143"/>
      <c r="T1004" s="143"/>
      <c r="U1004" s="143"/>
      <c r="V1004" s="143"/>
      <c r="W1004" s="143"/>
      <c r="X1004" s="143"/>
      <c r="Y1004" s="143"/>
      <c r="Z1004" s="143"/>
    </row>
    <row r="1005" spans="1:26" ht="12.75" customHeight="1" x14ac:dyDescent="0.2">
      <c r="A1005" s="140"/>
      <c r="B1005" s="141"/>
      <c r="C1005" s="142"/>
      <c r="D1005" s="142"/>
      <c r="E1005" s="142"/>
      <c r="F1005" s="142"/>
      <c r="G1005" s="142"/>
      <c r="H1005" s="142"/>
      <c r="I1005" s="143"/>
      <c r="J1005" s="143"/>
      <c r="K1005" s="143"/>
      <c r="L1005" s="143"/>
      <c r="M1005" s="143"/>
      <c r="N1005" s="143"/>
      <c r="O1005" s="143"/>
      <c r="P1005" s="143"/>
      <c r="Q1005" s="143"/>
      <c r="R1005" s="143"/>
      <c r="S1005" s="143"/>
      <c r="T1005" s="143"/>
      <c r="U1005" s="143"/>
      <c r="V1005" s="143"/>
      <c r="W1005" s="143"/>
      <c r="X1005" s="143"/>
      <c r="Y1005" s="143"/>
      <c r="Z1005" s="143"/>
    </row>
    <row r="1006" spans="1:26" ht="12.75" customHeight="1" x14ac:dyDescent="0.2">
      <c r="A1006" s="140"/>
      <c r="B1006" s="141"/>
      <c r="C1006" s="142"/>
      <c r="D1006" s="142"/>
      <c r="E1006" s="142"/>
      <c r="F1006" s="142"/>
      <c r="G1006" s="142"/>
      <c r="H1006" s="142"/>
      <c r="I1006" s="143"/>
      <c r="J1006" s="143"/>
      <c r="K1006" s="143"/>
      <c r="L1006" s="143"/>
      <c r="M1006" s="143"/>
      <c r="N1006" s="143"/>
      <c r="O1006" s="143"/>
      <c r="P1006" s="143"/>
      <c r="Q1006" s="143"/>
      <c r="R1006" s="143"/>
      <c r="S1006" s="143"/>
      <c r="T1006" s="143"/>
      <c r="U1006" s="143"/>
      <c r="V1006" s="143"/>
      <c r="W1006" s="143"/>
      <c r="X1006" s="143"/>
      <c r="Y1006" s="143"/>
      <c r="Z1006" s="143"/>
    </row>
    <row r="1007" spans="1:26" ht="12.75" customHeight="1" x14ac:dyDescent="0.2">
      <c r="A1007" s="140"/>
      <c r="B1007" s="141"/>
      <c r="C1007" s="142"/>
      <c r="D1007" s="142"/>
      <c r="E1007" s="142"/>
      <c r="F1007" s="142"/>
      <c r="G1007" s="142"/>
      <c r="H1007" s="142"/>
      <c r="I1007" s="143"/>
      <c r="J1007" s="143"/>
      <c r="K1007" s="143"/>
      <c r="L1007" s="143"/>
      <c r="M1007" s="143"/>
      <c r="N1007" s="143"/>
      <c r="O1007" s="143"/>
      <c r="P1007" s="143"/>
      <c r="Q1007" s="143"/>
      <c r="R1007" s="143"/>
      <c r="S1007" s="143"/>
      <c r="T1007" s="143"/>
      <c r="U1007" s="143"/>
      <c r="V1007" s="143"/>
      <c r="W1007" s="143"/>
      <c r="X1007" s="143"/>
      <c r="Y1007" s="143"/>
      <c r="Z1007" s="143"/>
    </row>
    <row r="1008" spans="1:26" ht="12.75" customHeight="1" x14ac:dyDescent="0.2">
      <c r="A1008" s="140"/>
      <c r="B1008" s="141"/>
      <c r="C1008" s="142"/>
      <c r="D1008" s="142"/>
      <c r="E1008" s="142"/>
      <c r="F1008" s="142"/>
      <c r="G1008" s="142"/>
      <c r="H1008" s="142"/>
      <c r="I1008" s="143"/>
      <c r="J1008" s="143"/>
      <c r="K1008" s="143"/>
      <c r="L1008" s="143"/>
      <c r="M1008" s="143"/>
      <c r="N1008" s="143"/>
      <c r="O1008" s="143"/>
      <c r="P1008" s="143"/>
      <c r="Q1008" s="143"/>
      <c r="R1008" s="143"/>
      <c r="S1008" s="143"/>
      <c r="T1008" s="143"/>
      <c r="U1008" s="143"/>
      <c r="V1008" s="143"/>
      <c r="W1008" s="143"/>
      <c r="X1008" s="143"/>
      <c r="Y1008" s="143"/>
      <c r="Z1008" s="143"/>
    </row>
    <row r="1009" spans="1:26" ht="12.75" customHeight="1" x14ac:dyDescent="0.2">
      <c r="A1009" s="140"/>
      <c r="B1009" s="141"/>
      <c r="C1009" s="142"/>
      <c r="D1009" s="142"/>
      <c r="E1009" s="142"/>
      <c r="F1009" s="142"/>
      <c r="G1009" s="142"/>
      <c r="H1009" s="142"/>
      <c r="I1009" s="143"/>
      <c r="J1009" s="143"/>
      <c r="K1009" s="143"/>
      <c r="L1009" s="143"/>
      <c r="M1009" s="143"/>
      <c r="N1009" s="143"/>
      <c r="O1009" s="143"/>
      <c r="P1009" s="143"/>
      <c r="Q1009" s="143"/>
      <c r="R1009" s="143"/>
      <c r="S1009" s="143"/>
      <c r="T1009" s="143"/>
      <c r="U1009" s="143"/>
      <c r="V1009" s="143"/>
      <c r="W1009" s="143"/>
      <c r="X1009" s="143"/>
      <c r="Y1009" s="143"/>
      <c r="Z1009" s="143"/>
    </row>
    <row r="1010" spans="1:26" ht="12.75" customHeight="1" x14ac:dyDescent="0.2">
      <c r="A1010" s="140"/>
      <c r="B1010" s="141"/>
      <c r="C1010" s="142"/>
      <c r="D1010" s="142"/>
      <c r="E1010" s="142"/>
      <c r="F1010" s="142"/>
      <c r="G1010" s="142"/>
      <c r="H1010" s="142"/>
      <c r="I1010" s="143"/>
      <c r="J1010" s="143"/>
      <c r="K1010" s="143"/>
      <c r="L1010" s="143"/>
      <c r="M1010" s="143"/>
      <c r="N1010" s="143"/>
      <c r="O1010" s="143"/>
      <c r="P1010" s="143"/>
      <c r="Q1010" s="143"/>
      <c r="R1010" s="143"/>
      <c r="S1010" s="143"/>
      <c r="T1010" s="143"/>
      <c r="U1010" s="143"/>
      <c r="V1010" s="143"/>
      <c r="W1010" s="143"/>
      <c r="X1010" s="143"/>
      <c r="Y1010" s="143"/>
      <c r="Z1010" s="143"/>
    </row>
  </sheetData>
  <mergeCells count="38">
    <mergeCell ref="A120:A121"/>
    <mergeCell ref="B120:B121"/>
    <mergeCell ref="C120:C121"/>
    <mergeCell ref="F120:F121"/>
    <mergeCell ref="D120:D121"/>
    <mergeCell ref="E120:E121"/>
    <mergeCell ref="C112:D112"/>
    <mergeCell ref="E112:F112"/>
    <mergeCell ref="G112:I112"/>
    <mergeCell ref="B114:H114"/>
    <mergeCell ref="C110:D110"/>
    <mergeCell ref="E110:F110"/>
    <mergeCell ref="G110:I110"/>
    <mergeCell ref="C111:D111"/>
    <mergeCell ref="E111:F111"/>
    <mergeCell ref="G111:I111"/>
    <mergeCell ref="A104:E104"/>
    <mergeCell ref="C108:D108"/>
    <mergeCell ref="E108:F108"/>
    <mergeCell ref="G108:I108"/>
    <mergeCell ref="E109:F109"/>
    <mergeCell ref="G109:I109"/>
    <mergeCell ref="C109:D109"/>
    <mergeCell ref="A69:G69"/>
    <mergeCell ref="A82:G82"/>
    <mergeCell ref="A83:G83"/>
    <mergeCell ref="A84:H84"/>
    <mergeCell ref="A103:E103"/>
    <mergeCell ref="A6:H6"/>
    <mergeCell ref="A7:H7"/>
    <mergeCell ref="A28:F28"/>
    <mergeCell ref="A29:F29"/>
    <mergeCell ref="A68:G68"/>
    <mergeCell ref="D1:E1"/>
    <mergeCell ref="A2:H2"/>
    <mergeCell ref="A3:H3"/>
    <mergeCell ref="A4:H4"/>
    <mergeCell ref="A5:H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SERVENTE LIMPEZA</vt:lpstr>
      <vt:lpstr>CÁLCULO DO Nº DE SERVENTES</vt:lpstr>
      <vt:lpstr>INSUMOS IFRS</vt:lpstr>
      <vt:lpstr>'SERVENTE LIMPEZA'!Print_Area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2025-05-29T16:54:54Z</cp:lastPrinted>
  <dcterms:created xsi:type="dcterms:W3CDTF">2024-03-21T21:21:12Z</dcterms:created>
  <dcterms:modified xsi:type="dcterms:W3CDTF">2025-05-29T16:55:33Z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1D8B2DC80E244B71BE5E5DF3F9FBF2FF_13</vt:lpwstr>
  </property>
  <property fmtid="{D5CDD505-2E9C-101B-9397-08002B2CF9AE}" pid="3" name="KSOProductBuildVer">
    <vt:lpwstr>1046-12.2.0.16731</vt:lpwstr>
  </property>
</Properties>
</file>