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quadrias" sheetId="1" r:id="rId4"/>
    <sheet state="visible" name="Piso" sheetId="2" r:id="rId5"/>
    <sheet state="visible" name="Pintura externa" sheetId="3" r:id="rId6"/>
    <sheet state="visible" name="Revest. Cerâmico" sheetId="4" r:id="rId7"/>
    <sheet state="visible" name="BancadasSanit" sheetId="5" r:id="rId8"/>
    <sheet state="visible" name="Rodape" sheetId="6" r:id="rId9"/>
    <sheet state="visible" name="Pintura interna" sheetId="7" r:id="rId10"/>
    <sheet state="visible" name="Acabamento" sheetId="8" r:id="rId11"/>
    <sheet state="visible" name="Paredes" sheetId="9" r:id="rId12"/>
    <sheet state="visible" name="Impermeabilizações" sheetId="10" r:id="rId13"/>
    <sheet state="visible" name="Forro" sheetId="11" r:id="rId14"/>
  </sheets>
  <definedNames/>
  <calcPr/>
  <extLst>
    <ext uri="GoogleSheetsCustomDataVersion2">
      <go:sheetsCustomData xmlns:go="http://customooxmlschemas.google.com/" r:id="rId15" roundtripDataChecksum="zEGdMZGyXqrbrGmO664aWfXtYgmppjr9OmYjlVPmo6M="/>
    </ext>
  </extLst>
</workbook>
</file>

<file path=xl/sharedStrings.xml><?xml version="1.0" encoding="utf-8"?>
<sst xmlns="http://schemas.openxmlformats.org/spreadsheetml/2006/main" count="898" uniqueCount="248">
  <si>
    <t>JANELAS</t>
  </si>
  <si>
    <t>MOLDURA</t>
  </si>
  <si>
    <t>L</t>
  </si>
  <si>
    <t>H</t>
  </si>
  <si>
    <t>PERÍMETRO</t>
  </si>
  <si>
    <t>A</t>
  </si>
  <si>
    <t>QTDE</t>
  </si>
  <si>
    <t>TOTAL</t>
  </si>
  <si>
    <t>UNIT.</t>
  </si>
  <si>
    <t>C</t>
  </si>
  <si>
    <t>COMP. TOTAL</t>
  </si>
  <si>
    <t>ÁREA TOTAL</t>
  </si>
  <si>
    <t>JCA01</t>
  </si>
  <si>
    <t>m²</t>
  </si>
  <si>
    <t>MAXIM AR</t>
  </si>
  <si>
    <t>m</t>
  </si>
  <si>
    <t>JCA02</t>
  </si>
  <si>
    <t>CORRER</t>
  </si>
  <si>
    <t>Térreo</t>
  </si>
  <si>
    <t>2º Pav</t>
  </si>
  <si>
    <t>3º Pav</t>
  </si>
  <si>
    <t>4º Pav</t>
  </si>
  <si>
    <t>5º Pav</t>
  </si>
  <si>
    <t>JVOVFA01</t>
  </si>
  <si>
    <t>JVFMA02</t>
  </si>
  <si>
    <t>JCA</t>
  </si>
  <si>
    <t>JVVFM01</t>
  </si>
  <si>
    <t>FIXA</t>
  </si>
  <si>
    <t>JVVFM01 MAXIM AR</t>
  </si>
  <si>
    <t>Veneziana condens.</t>
  </si>
  <si>
    <t>VENEZIANA</t>
  </si>
  <si>
    <t>Veneziana duto</t>
  </si>
  <si>
    <t>metros</t>
  </si>
  <si>
    <t>PINGADEIRAS</t>
  </si>
  <si>
    <t>PORTAS</t>
  </si>
  <si>
    <t>SOLEIRA</t>
  </si>
  <si>
    <t>L+2H</t>
  </si>
  <si>
    <t>UNIT</t>
  </si>
  <si>
    <t>PBAN80</t>
  </si>
  <si>
    <t>PCF60</t>
  </si>
  <si>
    <t>PCF 60 160X210</t>
  </si>
  <si>
    <t>PD 180X210</t>
  </si>
  <si>
    <t>PMV90</t>
  </si>
  <si>
    <t>PM02</t>
  </si>
  <si>
    <t>PPCD</t>
  </si>
  <si>
    <t>PVA70</t>
  </si>
  <si>
    <t>PM01</t>
  </si>
  <si>
    <t>PLA 04 170X210</t>
  </si>
  <si>
    <t>VIDROS</t>
  </si>
  <si>
    <t>PINTURA</t>
  </si>
  <si>
    <t>MADEIRA</t>
  </si>
  <si>
    <t>JVVFM01 MA</t>
  </si>
  <si>
    <t>Tabela de pisos</t>
  </si>
  <si>
    <t>Material: Nome</t>
  </si>
  <si>
    <t>Material: Área</t>
  </si>
  <si>
    <t>Tipo</t>
  </si>
  <si>
    <t>.acabamento porcelanato 80x80cm</t>
  </si>
  <si>
    <t>4615,67 m²</t>
  </si>
  <si>
    <t>piso porcelanato 80x80 cm</t>
  </si>
  <si>
    <t>.concreto contrapiso</t>
  </si>
  <si>
    <t>contrapiso</t>
  </si>
  <si>
    <t>.impermeabilização manta asfáltica</t>
  </si>
  <si>
    <t>819,42 m²</t>
  </si>
  <si>
    <t>impermeabilização</t>
  </si>
  <si>
    <t>.acabamento pintura nas  (escadas)</t>
  </si>
  <si>
    <t>185,17 m²</t>
  </si>
  <si>
    <t>apenas pintura</t>
  </si>
  <si>
    <t>ESCADA 1</t>
  </si>
  <si>
    <t>ESCADA 2</t>
  </si>
  <si>
    <t>b</t>
  </si>
  <si>
    <t>e</t>
  </si>
  <si>
    <t>n degraus</t>
  </si>
  <si>
    <t>patamar</t>
  </si>
  <si>
    <t>Lances</t>
  </si>
  <si>
    <t>Externo</t>
  </si>
  <si>
    <t>Descontos - Esquadrias</t>
  </si>
  <si>
    <t>Comprimento</t>
  </si>
  <si>
    <t>Altura</t>
  </si>
  <si>
    <t>Área (m²)</t>
  </si>
  <si>
    <t>Janelas</t>
  </si>
  <si>
    <t>Total (m²)</t>
  </si>
  <si>
    <t>PVA125x210</t>
  </si>
  <si>
    <t>TÉRREO</t>
  </si>
  <si>
    <t>2ºPAV AO 5ºPAV</t>
  </si>
  <si>
    <t>COBERTURA</t>
  </si>
  <si>
    <t>COBERTURA RESERV.</t>
  </si>
  <si>
    <t>Total</t>
  </si>
  <si>
    <t>Revestimento Cerâmico</t>
  </si>
  <si>
    <t>* +10cm onde tem forro</t>
  </si>
  <si>
    <t>Perímetro</t>
  </si>
  <si>
    <t>Portas</t>
  </si>
  <si>
    <t>WC MASC TÉRREO</t>
  </si>
  <si>
    <t>WC PCD MASC TÉRREO</t>
  </si>
  <si>
    <t>WC PCD FEM TÉRREO</t>
  </si>
  <si>
    <t>WC FEM TÉRREO</t>
  </si>
  <si>
    <t>COPA</t>
  </si>
  <si>
    <t>WC MASC 2ºPAV</t>
  </si>
  <si>
    <t>WC FEM 2ºPAV</t>
  </si>
  <si>
    <t>WC PCD MASC 2ºPAV</t>
  </si>
  <si>
    <t>WC PCD FEM 2ºPAV</t>
  </si>
  <si>
    <t>WC MASC 3ºPAV</t>
  </si>
  <si>
    <t>WC FEM 3ºPAV</t>
  </si>
  <si>
    <t>WC PCD MASC 3ºPAV</t>
  </si>
  <si>
    <t>WC PCD FEM 3ºPAV</t>
  </si>
  <si>
    <t>WC MASC 4ºPAV</t>
  </si>
  <si>
    <t>WC FEM 4ºPAV</t>
  </si>
  <si>
    <t>WC PCD MASC 4ºPAV</t>
  </si>
  <si>
    <t>WC PCD FEM 4ºPAV</t>
  </si>
  <si>
    <t>WC MASC 5ºPAV</t>
  </si>
  <si>
    <t>WC FEM 5ºPAV</t>
  </si>
  <si>
    <t>WC PCD MASC 5ºPAV</t>
  </si>
  <si>
    <t>WC PCD FEM 5ºPAV</t>
  </si>
  <si>
    <t>BANCADAS GRANITO</t>
  </si>
  <si>
    <t>BANHEIROS</t>
  </si>
  <si>
    <t>Comprimento (m)</t>
  </si>
  <si>
    <t>Largura (m)</t>
  </si>
  <si>
    <t>ÁREA TOTAL (m²)</t>
  </si>
  <si>
    <t>Sanit Fem</t>
  </si>
  <si>
    <t>Sanit Masc</t>
  </si>
  <si>
    <t>Saias Masc</t>
  </si>
  <si>
    <t>Saias Fem.</t>
  </si>
  <si>
    <t>RODAPÉ PORCELANATO (m)</t>
  </si>
  <si>
    <t>AMBIENTE</t>
  </si>
  <si>
    <t>RODAPÉ (m)</t>
  </si>
  <si>
    <t>COMPRIMENTO</t>
  </si>
  <si>
    <t>VÃOS</t>
  </si>
  <si>
    <t>WC MASC.</t>
  </si>
  <si>
    <t>WC PCD MASC.</t>
  </si>
  <si>
    <t>WC PCD FEM.</t>
  </si>
  <si>
    <t>CIRCULAÇÃO</t>
  </si>
  <si>
    <t>WC FEM.</t>
  </si>
  <si>
    <t>ATEND. ALUNO</t>
  </si>
  <si>
    <t>ASSIST. EST.</t>
  </si>
  <si>
    <t>REG. ACAD.</t>
  </si>
  <si>
    <t>AUDITÓRIO</t>
  </si>
  <si>
    <t>EST. AUD. VID.</t>
  </si>
  <si>
    <t>EST. VID 01</t>
  </si>
  <si>
    <t>EST. VID. 02</t>
  </si>
  <si>
    <t>EST. AUD. 01</t>
  </si>
  <si>
    <t>EST. AUD. 02</t>
  </si>
  <si>
    <t>ESTÁGIOS</t>
  </si>
  <si>
    <t>SALA TI</t>
  </si>
  <si>
    <t>CORREDOR</t>
  </si>
  <si>
    <t>MAN. HARD.</t>
  </si>
  <si>
    <t>CPD</t>
  </si>
  <si>
    <t>APOIO ADM.</t>
  </si>
  <si>
    <t>ESCADA</t>
  </si>
  <si>
    <t>2º PAV.</t>
  </si>
  <si>
    <t>HALL ELEV. E CORREDOR</t>
  </si>
  <si>
    <t>SALA 01</t>
  </si>
  <si>
    <t>SALA 02</t>
  </si>
  <si>
    <t>SALA 03 e 04</t>
  </si>
  <si>
    <t>SALA 05</t>
  </si>
  <si>
    <t>SALA 06</t>
  </si>
  <si>
    <t>SALA 07</t>
  </si>
  <si>
    <t>SALA 08</t>
  </si>
  <si>
    <t>LAJE TEC.</t>
  </si>
  <si>
    <t>3º PAV.</t>
  </si>
  <si>
    <t>4º PAV.</t>
  </si>
  <si>
    <t>LAB 01</t>
  </si>
  <si>
    <t>LAB 02</t>
  </si>
  <si>
    <t>LAB 03 e 04</t>
  </si>
  <si>
    <t>LAB 05</t>
  </si>
  <si>
    <t>LAB 06</t>
  </si>
  <si>
    <t>LAB 07</t>
  </si>
  <si>
    <t>LAB 08</t>
  </si>
  <si>
    <t>5º PAV.</t>
  </si>
  <si>
    <t>DIR. GERAL E LAV.</t>
  </si>
  <si>
    <t>DIR. GERAL</t>
  </si>
  <si>
    <t>ESPERA GAB.</t>
  </si>
  <si>
    <t>COORD. ENS.</t>
  </si>
  <si>
    <t>COORD. EXT.</t>
  </si>
  <si>
    <t>REUNIÕES</t>
  </si>
  <si>
    <t>PROF. 01</t>
  </si>
  <si>
    <t>PROF 02</t>
  </si>
  <si>
    <t>PROF 03</t>
  </si>
  <si>
    <t>LIC. CONT.</t>
  </si>
  <si>
    <t>FINANC.</t>
  </si>
  <si>
    <t>CGP</t>
  </si>
  <si>
    <t>CDI</t>
  </si>
  <si>
    <t>CPA</t>
  </si>
  <si>
    <t>COOD. SALA PROF.</t>
  </si>
  <si>
    <t>PROF. 04</t>
  </si>
  <si>
    <t>PROF. 05</t>
  </si>
  <si>
    <t>PROF. 06</t>
  </si>
  <si>
    <t>REUNIÕES C/ COPA</t>
  </si>
  <si>
    <t>PINTURA INTERNA (m²)</t>
  </si>
  <si>
    <t>ALTURA</t>
  </si>
  <si>
    <t>ÁREA</t>
  </si>
  <si>
    <t>GESSO</t>
  </si>
  <si>
    <t>ANTECÂMARA</t>
  </si>
  <si>
    <t>HALL ELEV.</t>
  </si>
  <si>
    <t>CHAPISCO</t>
  </si>
  <si>
    <t>EMBOÇO</t>
  </si>
  <si>
    <t>MASSA ÚNICA</t>
  </si>
  <si>
    <t>EMASSAMENTO</t>
  </si>
  <si>
    <t>EMASSAMENTO GESSO</t>
  </si>
  <si>
    <t>WC MASC. (DIV.)</t>
  </si>
  <si>
    <t>WC MASC. (CER.)</t>
  </si>
  <si>
    <t>CERÂMICA</t>
  </si>
  <si>
    <t>WC FEM. (DIV)</t>
  </si>
  <si>
    <t>WC FEM. (CER)</t>
  </si>
  <si>
    <t>WC PCD MASC TÉRREO (CER)</t>
  </si>
  <si>
    <t>WC PCD FEM TÉRREO (CER)</t>
  </si>
  <si>
    <t>EST. AUD. VID. (GESSO)</t>
  </si>
  <si>
    <t>ESTÚDIOS</t>
  </si>
  <si>
    <t>COPA (GESSO)</t>
  </si>
  <si>
    <t>MAN. HARD. (GESSO)</t>
  </si>
  <si>
    <t>CPD (GESSO)</t>
  </si>
  <si>
    <t>APOIO ADM. (GESSO)</t>
  </si>
  <si>
    <t>WC MASC. (DIV)</t>
  </si>
  <si>
    <t>WC PCD MASC (CER)</t>
  </si>
  <si>
    <t>WC PCD FEM (CER)</t>
  </si>
  <si>
    <t>HALL ELEV. GESSO</t>
  </si>
  <si>
    <t>SALA 01 (GESSO)</t>
  </si>
  <si>
    <t>SALA 02 (GESSO)</t>
  </si>
  <si>
    <t>SALA 03 e 04 (GESSO)</t>
  </si>
  <si>
    <t>CORREDOR (GESSO)</t>
  </si>
  <si>
    <t>SALA 05 (GESSO)</t>
  </si>
  <si>
    <t>SALA 06 (GESSO)</t>
  </si>
  <si>
    <t>SALA 07 (GESSO)</t>
  </si>
  <si>
    <t>SALA 08 (GESSO)</t>
  </si>
  <si>
    <t>CIRCULAÇÃO (GESSO)</t>
  </si>
  <si>
    <t>ATEND. ALUNO (GESSO)</t>
  </si>
  <si>
    <t>DIR. GERAL E LAV. (GESSO)</t>
  </si>
  <si>
    <t>DIR. GERAL (GESSO)</t>
  </si>
  <si>
    <t>COORD. ENS. E EXT. (GESSO)</t>
  </si>
  <si>
    <t>COORD. ENS. E EXT.</t>
  </si>
  <si>
    <t>REUNIÕES, PROFS</t>
  </si>
  <si>
    <t>REUNIÕES PROFS (GESSO)</t>
  </si>
  <si>
    <t>LIC. FIN. REU. CDI</t>
  </si>
  <si>
    <t>LIC. FIN. REU. CDI (GESSO)</t>
  </si>
  <si>
    <t>CGP CPA REU CDI</t>
  </si>
  <si>
    <t>COOD. SALA PROF. (GESSO)</t>
  </si>
  <si>
    <t>TOTAL GERAL (m²)</t>
  </si>
  <si>
    <t>PAREDES 24 CM</t>
  </si>
  <si>
    <t>PAREDES 16,5 CM</t>
  </si>
  <si>
    <t>PAREDE GESSO DUPLA 14 cm - 2 CHAPAS ST EM CADA FACE + LÃ</t>
  </si>
  <si>
    <t>PAREDE GESSO SIMPLES 9,5 cm - 1 CHAPA ST EM CADA FACE + LÃ</t>
  </si>
  <si>
    <t>PAREDE GESSO SIMPLES 9,5 cm - 1 CHAPA RU EM CADA FACE</t>
  </si>
  <si>
    <t>PAREDE GESSO SIMPLES 7,3 cm - 1 CHAPA2 RU EM CADA FACE</t>
  </si>
  <si>
    <t>PAREDE SHAFT (LÃ)</t>
  </si>
  <si>
    <t>ENCUNHAMENTO (m)</t>
  </si>
  <si>
    <t>ESPUMA ACÚSTICA</t>
  </si>
  <si>
    <t>IMPERMEABILIZAÇÃO DE LAJE COBERTURA</t>
  </si>
  <si>
    <t>IMPERBEABILIZAÇÃO DE LAJE TÉCNICA</t>
  </si>
  <si>
    <t>IMPERMEABILIZAÇÃO PISO BANHEIRO</t>
  </si>
  <si>
    <t>FORRO DE GESSO ACARTONADO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</si>
</sst>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color theme="1"/>
      <name val="Arial"/>
    </font>
    <font>
      <b/>
      <sz val="10.0"/>
      <color rgb="FFFF0000"/>
      <name val="Arial"/>
    </font>
    <font>
      <b/>
      <sz val="11.0"/>
      <color rgb="FF000000"/>
      <name val="Calibri"/>
    </font>
    <font/>
    <font>
      <sz val="10.0"/>
      <color rgb="FF000000"/>
      <name val="Arial"/>
    </font>
    <font>
      <sz val="10.0"/>
      <color rgb="FFFF0000"/>
      <name val="Arial"/>
    </font>
    <font>
      <b/>
      <color theme="1"/>
      <name val="Arial"/>
    </font>
    <font>
      <b/>
      <color rgb="FFFF0000"/>
      <name val="Arial"/>
    </font>
    <font>
      <b/>
      <sz val="10.0"/>
      <color rgb="FF000000"/>
      <name val="Arial"/>
    </font>
  </fonts>
  <fills count="2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A4C2F4"/>
        <bgColor rgb="FFA4C2F4"/>
      </patternFill>
    </fill>
    <fill>
      <patternFill patternType="solid">
        <fgColor rgb="FFD5A6BD"/>
        <bgColor rgb="FFD5A6BD"/>
      </patternFill>
    </fill>
    <fill>
      <patternFill patternType="solid">
        <fgColor theme="8"/>
        <bgColor theme="8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6B26B"/>
        <bgColor rgb="FFF6B26B"/>
      </patternFill>
    </fill>
    <fill>
      <patternFill patternType="solid">
        <fgColor rgb="FFB3CEFA"/>
        <bgColor rgb="FFB3CEFA"/>
      </patternFill>
    </fill>
    <fill>
      <patternFill patternType="solid">
        <fgColor rgb="FFD9E6FC"/>
        <bgColor rgb="FFD9E6FC"/>
      </patternFill>
    </fill>
    <fill>
      <patternFill patternType="solid">
        <fgColor rgb="FF7AD592"/>
        <bgColor rgb="FF7AD592"/>
      </patternFill>
    </fill>
    <fill>
      <patternFill patternType="solid">
        <fgColor rgb="FF8FD7DC"/>
        <bgColor rgb="FF8FD7DC"/>
      </patternFill>
    </fill>
    <fill>
      <patternFill patternType="solid">
        <fgColor rgb="FFA6E3B6"/>
        <bgColor rgb="FFA6E3B6"/>
      </patternFill>
    </fill>
    <fill>
      <patternFill patternType="solid">
        <fgColor rgb="FFB4E4E8"/>
        <bgColor rgb="FFB4E4E8"/>
      </patternFill>
    </fill>
    <fill>
      <patternFill patternType="solid">
        <fgColor rgb="FF00B0F0"/>
        <bgColor rgb="FF00B0F0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23">
    <border/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/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1" numFmtId="0" xfId="0" applyBorder="1" applyFill="1" applyFont="1"/>
    <xf borderId="3" fillId="3" fontId="1" numFmtId="0" xfId="0" applyBorder="1" applyFont="1"/>
    <xf borderId="4" fillId="4" fontId="1" numFmtId="0" xfId="0" applyBorder="1" applyFill="1" applyFont="1"/>
    <xf borderId="2" fillId="4" fontId="2" numFmtId="0" xfId="0" applyBorder="1" applyFont="1"/>
    <xf borderId="3" fillId="4" fontId="2" numFmtId="0" xfId="0" applyBorder="1" applyFont="1"/>
    <xf borderId="2" fillId="5" fontId="1" numFmtId="0" xfId="0" applyBorder="1" applyFill="1" applyFont="1"/>
    <xf borderId="3" fillId="5" fontId="1" numFmtId="0" xfId="0" applyBorder="1" applyFont="1"/>
    <xf borderId="0" fillId="5" fontId="1" numFmtId="0" xfId="0" applyFont="1"/>
    <xf borderId="5" fillId="6" fontId="1" numFmtId="0" xfId="0" applyBorder="1" applyFill="1" applyFont="1"/>
    <xf borderId="5" fillId="7" fontId="1" numFmtId="0" xfId="0" applyBorder="1" applyFill="1" applyFont="1"/>
    <xf borderId="5" fillId="8" fontId="1" numFmtId="0" xfId="0" applyBorder="1" applyFill="1" applyFont="1"/>
    <xf borderId="0" fillId="8" fontId="1" numFmtId="0" xfId="0" applyFont="1"/>
    <xf borderId="4" fillId="3" fontId="1" numFmtId="0" xfId="0" applyBorder="1" applyFont="1"/>
    <xf borderId="2" fillId="4" fontId="1" numFmtId="0" xfId="0" applyBorder="1" applyFont="1"/>
    <xf borderId="3" fillId="4" fontId="1" numFmtId="0" xfId="0" applyBorder="1" applyFont="1"/>
    <xf borderId="4" fillId="5" fontId="1" numFmtId="0" xfId="0" applyBorder="1" applyFont="1"/>
    <xf borderId="1" fillId="9" fontId="1" numFmtId="0" xfId="0" applyBorder="1" applyFill="1" applyFont="1"/>
    <xf borderId="0" fillId="0" fontId="2" numFmtId="0" xfId="0" applyFont="1"/>
    <xf borderId="0" fillId="0" fontId="3" numFmtId="0" xfId="0" applyFont="1"/>
    <xf borderId="1" fillId="10" fontId="2" numFmtId="0" xfId="0" applyBorder="1" applyFill="1" applyFont="1"/>
    <xf borderId="0" fillId="9" fontId="1" numFmtId="0" xfId="0" applyFont="1"/>
    <xf borderId="0" fillId="4" fontId="4" numFmtId="0" xfId="0" applyFont="1"/>
    <xf borderId="0" fillId="4" fontId="1" numFmtId="0" xfId="0" applyFont="1"/>
    <xf borderId="2" fillId="4" fontId="4" numFmtId="0" xfId="0" applyBorder="1" applyFont="1"/>
    <xf borderId="2" fillId="11" fontId="1" numFmtId="0" xfId="0" applyBorder="1" applyFill="1" applyFont="1"/>
    <xf borderId="3" fillId="11" fontId="1" numFmtId="0" xfId="0" applyBorder="1" applyFont="1"/>
    <xf borderId="4" fillId="12" fontId="1" numFmtId="0" xfId="0" applyBorder="1" applyFill="1" applyFont="1"/>
    <xf borderId="2" fillId="12" fontId="2" numFmtId="0" xfId="0" applyBorder="1" applyFont="1"/>
    <xf borderId="3" fillId="12" fontId="2" numFmtId="0" xfId="0" applyBorder="1" applyFont="1"/>
    <xf borderId="5" fillId="13" fontId="1" numFmtId="0" xfId="0" applyBorder="1" applyFill="1" applyFont="1"/>
    <xf borderId="5" fillId="14" fontId="1" numFmtId="0" xfId="0" applyBorder="1" applyFill="1" applyFont="1"/>
    <xf borderId="4" fillId="11" fontId="1" numFmtId="0" xfId="0" applyBorder="1" applyFont="1"/>
    <xf borderId="2" fillId="12" fontId="1" numFmtId="0" xfId="0" applyBorder="1" applyFont="1"/>
    <xf borderId="3" fillId="12" fontId="1" numFmtId="0" xfId="0" applyBorder="1" applyFont="1"/>
    <xf borderId="5" fillId="13" fontId="4" numFmtId="0" xfId="0" applyBorder="1" applyFont="1"/>
    <xf borderId="6" fillId="14" fontId="1" numFmtId="0" xfId="0" applyBorder="1" applyFont="1"/>
    <xf borderId="2" fillId="15" fontId="1" numFmtId="0" xfId="0" applyBorder="1" applyFill="1" applyFont="1"/>
    <xf borderId="3" fillId="15" fontId="1" numFmtId="0" xfId="0" applyBorder="1" applyFont="1"/>
    <xf borderId="0" fillId="13" fontId="1" numFmtId="0" xfId="0" applyFont="1"/>
    <xf borderId="7" fillId="0" fontId="5" numFmtId="0" xfId="0" applyBorder="1" applyFont="1"/>
    <xf borderId="8" fillId="0" fontId="6" numFmtId="0" xfId="0" applyBorder="1" applyFont="1"/>
    <xf borderId="9" fillId="0" fontId="6" numFmtId="0" xfId="0" applyBorder="1" applyFont="1"/>
    <xf borderId="5" fillId="0" fontId="7" numFmtId="0" xfId="0" applyBorder="1" applyFont="1"/>
    <xf borderId="5" fillId="0" fontId="8" numFmtId="0" xfId="0" applyBorder="1" applyFont="1"/>
    <xf borderId="0" fillId="0" fontId="7" numFmtId="0" xfId="0" applyFont="1"/>
    <xf borderId="0" fillId="0" fontId="7" numFmtId="2" xfId="0" applyFont="1" applyNumberFormat="1"/>
    <xf borderId="0" fillId="0" fontId="1" numFmtId="0" xfId="0" applyFont="1"/>
    <xf borderId="0" fillId="0" fontId="2" numFmtId="0" xfId="0" applyAlignment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12" fillId="16" fontId="2" numFmtId="0" xfId="0" applyAlignment="1" applyBorder="1" applyFill="1" applyFont="1">
      <alignment horizontal="center"/>
    </xf>
    <xf borderId="12" fillId="17" fontId="1" numFmtId="0" xfId="0" applyAlignment="1" applyBorder="1" applyFill="1" applyFont="1">
      <alignment horizontal="left"/>
    </xf>
    <xf borderId="12" fillId="17" fontId="2" numFmtId="0" xfId="0" applyAlignment="1" applyBorder="1" applyFont="1">
      <alignment horizontal="center"/>
    </xf>
    <xf borderId="13" fillId="0" fontId="2" numFmtId="0" xfId="0" applyAlignment="1" applyBorder="1" applyFont="1">
      <alignment horizontal="center"/>
    </xf>
    <xf borderId="14" fillId="0" fontId="2" numFmtId="0" xfId="0" applyBorder="1" applyFont="1"/>
    <xf borderId="1" fillId="18" fontId="1" numFmtId="0" xfId="0" applyAlignment="1" applyBorder="1" applyFill="1" applyFont="1">
      <alignment horizontal="center"/>
    </xf>
    <xf borderId="1" fillId="19" fontId="1" numFmtId="0" xfId="0" applyAlignment="1" applyBorder="1" applyFill="1" applyFont="1">
      <alignment horizontal="center"/>
    </xf>
    <xf borderId="15" fillId="20" fontId="1" numFmtId="0" xfId="0" applyAlignment="1" applyBorder="1" applyFill="1" applyFont="1">
      <alignment horizontal="center"/>
    </xf>
    <xf borderId="16" fillId="0" fontId="2" numFmtId="0" xfId="0" applyAlignment="1" applyBorder="1" applyFont="1">
      <alignment horizontal="center"/>
    </xf>
    <xf borderId="1" fillId="21" fontId="2" numFmtId="0" xfId="0" applyAlignment="1" applyBorder="1" applyFill="1" applyFont="1">
      <alignment horizontal="center"/>
    </xf>
    <xf borderId="1" fillId="21" fontId="2" numFmtId="0" xfId="0" applyBorder="1" applyFont="1"/>
    <xf borderId="17" fillId="21" fontId="2" numFmtId="0" xfId="0" applyBorder="1" applyFont="1"/>
    <xf borderId="18" fillId="0" fontId="2" numFmtId="0" xfId="0" applyBorder="1" applyFont="1"/>
    <xf borderId="18" fillId="0" fontId="2" numFmtId="0" xfId="0" applyAlignment="1" applyBorder="1" applyFont="1">
      <alignment horizontal="center"/>
    </xf>
    <xf borderId="18" fillId="0" fontId="1" numFmtId="0" xfId="0" applyAlignment="1" applyBorder="1" applyFont="1">
      <alignment horizontal="center"/>
    </xf>
    <xf borderId="16" fillId="0" fontId="4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19" fillId="0" fontId="2" numFmtId="0" xfId="0" applyBorder="1" applyFont="1"/>
    <xf borderId="20" fillId="0" fontId="4" numFmtId="0" xfId="0" applyAlignment="1" applyBorder="1" applyFont="1">
      <alignment horizontal="center"/>
    </xf>
    <xf borderId="21" fillId="2" fontId="1" numFmtId="0" xfId="0" applyBorder="1" applyFont="1"/>
    <xf borderId="12" fillId="2" fontId="2" numFmtId="0" xfId="0" applyBorder="1" applyFont="1"/>
    <xf borderId="22" fillId="2" fontId="2" numFmtId="0" xfId="0" applyBorder="1" applyFont="1"/>
    <xf borderId="14" fillId="0" fontId="4" numFmtId="0" xfId="0" applyBorder="1" applyFont="1"/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16" fillId="0" fontId="1" numFmtId="0" xfId="0" applyAlignment="1" applyBorder="1" applyFont="1">
      <alignment horizontal="center"/>
    </xf>
    <xf borderId="0" fillId="22" fontId="9" numFmtId="0" xfId="0" applyFill="1" applyFont="1"/>
    <xf borderId="16" fillId="0" fontId="2" numFmtId="0" xfId="0" applyBorder="1" applyFont="1"/>
    <xf borderId="0" fillId="22" fontId="3" numFmtId="0" xfId="0" applyFont="1"/>
    <xf borderId="0" fillId="22" fontId="10" numFmtId="0" xfId="0" applyFont="1"/>
    <xf borderId="21" fillId="23" fontId="1" numFmtId="0" xfId="0" applyBorder="1" applyFill="1" applyFont="1"/>
    <xf borderId="12" fillId="23" fontId="2" numFmtId="0" xfId="0" applyBorder="1" applyFont="1"/>
    <xf borderId="22" fillId="23" fontId="2" numFmtId="0" xfId="0" applyBorder="1" applyFont="1"/>
    <xf borderId="5" fillId="24" fontId="4" numFmtId="0" xfId="0" applyBorder="1" applyFill="1" applyFont="1"/>
    <xf borderId="1" fillId="7" fontId="1" numFmtId="0" xfId="0" applyBorder="1" applyFont="1"/>
    <xf borderId="0" fillId="0" fontId="9" numFmtId="0" xfId="0" applyFont="1"/>
    <xf borderId="13" fillId="24" fontId="1" numFmtId="0" xfId="0" applyBorder="1" applyFont="1"/>
    <xf borderId="5" fillId="24" fontId="4" numFmtId="2" xfId="0" applyBorder="1" applyFont="1" applyNumberFormat="1"/>
    <xf borderId="0" fillId="0" fontId="3" numFmtId="2" xfId="0" applyFont="1" applyNumberFormat="1"/>
    <xf borderId="0" fillId="0" fontId="2" numFmtId="2" xfId="0" applyFont="1" applyNumberFormat="1"/>
    <xf borderId="0" fillId="0" fontId="9" numFmtId="2" xfId="0" applyFont="1" applyNumberFormat="1"/>
    <xf borderId="0" fillId="0" fontId="1" numFmtId="2" xfId="0" applyFont="1" applyNumberFormat="1"/>
    <xf borderId="21" fillId="23" fontId="9" numFmtId="0" xfId="0" applyAlignment="1" applyBorder="1" applyFont="1">
      <alignment vertical="bottom"/>
    </xf>
    <xf borderId="12" fillId="23" fontId="3" numFmtId="0" xfId="0" applyAlignment="1" applyBorder="1" applyFont="1">
      <alignment vertical="bottom"/>
    </xf>
    <xf borderId="22" fillId="23" fontId="3" numFmtId="0" xfId="0" applyAlignment="1" applyBorder="1" applyFont="1">
      <alignment vertical="bottom"/>
    </xf>
    <xf borderId="13" fillId="24" fontId="3" numFmtId="0" xfId="0" applyAlignment="1" applyBorder="1" applyFont="1">
      <alignment vertical="bottom"/>
    </xf>
    <xf borderId="5" fillId="24" fontId="10" numFmtId="2" xfId="0" applyAlignment="1" applyBorder="1" applyFont="1" applyNumberFormat="1">
      <alignment horizontal="right" vertical="bottom"/>
    </xf>
    <xf borderId="0" fillId="0" fontId="1" numFmtId="2" xfId="0" applyAlignment="1" applyFont="1" applyNumberFormat="1">
      <alignment horizontal="center" shrinkToFit="0" wrapText="1"/>
    </xf>
    <xf borderId="1" fillId="23" fontId="1" numFmtId="0" xfId="0" applyBorder="1" applyFont="1"/>
    <xf borderId="1" fillId="23" fontId="2" numFmtId="0" xfId="0" applyBorder="1" applyFont="1"/>
    <xf borderId="5" fillId="24" fontId="4" numFmtId="2" xfId="0" applyAlignment="1" applyBorder="1" applyFont="1" applyNumberFormat="1">
      <alignment horizontal="center"/>
    </xf>
    <xf borderId="5" fillId="24" fontId="1" numFmtId="2" xfId="0" applyAlignment="1" applyBorder="1" applyFont="1" applyNumberFormat="1">
      <alignment horizontal="center"/>
    </xf>
    <xf borderId="5" fillId="24" fontId="11" numFmtId="2" xfId="0" applyAlignment="1" applyBorder="1" applyFont="1" applyNumberFormat="1">
      <alignment horizontal="center"/>
    </xf>
    <xf borderId="1" fillId="21" fontId="1" numFmtId="0" xfId="0" applyBorder="1" applyFont="1"/>
    <xf borderId="4" fillId="23" fontId="1" numFmtId="0" xfId="0" applyBorder="1" applyFont="1"/>
    <xf borderId="2" fillId="23" fontId="2" numFmtId="0" xfId="0" applyBorder="1" applyFont="1"/>
    <xf borderId="3" fillId="23" fontId="2" numFmtId="0" xfId="0" applyBorder="1" applyFont="1"/>
    <xf borderId="5" fillId="24" fontId="2" numFmtId="0" xfId="0" applyBorder="1" applyFont="1"/>
    <xf borderId="5" fillId="24" fontId="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5.88"/>
    <col customWidth="1" min="2" max="2" width="17.25"/>
    <col customWidth="1" min="11" max="11" width="5.63"/>
  </cols>
  <sheetData>
    <row r="1" ht="15.75" customHeight="1"/>
    <row r="2" ht="15.75" customHeight="1"/>
    <row r="3" ht="15.75" customHeight="1">
      <c r="A3" s="1"/>
      <c r="C3" s="2" t="s">
        <v>0</v>
      </c>
      <c r="D3" s="3"/>
      <c r="E3" s="2"/>
      <c r="F3" s="2"/>
      <c r="G3" s="2"/>
      <c r="H3" s="2"/>
      <c r="I3" s="2"/>
      <c r="J3" s="2"/>
      <c r="L3" s="4" t="s">
        <v>1</v>
      </c>
      <c r="M3" s="5"/>
      <c r="N3" s="5"/>
      <c r="O3" s="6"/>
      <c r="Q3" s="7" t="s">
        <v>0</v>
      </c>
      <c r="R3" s="8"/>
      <c r="S3" s="7"/>
      <c r="T3" s="7"/>
      <c r="U3" s="9"/>
    </row>
    <row r="4" ht="15.0" customHeight="1">
      <c r="C4" s="10"/>
      <c r="D4" s="10"/>
      <c r="E4" s="10"/>
      <c r="F4" s="10"/>
      <c r="G4" s="10"/>
      <c r="H4" s="10"/>
      <c r="I4" s="10"/>
      <c r="J4" s="10"/>
      <c r="L4" s="11"/>
      <c r="M4" s="11"/>
      <c r="N4" s="11"/>
      <c r="O4" s="11"/>
      <c r="Q4" s="12"/>
      <c r="R4" s="12"/>
      <c r="S4" s="12"/>
      <c r="T4" s="12"/>
      <c r="U4" s="13"/>
    </row>
    <row r="5" ht="15.75" customHeight="1"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/>
      <c r="J5" s="14"/>
      <c r="L5" s="4" t="s">
        <v>8</v>
      </c>
      <c r="M5" s="15" t="s">
        <v>7</v>
      </c>
      <c r="N5" s="15"/>
      <c r="O5" s="16"/>
      <c r="Q5" s="17" t="s">
        <v>9</v>
      </c>
      <c r="R5" s="17" t="s">
        <v>2</v>
      </c>
      <c r="S5" s="17" t="s">
        <v>6</v>
      </c>
      <c r="T5" s="17" t="s">
        <v>10</v>
      </c>
      <c r="U5" s="9" t="s">
        <v>11</v>
      </c>
    </row>
    <row r="6" ht="15.75" customHeight="1">
      <c r="B6" s="18" t="s">
        <v>12</v>
      </c>
      <c r="C6" s="18">
        <v>0.61</v>
      </c>
      <c r="D6" s="18">
        <v>0.81</v>
      </c>
      <c r="E6" s="18">
        <f t="shared" ref="E6:E7" si="2">2*C6+2*D6</f>
        <v>2.84</v>
      </c>
      <c r="F6" s="18">
        <f t="shared" ref="F6:F7" si="3">D6*C6</f>
        <v>0.4941</v>
      </c>
      <c r="G6" s="18">
        <v>1.0</v>
      </c>
      <c r="H6" s="18">
        <f t="shared" ref="H6:H7" si="4">G6*F6</f>
        <v>0.4941</v>
      </c>
      <c r="I6" s="18" t="s">
        <v>13</v>
      </c>
      <c r="J6" s="18" t="s">
        <v>14</v>
      </c>
      <c r="K6" s="19"/>
      <c r="L6" s="11">
        <f t="shared" ref="L6:L7" si="5">E6</f>
        <v>2.84</v>
      </c>
      <c r="M6" s="11">
        <f t="shared" ref="M6:M7" si="6">G6*E6</f>
        <v>2.84</v>
      </c>
      <c r="N6" s="11" t="s">
        <v>15</v>
      </c>
      <c r="O6" s="11"/>
      <c r="Q6" s="20">
        <f t="shared" ref="Q6:Q7" si="7">C6</f>
        <v>0.61</v>
      </c>
      <c r="R6" s="20">
        <v>0.15</v>
      </c>
      <c r="S6" s="20">
        <f t="shared" ref="S6:S7" si="8">G6</f>
        <v>1</v>
      </c>
      <c r="T6" s="20">
        <f t="shared" ref="T6:U6" si="1">S6*Q6</f>
        <v>0.61</v>
      </c>
      <c r="U6" s="20">
        <f t="shared" si="1"/>
        <v>0.0915</v>
      </c>
    </row>
    <row r="7" ht="15.75" customHeight="1">
      <c r="B7" s="18" t="s">
        <v>16</v>
      </c>
      <c r="C7" s="18">
        <v>1.45</v>
      </c>
      <c r="D7" s="18">
        <v>0.73</v>
      </c>
      <c r="E7" s="18">
        <f t="shared" si="2"/>
        <v>4.36</v>
      </c>
      <c r="F7" s="18">
        <f t="shared" si="3"/>
        <v>1.0585</v>
      </c>
      <c r="G7" s="18">
        <f>SUM(G8:G12)</f>
        <v>33</v>
      </c>
      <c r="H7" s="18">
        <f t="shared" si="4"/>
        <v>34.9305</v>
      </c>
      <c r="I7" s="18" t="s">
        <v>13</v>
      </c>
      <c r="J7" s="18" t="s">
        <v>17</v>
      </c>
      <c r="K7" s="19"/>
      <c r="L7" s="11">
        <f t="shared" si="5"/>
        <v>4.36</v>
      </c>
      <c r="M7" s="11">
        <f t="shared" si="6"/>
        <v>143.88</v>
      </c>
      <c r="N7" s="11" t="s">
        <v>15</v>
      </c>
      <c r="O7" s="11"/>
      <c r="Q7" s="20">
        <f t="shared" si="7"/>
        <v>1.45</v>
      </c>
      <c r="R7" s="20">
        <v>0.15</v>
      </c>
      <c r="S7" s="20">
        <f t="shared" si="8"/>
        <v>33</v>
      </c>
      <c r="T7" s="20">
        <f t="shared" ref="T7:U7" si="9">S7*Q7</f>
        <v>47.85</v>
      </c>
      <c r="U7" s="20">
        <f t="shared" si="9"/>
        <v>7.1775</v>
      </c>
    </row>
    <row r="8" ht="15.75" customHeight="1">
      <c r="B8" s="21" t="s">
        <v>18</v>
      </c>
      <c r="C8" s="19"/>
      <c r="D8" s="19"/>
      <c r="E8" s="19"/>
      <c r="F8" s="19"/>
      <c r="G8" s="19">
        <v>5.0</v>
      </c>
      <c r="H8" s="19"/>
      <c r="I8" s="19"/>
    </row>
    <row r="9" ht="15.75" customHeight="1">
      <c r="B9" s="21" t="s">
        <v>19</v>
      </c>
      <c r="C9" s="19"/>
      <c r="D9" s="19"/>
      <c r="E9" s="19"/>
      <c r="F9" s="19"/>
      <c r="G9" s="19">
        <v>7.0</v>
      </c>
      <c r="H9" s="19"/>
      <c r="I9" s="19"/>
    </row>
    <row r="10" ht="15.75" customHeight="1">
      <c r="B10" s="21" t="s">
        <v>20</v>
      </c>
      <c r="C10" s="19"/>
      <c r="D10" s="19"/>
      <c r="E10" s="19"/>
      <c r="F10" s="19"/>
      <c r="G10" s="19">
        <v>7.0</v>
      </c>
      <c r="H10" s="19"/>
      <c r="I10" s="19"/>
    </row>
    <row r="11" ht="15.75" customHeight="1">
      <c r="B11" s="21" t="s">
        <v>21</v>
      </c>
      <c r="C11" s="19"/>
      <c r="D11" s="19"/>
      <c r="E11" s="19"/>
      <c r="F11" s="19"/>
      <c r="G11" s="19">
        <v>7.0</v>
      </c>
      <c r="H11" s="19"/>
      <c r="I11" s="19"/>
    </row>
    <row r="12" ht="15.75" customHeight="1">
      <c r="B12" s="21" t="s">
        <v>22</v>
      </c>
      <c r="C12" s="19"/>
      <c r="D12" s="19"/>
      <c r="E12" s="19"/>
      <c r="F12" s="19"/>
      <c r="G12" s="19">
        <v>7.0</v>
      </c>
      <c r="H12" s="19"/>
      <c r="I12" s="19"/>
    </row>
    <row r="13" ht="15.75" customHeight="1">
      <c r="B13" s="18" t="s">
        <v>23</v>
      </c>
      <c r="C13" s="18">
        <v>1.0</v>
      </c>
      <c r="D13" s="18">
        <v>0.73</v>
      </c>
      <c r="E13" s="18">
        <f>2*C13+2*D13</f>
        <v>3.46</v>
      </c>
      <c r="F13" s="18">
        <f>D13*C13</f>
        <v>0.73</v>
      </c>
      <c r="G13" s="18">
        <f>SUM(G14:G18)</f>
        <v>9</v>
      </c>
      <c r="H13" s="18">
        <f>G13*F13</f>
        <v>6.57</v>
      </c>
      <c r="I13" s="18" t="s">
        <v>13</v>
      </c>
      <c r="J13" s="18" t="s">
        <v>14</v>
      </c>
      <c r="L13" s="11">
        <f>E13</f>
        <v>3.46</v>
      </c>
      <c r="M13" s="11">
        <f>G13*E13</f>
        <v>31.14</v>
      </c>
      <c r="N13" s="11" t="s">
        <v>15</v>
      </c>
      <c r="O13" s="11"/>
      <c r="Q13" s="12">
        <f>C13</f>
        <v>1</v>
      </c>
      <c r="R13" s="12">
        <v>0.15</v>
      </c>
      <c r="S13" s="12">
        <f>G13</f>
        <v>9</v>
      </c>
      <c r="T13" s="12">
        <f t="shared" ref="T13:U13" si="10">S13*Q13</f>
        <v>9</v>
      </c>
      <c r="U13" s="13">
        <f t="shared" si="10"/>
        <v>1.35</v>
      </c>
    </row>
    <row r="14" ht="15.75" customHeight="1">
      <c r="B14" s="21" t="s">
        <v>18</v>
      </c>
      <c r="C14" s="19"/>
      <c r="D14" s="19"/>
      <c r="E14" s="19"/>
      <c r="F14" s="19"/>
      <c r="G14" s="19">
        <v>1.0</v>
      </c>
      <c r="H14" s="19"/>
      <c r="I14" s="19"/>
    </row>
    <row r="15" ht="15.75" customHeight="1">
      <c r="B15" s="21" t="s">
        <v>19</v>
      </c>
      <c r="C15" s="19"/>
      <c r="D15" s="19"/>
      <c r="E15" s="19"/>
      <c r="F15" s="19"/>
      <c r="G15" s="19">
        <v>2.0</v>
      </c>
      <c r="H15" s="19"/>
      <c r="I15" s="19"/>
    </row>
    <row r="16" ht="15.75" customHeight="1">
      <c r="B16" s="21" t="s">
        <v>20</v>
      </c>
      <c r="C16" s="19"/>
      <c r="D16" s="19"/>
      <c r="E16" s="19"/>
      <c r="F16" s="19"/>
      <c r="G16" s="19">
        <v>2.0</v>
      </c>
      <c r="H16" s="19"/>
      <c r="I16" s="19"/>
    </row>
    <row r="17" ht="15.75" customHeight="1">
      <c r="B17" s="21" t="s">
        <v>21</v>
      </c>
      <c r="C17" s="19"/>
      <c r="D17" s="19"/>
      <c r="E17" s="19"/>
      <c r="F17" s="19"/>
      <c r="G17" s="19">
        <v>2.0</v>
      </c>
      <c r="H17" s="19"/>
      <c r="I17" s="19"/>
    </row>
    <row r="18" ht="15.75" customHeight="1">
      <c r="B18" s="21" t="s">
        <v>22</v>
      </c>
      <c r="C18" s="19"/>
      <c r="D18" s="19"/>
      <c r="E18" s="19"/>
      <c r="F18" s="19"/>
      <c r="G18" s="19">
        <v>2.0</v>
      </c>
      <c r="H18" s="19"/>
      <c r="I18" s="19"/>
    </row>
    <row r="19" ht="15.75" customHeight="1">
      <c r="B19" s="18" t="s">
        <v>24</v>
      </c>
      <c r="C19" s="18">
        <v>1.0</v>
      </c>
      <c r="D19" s="18">
        <v>1.93</v>
      </c>
      <c r="E19" s="18">
        <f>2*C19+2*D19</f>
        <v>5.86</v>
      </c>
      <c r="F19" s="18">
        <f>D19*C19</f>
        <v>1.93</v>
      </c>
      <c r="G19" s="18">
        <f>SUM(G20:G24)</f>
        <v>168</v>
      </c>
      <c r="H19" s="18">
        <f>G19*F19</f>
        <v>324.24</v>
      </c>
      <c r="I19" s="18" t="s">
        <v>13</v>
      </c>
      <c r="J19" s="18" t="s">
        <v>14</v>
      </c>
      <c r="K19" s="19"/>
      <c r="L19" s="11">
        <f>E19</f>
        <v>5.86</v>
      </c>
      <c r="M19" s="11">
        <f>G19*E19</f>
        <v>984.48</v>
      </c>
      <c r="N19" s="11" t="s">
        <v>15</v>
      </c>
      <c r="O19" s="11"/>
      <c r="Q19" s="12">
        <f>C19</f>
        <v>1</v>
      </c>
      <c r="R19" s="12">
        <v>0.15</v>
      </c>
      <c r="S19" s="12">
        <f>G19</f>
        <v>168</v>
      </c>
      <c r="T19" s="12">
        <f t="shared" ref="T19:U19" si="11">S19*Q19</f>
        <v>168</v>
      </c>
      <c r="U19" s="13">
        <f t="shared" si="11"/>
        <v>25.2</v>
      </c>
    </row>
    <row r="20" ht="15.75" customHeight="1">
      <c r="B20" s="21" t="s">
        <v>18</v>
      </c>
      <c r="C20" s="19"/>
      <c r="D20" s="19"/>
      <c r="E20" s="19"/>
      <c r="F20" s="19"/>
      <c r="G20" s="19">
        <v>4.0</v>
      </c>
      <c r="H20" s="19"/>
      <c r="I20" s="19"/>
    </row>
    <row r="21" ht="15.75" customHeight="1">
      <c r="B21" s="21" t="s">
        <v>19</v>
      </c>
      <c r="C21" s="19"/>
      <c r="D21" s="19"/>
      <c r="E21" s="19"/>
      <c r="F21" s="19"/>
      <c r="G21" s="19">
        <v>41.0</v>
      </c>
      <c r="H21" s="19"/>
      <c r="I21" s="19"/>
    </row>
    <row r="22" ht="15.75" customHeight="1">
      <c r="B22" s="21" t="s">
        <v>20</v>
      </c>
      <c r="C22" s="19"/>
      <c r="D22" s="19"/>
      <c r="E22" s="19"/>
      <c r="F22" s="19"/>
      <c r="G22" s="19">
        <v>41.0</v>
      </c>
      <c r="H22" s="19"/>
      <c r="I22" s="19"/>
    </row>
    <row r="23" ht="15.75" customHeight="1">
      <c r="B23" s="21" t="s">
        <v>21</v>
      </c>
      <c r="C23" s="19"/>
      <c r="D23" s="19"/>
      <c r="E23" s="19"/>
      <c r="F23" s="19"/>
      <c r="G23" s="19">
        <v>41.0</v>
      </c>
      <c r="H23" s="19"/>
      <c r="I23" s="19"/>
    </row>
    <row r="24" ht="15.75" customHeight="1">
      <c r="B24" s="21" t="s">
        <v>22</v>
      </c>
      <c r="C24" s="19"/>
      <c r="D24" s="19"/>
      <c r="E24" s="19"/>
      <c r="F24" s="19"/>
      <c r="G24" s="19">
        <v>41.0</v>
      </c>
      <c r="H24" s="19"/>
      <c r="I24" s="19"/>
    </row>
    <row r="25" ht="15.75" customHeight="1">
      <c r="B25" s="18" t="s">
        <v>25</v>
      </c>
      <c r="C25" s="18">
        <v>1.0</v>
      </c>
      <c r="D25" s="18">
        <v>0.5</v>
      </c>
      <c r="E25" s="18">
        <f>2*C25+2*D25</f>
        <v>3</v>
      </c>
      <c r="F25" s="18">
        <f>D25*C25</f>
        <v>0.5</v>
      </c>
      <c r="G25" s="18">
        <f>SUM(G26:G30)</f>
        <v>180</v>
      </c>
      <c r="H25" s="18">
        <f>G25*F25</f>
        <v>90</v>
      </c>
      <c r="I25" s="18" t="s">
        <v>13</v>
      </c>
      <c r="J25" s="18" t="s">
        <v>17</v>
      </c>
      <c r="K25" s="19"/>
      <c r="L25" s="11">
        <f>E25</f>
        <v>3</v>
      </c>
      <c r="M25" s="11">
        <f>G25*E25</f>
        <v>540</v>
      </c>
      <c r="N25" s="11" t="s">
        <v>15</v>
      </c>
      <c r="O25" s="11"/>
      <c r="Q25" s="12">
        <f>C25</f>
        <v>1</v>
      </c>
      <c r="R25" s="12">
        <v>0.15</v>
      </c>
      <c r="S25" s="12">
        <f>G25</f>
        <v>180</v>
      </c>
      <c r="T25" s="12">
        <f t="shared" ref="T25:U25" si="12">S25*Q25</f>
        <v>180</v>
      </c>
      <c r="U25" s="13">
        <f t="shared" si="12"/>
        <v>27</v>
      </c>
    </row>
    <row r="26" ht="15.75" customHeight="1">
      <c r="B26" s="21" t="s">
        <v>18</v>
      </c>
      <c r="C26" s="19"/>
      <c r="D26" s="19"/>
      <c r="E26" s="19"/>
      <c r="F26" s="19"/>
      <c r="G26" s="19"/>
      <c r="H26" s="19"/>
      <c r="I26" s="19"/>
      <c r="K26" s="19"/>
      <c r="M26" s="19"/>
    </row>
    <row r="27" ht="15.75" customHeight="1">
      <c r="B27" s="21" t="s">
        <v>19</v>
      </c>
      <c r="C27" s="19"/>
      <c r="D27" s="19"/>
      <c r="E27" s="19"/>
      <c r="F27" s="19"/>
      <c r="G27" s="19">
        <v>44.0</v>
      </c>
      <c r="H27" s="19"/>
      <c r="I27" s="19"/>
      <c r="K27" s="19"/>
      <c r="M27" s="19"/>
    </row>
    <row r="28" ht="15.75" customHeight="1">
      <c r="B28" s="21" t="s">
        <v>20</v>
      </c>
      <c r="C28" s="19"/>
      <c r="D28" s="19"/>
      <c r="E28" s="19"/>
      <c r="F28" s="19"/>
      <c r="G28" s="19">
        <v>44.0</v>
      </c>
      <c r="H28" s="19"/>
      <c r="I28" s="19"/>
      <c r="M28" s="19"/>
    </row>
    <row r="29" ht="15.75" customHeight="1">
      <c r="B29" s="21" t="s">
        <v>21</v>
      </c>
      <c r="C29" s="19"/>
      <c r="D29" s="19"/>
      <c r="E29" s="19"/>
      <c r="F29" s="19"/>
      <c r="G29" s="19">
        <v>44.0</v>
      </c>
      <c r="H29" s="19"/>
      <c r="I29" s="19"/>
      <c r="M29" s="19"/>
    </row>
    <row r="30" ht="15.75" customHeight="1">
      <c r="B30" s="21" t="s">
        <v>22</v>
      </c>
      <c r="C30" s="19"/>
      <c r="D30" s="19"/>
      <c r="E30" s="19"/>
      <c r="F30" s="19"/>
      <c r="G30" s="19">
        <v>48.0</v>
      </c>
      <c r="H30" s="19"/>
      <c r="I30" s="19"/>
      <c r="M30" s="19"/>
    </row>
    <row r="31" ht="15.75" customHeight="1">
      <c r="B31" s="18" t="s">
        <v>26</v>
      </c>
      <c r="C31" s="22">
        <v>2.42</v>
      </c>
      <c r="D31" s="22">
        <v>3.15</v>
      </c>
      <c r="E31" s="18">
        <f t="shared" ref="E31:E32" si="13">2*C31+2*D31</f>
        <v>11.14</v>
      </c>
      <c r="F31" s="18">
        <f t="shared" ref="F31:F32" si="14">D31*C31</f>
        <v>7.623</v>
      </c>
      <c r="G31" s="22">
        <v>4.0</v>
      </c>
      <c r="H31" s="18">
        <f>(G31*F31)-H32</f>
        <v>25.652</v>
      </c>
      <c r="I31" s="18" t="s">
        <v>13</v>
      </c>
      <c r="J31" s="22" t="s">
        <v>27</v>
      </c>
      <c r="L31" s="11">
        <f>E31</f>
        <v>11.14</v>
      </c>
      <c r="M31" s="11">
        <f>G31*E31</f>
        <v>44.56</v>
      </c>
      <c r="N31" s="23"/>
      <c r="O31" s="24"/>
      <c r="Q31" s="13"/>
      <c r="R31" s="13"/>
      <c r="S31" s="13"/>
      <c r="T31" s="13"/>
      <c r="U31" s="13"/>
      <c r="V31" s="13"/>
    </row>
    <row r="32" ht="15.75" customHeight="1">
      <c r="B32" s="18" t="s">
        <v>28</v>
      </c>
      <c r="C32" s="22">
        <v>1.1</v>
      </c>
      <c r="D32" s="22">
        <v>1.1</v>
      </c>
      <c r="E32" s="18">
        <f t="shared" si="13"/>
        <v>4.4</v>
      </c>
      <c r="F32" s="18">
        <f t="shared" si="14"/>
        <v>1.21</v>
      </c>
      <c r="G32" s="22">
        <v>4.0</v>
      </c>
      <c r="H32" s="18">
        <f>G32*F32</f>
        <v>4.84</v>
      </c>
      <c r="I32" s="18" t="s">
        <v>13</v>
      </c>
      <c r="J32" s="18" t="s">
        <v>14</v>
      </c>
      <c r="L32" s="11"/>
      <c r="M32" s="11"/>
      <c r="N32" s="23"/>
      <c r="O32" s="24"/>
      <c r="Q32" s="13"/>
      <c r="R32" s="13"/>
      <c r="S32" s="13"/>
      <c r="T32" s="13"/>
      <c r="U32" s="13"/>
      <c r="V32" s="13"/>
    </row>
    <row r="33" ht="15.75" customHeight="1">
      <c r="B33" s="18"/>
      <c r="C33" s="22"/>
      <c r="D33" s="22"/>
      <c r="E33" s="22"/>
      <c r="F33" s="22"/>
      <c r="G33" s="22"/>
      <c r="H33" s="22"/>
      <c r="I33" s="22"/>
      <c r="J33" s="22"/>
      <c r="L33" s="24"/>
      <c r="M33" s="24"/>
      <c r="N33" s="23"/>
      <c r="O33" s="24"/>
      <c r="Q33" s="13"/>
      <c r="R33" s="13"/>
      <c r="S33" s="13"/>
      <c r="T33" s="13"/>
      <c r="U33" s="13"/>
      <c r="V33" s="13"/>
    </row>
    <row r="34" ht="15.75" customHeight="1">
      <c r="B34" s="18" t="s">
        <v>29</v>
      </c>
      <c r="C34" s="18">
        <v>0.9</v>
      </c>
      <c r="D34" s="18">
        <v>3.15</v>
      </c>
      <c r="E34" s="18">
        <f>2*C34+2*D34</f>
        <v>8.1</v>
      </c>
      <c r="F34" s="18">
        <f>D34*C34</f>
        <v>2.835</v>
      </c>
      <c r="G34" s="18">
        <v>8.0</v>
      </c>
      <c r="H34" s="18">
        <f>G34*F34</f>
        <v>22.68</v>
      </c>
      <c r="I34" s="18" t="s">
        <v>13</v>
      </c>
      <c r="J34" s="18" t="s">
        <v>30</v>
      </c>
      <c r="L34" s="11">
        <f>E34</f>
        <v>8.1</v>
      </c>
      <c r="M34" s="11">
        <f>G34*E34</f>
        <v>64.8</v>
      </c>
      <c r="N34" s="23"/>
      <c r="O34" s="24"/>
      <c r="Q34" s="13"/>
      <c r="R34" s="13"/>
      <c r="S34" s="13"/>
      <c r="T34" s="13"/>
      <c r="U34" s="13"/>
      <c r="V34" s="13"/>
    </row>
    <row r="35" ht="15.75" customHeight="1">
      <c r="B35" s="18"/>
      <c r="C35" s="22"/>
      <c r="D35" s="22"/>
      <c r="E35" s="22"/>
      <c r="F35" s="22"/>
      <c r="G35" s="22"/>
      <c r="H35" s="22"/>
      <c r="I35" s="22"/>
      <c r="J35" s="22"/>
      <c r="L35" s="24"/>
      <c r="M35" s="24"/>
      <c r="N35" s="23"/>
      <c r="O35" s="24"/>
      <c r="Q35" s="13"/>
      <c r="R35" s="13"/>
      <c r="S35" s="13"/>
      <c r="T35" s="13"/>
      <c r="U35" s="13"/>
      <c r="V35" s="13"/>
    </row>
    <row r="36" ht="15.75" customHeight="1">
      <c r="B36" s="18" t="s">
        <v>31</v>
      </c>
      <c r="C36" s="18">
        <v>0.6</v>
      </c>
      <c r="D36" s="18">
        <v>0.5</v>
      </c>
      <c r="E36" s="18">
        <f>2*C36+2*D36</f>
        <v>2.2</v>
      </c>
      <c r="F36" s="18">
        <f>D36*C36</f>
        <v>0.3</v>
      </c>
      <c r="G36" s="18">
        <v>20.0</v>
      </c>
      <c r="H36" s="18">
        <f>G36*F36</f>
        <v>6</v>
      </c>
      <c r="I36" s="18" t="s">
        <v>13</v>
      </c>
      <c r="J36" s="18" t="s">
        <v>30</v>
      </c>
      <c r="L36" s="4"/>
      <c r="M36" s="15" t="s">
        <v>7</v>
      </c>
      <c r="N36" s="25">
        <f>SUM(M6:M35)</f>
        <v>1811.7</v>
      </c>
      <c r="O36" s="16" t="s">
        <v>32</v>
      </c>
      <c r="Q36" s="12"/>
      <c r="R36" s="12" t="s">
        <v>7</v>
      </c>
      <c r="S36" s="12">
        <f>T6+T7+T13+T19+T25</f>
        <v>405.46</v>
      </c>
      <c r="T36" s="12" t="s">
        <v>32</v>
      </c>
      <c r="U36" s="13">
        <f>U6+U7+U13+U19+U25</f>
        <v>60.819</v>
      </c>
      <c r="V36" s="13" t="s">
        <v>13</v>
      </c>
    </row>
    <row r="37" ht="15.75" customHeight="1">
      <c r="B37" s="18"/>
      <c r="S37" s="20" t="s">
        <v>33</v>
      </c>
    </row>
    <row r="38" ht="15.75" customHeight="1"/>
    <row r="39" ht="15.75" customHeight="1"/>
    <row r="40" ht="15.75" customHeight="1">
      <c r="C40" s="26" t="s">
        <v>34</v>
      </c>
      <c r="D40" s="27"/>
      <c r="E40" s="26"/>
      <c r="F40" s="26"/>
      <c r="G40" s="26"/>
      <c r="H40" s="26"/>
      <c r="I40" s="26"/>
      <c r="J40" s="26"/>
      <c r="L40" s="28" t="s">
        <v>1</v>
      </c>
      <c r="M40" s="29"/>
      <c r="N40" s="29"/>
      <c r="O40" s="30"/>
      <c r="Q40" s="28" t="s">
        <v>35</v>
      </c>
      <c r="R40" s="29"/>
      <c r="S40" s="29"/>
    </row>
    <row r="41" ht="15.75" customHeight="1">
      <c r="C41" s="31"/>
      <c r="D41" s="31"/>
      <c r="E41" s="31"/>
      <c r="F41" s="31"/>
      <c r="G41" s="31"/>
      <c r="H41" s="31"/>
      <c r="I41" s="31"/>
      <c r="J41" s="31"/>
      <c r="L41" s="32"/>
      <c r="M41" s="32"/>
      <c r="N41" s="32"/>
      <c r="O41" s="32"/>
      <c r="Q41" s="32"/>
      <c r="R41" s="32"/>
      <c r="S41" s="32"/>
    </row>
    <row r="42" ht="15.75" customHeight="1">
      <c r="C42" s="33" t="s">
        <v>2</v>
      </c>
      <c r="D42" s="33" t="s">
        <v>3</v>
      </c>
      <c r="E42" s="33" t="s">
        <v>36</v>
      </c>
      <c r="F42" s="33" t="s">
        <v>5</v>
      </c>
      <c r="G42" s="33" t="s">
        <v>6</v>
      </c>
      <c r="H42" s="33" t="s">
        <v>7</v>
      </c>
      <c r="I42" s="33"/>
      <c r="J42" s="33"/>
      <c r="L42" s="28" t="s">
        <v>8</v>
      </c>
      <c r="M42" s="34" t="s">
        <v>7</v>
      </c>
      <c r="N42" s="34"/>
      <c r="O42" s="35"/>
      <c r="Q42" s="28" t="s">
        <v>37</v>
      </c>
      <c r="R42" s="34" t="s">
        <v>7</v>
      </c>
      <c r="S42" s="34"/>
    </row>
    <row r="43" ht="15.75" customHeight="1">
      <c r="B43" s="31" t="s">
        <v>38</v>
      </c>
      <c r="C43" s="31">
        <v>0.8</v>
      </c>
      <c r="D43" s="31">
        <v>1.6</v>
      </c>
      <c r="E43" s="31">
        <f t="shared" ref="E43:E51" si="15">C43+(2*D43)</f>
        <v>4</v>
      </c>
      <c r="F43" s="31">
        <f t="shared" ref="F43:F51" si="16">D43*C43</f>
        <v>1.28</v>
      </c>
      <c r="G43" s="36">
        <v>45.0</v>
      </c>
      <c r="H43" s="31">
        <f t="shared" ref="H43:H51" si="17">G43*F43</f>
        <v>57.6</v>
      </c>
      <c r="I43" s="31" t="s">
        <v>13</v>
      </c>
      <c r="J43" s="31"/>
      <c r="K43" s="19"/>
      <c r="L43" s="32">
        <f t="shared" ref="L43:L52" si="18">E43*2</f>
        <v>8</v>
      </c>
      <c r="M43" s="32">
        <f t="shared" ref="M43:M52" si="19">G43*L43</f>
        <v>360</v>
      </c>
      <c r="N43" s="32" t="s">
        <v>15</v>
      </c>
      <c r="O43" s="32"/>
      <c r="Q43" s="32"/>
      <c r="R43" s="32"/>
      <c r="S43" s="32"/>
    </row>
    <row r="44" ht="15.75" customHeight="1">
      <c r="B44" s="31" t="s">
        <v>39</v>
      </c>
      <c r="C44" s="31">
        <v>0.9</v>
      </c>
      <c r="D44" s="31">
        <v>2.1</v>
      </c>
      <c r="E44" s="31">
        <f t="shared" si="15"/>
        <v>5.1</v>
      </c>
      <c r="F44" s="31">
        <f t="shared" si="16"/>
        <v>1.89</v>
      </c>
      <c r="G44" s="36">
        <v>12.0</v>
      </c>
      <c r="H44" s="31">
        <f t="shared" si="17"/>
        <v>22.68</v>
      </c>
      <c r="I44" s="31" t="s">
        <v>13</v>
      </c>
      <c r="J44" s="31"/>
      <c r="K44" s="19"/>
      <c r="L44" s="32">
        <f t="shared" si="18"/>
        <v>10.2</v>
      </c>
      <c r="M44" s="32">
        <f t="shared" si="19"/>
        <v>122.4</v>
      </c>
      <c r="N44" s="32" t="s">
        <v>15</v>
      </c>
      <c r="O44" s="32"/>
      <c r="Q44" s="32">
        <f t="shared" ref="Q44:Q47" si="20">C44</f>
        <v>0.9</v>
      </c>
      <c r="R44" s="32">
        <f t="shared" ref="R44:R47" si="21">Q44*G44</f>
        <v>10.8</v>
      </c>
      <c r="S44" s="32" t="s">
        <v>15</v>
      </c>
    </row>
    <row r="45" ht="15.75" customHeight="1">
      <c r="B45" s="31" t="s">
        <v>40</v>
      </c>
      <c r="C45" s="31">
        <v>1.6</v>
      </c>
      <c r="D45" s="31">
        <v>2.1</v>
      </c>
      <c r="E45" s="31">
        <f t="shared" si="15"/>
        <v>5.8</v>
      </c>
      <c r="F45" s="31">
        <f t="shared" si="16"/>
        <v>3.36</v>
      </c>
      <c r="G45" s="36">
        <v>12.0</v>
      </c>
      <c r="H45" s="31">
        <f t="shared" si="17"/>
        <v>40.32</v>
      </c>
      <c r="I45" s="31" t="s">
        <v>13</v>
      </c>
      <c r="J45" s="31"/>
      <c r="L45" s="32">
        <f t="shared" si="18"/>
        <v>11.6</v>
      </c>
      <c r="M45" s="32">
        <f t="shared" si="19"/>
        <v>139.2</v>
      </c>
      <c r="N45" s="32" t="s">
        <v>15</v>
      </c>
      <c r="O45" s="32"/>
      <c r="Q45" s="32">
        <f t="shared" si="20"/>
        <v>1.6</v>
      </c>
      <c r="R45" s="32">
        <f t="shared" si="21"/>
        <v>19.2</v>
      </c>
      <c r="S45" s="32" t="s">
        <v>15</v>
      </c>
    </row>
    <row r="46" ht="15.75" customHeight="1">
      <c r="B46" s="31" t="s">
        <v>41</v>
      </c>
      <c r="C46" s="31">
        <v>1.8</v>
      </c>
      <c r="D46" s="31">
        <v>2.1</v>
      </c>
      <c r="E46" s="31">
        <f t="shared" si="15"/>
        <v>6</v>
      </c>
      <c r="F46" s="31">
        <f t="shared" si="16"/>
        <v>3.78</v>
      </c>
      <c r="G46" s="36">
        <v>3.0</v>
      </c>
      <c r="H46" s="31">
        <f t="shared" si="17"/>
        <v>11.34</v>
      </c>
      <c r="I46" s="31" t="s">
        <v>13</v>
      </c>
      <c r="J46" s="31"/>
      <c r="L46" s="32">
        <f t="shared" si="18"/>
        <v>12</v>
      </c>
      <c r="M46" s="32">
        <f t="shared" si="19"/>
        <v>36</v>
      </c>
      <c r="N46" s="32" t="s">
        <v>15</v>
      </c>
      <c r="O46" s="32"/>
      <c r="Q46" s="32">
        <f t="shared" si="20"/>
        <v>1.8</v>
      </c>
      <c r="R46" s="32">
        <f t="shared" si="21"/>
        <v>5.4</v>
      </c>
      <c r="S46" s="32" t="s">
        <v>15</v>
      </c>
    </row>
    <row r="47" ht="15.75" customHeight="1">
      <c r="B47" s="31" t="s">
        <v>42</v>
      </c>
      <c r="C47" s="31">
        <v>0.9</v>
      </c>
      <c r="D47" s="31">
        <v>2.1</v>
      </c>
      <c r="E47" s="31">
        <f t="shared" si="15"/>
        <v>5.1</v>
      </c>
      <c r="F47" s="31">
        <f t="shared" si="16"/>
        <v>1.89</v>
      </c>
      <c r="G47" s="36">
        <v>58.0</v>
      </c>
      <c r="H47" s="31">
        <f t="shared" si="17"/>
        <v>109.62</v>
      </c>
      <c r="I47" s="31" t="s">
        <v>13</v>
      </c>
      <c r="J47" s="31"/>
      <c r="L47" s="32">
        <f t="shared" si="18"/>
        <v>10.2</v>
      </c>
      <c r="M47" s="32">
        <f t="shared" si="19"/>
        <v>591.6</v>
      </c>
      <c r="N47" s="32" t="s">
        <v>15</v>
      </c>
      <c r="O47" s="32"/>
      <c r="Q47" s="32">
        <f t="shared" si="20"/>
        <v>0.9</v>
      </c>
      <c r="R47" s="32">
        <f t="shared" si="21"/>
        <v>52.2</v>
      </c>
      <c r="S47" s="32" t="s">
        <v>15</v>
      </c>
    </row>
    <row r="48" ht="15.75" customHeight="1">
      <c r="B48" s="31" t="s">
        <v>43</v>
      </c>
      <c r="C48" s="31">
        <v>0.8</v>
      </c>
      <c r="D48" s="31">
        <v>2.1</v>
      </c>
      <c r="E48" s="31">
        <f t="shared" si="15"/>
        <v>5</v>
      </c>
      <c r="F48" s="31">
        <f t="shared" si="16"/>
        <v>1.68</v>
      </c>
      <c r="G48" s="36">
        <v>13.0</v>
      </c>
      <c r="H48" s="31">
        <f t="shared" si="17"/>
        <v>21.84</v>
      </c>
      <c r="I48" s="31" t="s">
        <v>13</v>
      </c>
      <c r="J48" s="31"/>
      <c r="L48" s="32">
        <f t="shared" si="18"/>
        <v>10</v>
      </c>
      <c r="M48" s="32">
        <f t="shared" si="19"/>
        <v>130</v>
      </c>
      <c r="N48" s="32" t="s">
        <v>15</v>
      </c>
      <c r="O48" s="32"/>
      <c r="Q48" s="32"/>
      <c r="R48" s="32"/>
      <c r="S48" s="32"/>
    </row>
    <row r="49" ht="15.75" customHeight="1">
      <c r="B49" s="31" t="s">
        <v>44</v>
      </c>
      <c r="C49" s="31">
        <v>0.9</v>
      </c>
      <c r="D49" s="31">
        <v>2.1</v>
      </c>
      <c r="E49" s="31">
        <f t="shared" si="15"/>
        <v>5.1</v>
      </c>
      <c r="F49" s="31">
        <f t="shared" si="16"/>
        <v>1.89</v>
      </c>
      <c r="G49" s="36">
        <v>10.0</v>
      </c>
      <c r="H49" s="31">
        <f t="shared" si="17"/>
        <v>18.9</v>
      </c>
      <c r="I49" s="31" t="s">
        <v>13</v>
      </c>
      <c r="J49" s="31"/>
      <c r="L49" s="32">
        <f t="shared" si="18"/>
        <v>10.2</v>
      </c>
      <c r="M49" s="32">
        <f t="shared" si="19"/>
        <v>102</v>
      </c>
      <c r="N49" s="32" t="s">
        <v>15</v>
      </c>
      <c r="O49" s="32"/>
      <c r="Q49" s="32">
        <f t="shared" ref="Q49:Q55" si="22">C49</f>
        <v>0.9</v>
      </c>
      <c r="R49" s="32">
        <f t="shared" ref="R49:R55" si="23">Q49*G49</f>
        <v>9</v>
      </c>
      <c r="S49" s="32" t="s">
        <v>15</v>
      </c>
    </row>
    <row r="50" ht="15.75" customHeight="1">
      <c r="B50" s="31" t="s">
        <v>45</v>
      </c>
      <c r="C50" s="31">
        <v>0.7</v>
      </c>
      <c r="D50" s="31">
        <v>2.1</v>
      </c>
      <c r="E50" s="31">
        <f t="shared" si="15"/>
        <v>4.9</v>
      </c>
      <c r="F50" s="31">
        <f t="shared" si="16"/>
        <v>1.47</v>
      </c>
      <c r="G50" s="36">
        <v>10.0</v>
      </c>
      <c r="H50" s="31">
        <f t="shared" si="17"/>
        <v>14.7</v>
      </c>
      <c r="I50" s="31" t="s">
        <v>13</v>
      </c>
      <c r="J50" s="31"/>
      <c r="L50" s="32">
        <f t="shared" si="18"/>
        <v>9.8</v>
      </c>
      <c r="M50" s="32">
        <f t="shared" si="19"/>
        <v>98</v>
      </c>
      <c r="N50" s="32" t="s">
        <v>15</v>
      </c>
      <c r="O50" s="32"/>
      <c r="Q50" s="32">
        <f t="shared" si="22"/>
        <v>0.7</v>
      </c>
      <c r="R50" s="32">
        <f t="shared" si="23"/>
        <v>7</v>
      </c>
      <c r="S50" s="32" t="s">
        <v>15</v>
      </c>
    </row>
    <row r="51" ht="15.75" customHeight="1">
      <c r="B51" s="31" t="s">
        <v>46</v>
      </c>
      <c r="C51" s="31">
        <v>0.9</v>
      </c>
      <c r="D51" s="31">
        <v>2.1</v>
      </c>
      <c r="E51" s="31">
        <f t="shared" si="15"/>
        <v>5.1</v>
      </c>
      <c r="F51" s="31">
        <f t="shared" si="16"/>
        <v>1.89</v>
      </c>
      <c r="G51" s="36">
        <v>12.0</v>
      </c>
      <c r="H51" s="31">
        <f t="shared" si="17"/>
        <v>22.68</v>
      </c>
      <c r="I51" s="31" t="s">
        <v>13</v>
      </c>
      <c r="J51" s="31"/>
      <c r="L51" s="32">
        <f t="shared" si="18"/>
        <v>10.2</v>
      </c>
      <c r="M51" s="32">
        <f t="shared" si="19"/>
        <v>122.4</v>
      </c>
      <c r="N51" s="32" t="s">
        <v>15</v>
      </c>
      <c r="O51" s="32"/>
      <c r="Q51" s="32">
        <f t="shared" si="22"/>
        <v>0.9</v>
      </c>
      <c r="R51" s="32">
        <f t="shared" si="23"/>
        <v>10.8</v>
      </c>
      <c r="S51" s="32" t="s">
        <v>15</v>
      </c>
    </row>
    <row r="52" ht="15.75" customHeight="1">
      <c r="B52" s="31"/>
      <c r="C52" s="31"/>
      <c r="D52" s="31"/>
      <c r="E52" s="31"/>
      <c r="F52" s="31"/>
      <c r="G52" s="31"/>
      <c r="H52" s="31"/>
      <c r="I52" s="31"/>
      <c r="J52" s="31"/>
      <c r="L52" s="37">
        <f t="shared" si="18"/>
        <v>0</v>
      </c>
      <c r="M52" s="37">
        <f t="shared" si="19"/>
        <v>0</v>
      </c>
      <c r="N52" s="32" t="s">
        <v>15</v>
      </c>
      <c r="O52" s="32"/>
      <c r="Q52" s="32" t="str">
        <f t="shared" si="22"/>
        <v/>
      </c>
      <c r="R52" s="32">
        <f t="shared" si="23"/>
        <v>0</v>
      </c>
      <c r="S52" s="32" t="s">
        <v>15</v>
      </c>
    </row>
    <row r="53" ht="15.75" customHeight="1">
      <c r="B53" s="31"/>
      <c r="C53" s="31"/>
      <c r="D53" s="31"/>
      <c r="E53" s="31"/>
      <c r="F53" s="31"/>
      <c r="G53" s="31"/>
      <c r="H53" s="31"/>
      <c r="I53" s="31"/>
      <c r="J53" s="31"/>
      <c r="Q53" s="32" t="str">
        <f t="shared" si="22"/>
        <v/>
      </c>
      <c r="R53" s="32">
        <f t="shared" si="23"/>
        <v>0</v>
      </c>
      <c r="S53" s="32" t="s">
        <v>15</v>
      </c>
    </row>
    <row r="54" ht="15.75" customHeight="1">
      <c r="B54" s="31" t="s">
        <v>47</v>
      </c>
      <c r="C54" s="31">
        <v>1.8</v>
      </c>
      <c r="D54" s="31">
        <v>2.1</v>
      </c>
      <c r="E54" s="31">
        <f>C54+(2*D54)</f>
        <v>6</v>
      </c>
      <c r="F54" s="31">
        <f>D54*C54</f>
        <v>3.78</v>
      </c>
      <c r="G54" s="36">
        <v>8.0</v>
      </c>
      <c r="H54" s="31">
        <f>G54*F54</f>
        <v>30.24</v>
      </c>
      <c r="I54" s="31" t="s">
        <v>13</v>
      </c>
      <c r="J54" s="31"/>
      <c r="Q54" s="32">
        <f t="shared" si="22"/>
        <v>1.8</v>
      </c>
      <c r="R54" s="32">
        <f t="shared" si="23"/>
        <v>14.4</v>
      </c>
      <c r="S54" s="32" t="s">
        <v>15</v>
      </c>
    </row>
    <row r="55" ht="15.75" customHeight="1">
      <c r="B55" s="31"/>
      <c r="C55" s="31"/>
      <c r="D55" s="31"/>
      <c r="E55" s="31"/>
      <c r="F55" s="31"/>
      <c r="G55" s="31"/>
      <c r="H55" s="31"/>
      <c r="I55" s="31"/>
      <c r="J55" s="31"/>
      <c r="Q55" s="32" t="str">
        <f t="shared" si="22"/>
        <v/>
      </c>
      <c r="R55" s="32">
        <f t="shared" si="23"/>
        <v>0</v>
      </c>
      <c r="S55" s="32" t="s">
        <v>15</v>
      </c>
    </row>
    <row r="56" ht="24.0" customHeight="1">
      <c r="Q56" s="28" t="s">
        <v>7</v>
      </c>
      <c r="R56" s="28">
        <f>SUM(R43:R55)</f>
        <v>128.8</v>
      </c>
      <c r="S56" s="28" t="s">
        <v>15</v>
      </c>
    </row>
    <row r="57" ht="15.75" customHeight="1">
      <c r="C57" s="38" t="s">
        <v>48</v>
      </c>
      <c r="D57" s="39"/>
      <c r="E57" s="38"/>
      <c r="G57" s="20" t="s">
        <v>49</v>
      </c>
    </row>
    <row r="58" ht="15.75" customHeight="1">
      <c r="C58" s="18" t="s">
        <v>12</v>
      </c>
      <c r="D58" s="39">
        <f t="shared" ref="D58:D59" si="24">H6</f>
        <v>0.4941</v>
      </c>
      <c r="E58" s="38" t="s">
        <v>13</v>
      </c>
      <c r="G58" s="20" t="s">
        <v>50</v>
      </c>
      <c r="H58" s="20">
        <f>H47*2+H49*2+H51*2</f>
        <v>302.4</v>
      </c>
      <c r="I58" s="20" t="s">
        <v>13</v>
      </c>
    </row>
    <row r="59" ht="15.75" customHeight="1">
      <c r="C59" s="18" t="s">
        <v>16</v>
      </c>
      <c r="D59" s="39">
        <f t="shared" si="24"/>
        <v>34.9305</v>
      </c>
      <c r="E59" s="38" t="s">
        <v>13</v>
      </c>
    </row>
    <row r="60" ht="15.75" customHeight="1">
      <c r="C60" s="18" t="s">
        <v>23</v>
      </c>
      <c r="D60" s="39">
        <f>H13</f>
        <v>6.57</v>
      </c>
      <c r="E60" s="38" t="s">
        <v>13</v>
      </c>
    </row>
    <row r="61" ht="15.75" customHeight="1">
      <c r="C61" s="18" t="s">
        <v>24</v>
      </c>
      <c r="D61" s="39">
        <f>H19</f>
        <v>324.24</v>
      </c>
      <c r="E61" s="38" t="s">
        <v>13</v>
      </c>
    </row>
    <row r="62" ht="15.75" customHeight="1">
      <c r="C62" s="18" t="s">
        <v>25</v>
      </c>
      <c r="D62" s="39">
        <f>H25</f>
        <v>90</v>
      </c>
      <c r="E62" s="38" t="s">
        <v>13</v>
      </c>
    </row>
    <row r="63" ht="15.75" customHeight="1">
      <c r="C63" s="18" t="s">
        <v>26</v>
      </c>
      <c r="D63" s="39">
        <f t="shared" ref="D63:D64" si="25">H31</f>
        <v>25.652</v>
      </c>
      <c r="E63" s="38" t="s">
        <v>13</v>
      </c>
    </row>
    <row r="64" ht="15.75" customHeight="1">
      <c r="C64" s="18" t="s">
        <v>51</v>
      </c>
      <c r="D64" s="39">
        <f t="shared" si="25"/>
        <v>4.84</v>
      </c>
      <c r="E64" s="38" t="s">
        <v>13</v>
      </c>
    </row>
    <row r="65" ht="15.75" customHeight="1">
      <c r="C65" s="18"/>
      <c r="D65" s="39"/>
      <c r="E65" s="38"/>
    </row>
    <row r="66" ht="15.75" customHeight="1">
      <c r="C66" s="40"/>
      <c r="D66" s="39"/>
      <c r="E66" s="38"/>
    </row>
    <row r="67" ht="15.75" customHeight="1">
      <c r="C67" s="31" t="s">
        <v>42</v>
      </c>
      <c r="D67" s="39">
        <f>0.27*1.08*G47</f>
        <v>16.9128</v>
      </c>
      <c r="E67" s="38" t="s">
        <v>13</v>
      </c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/>
  </sheetViews>
  <sheetFormatPr customHeight="1" defaultColWidth="12.63" defaultRowHeight="15.0"/>
  <sheetData>
    <row r="1" ht="15.75" customHeight="1">
      <c r="A1" s="105"/>
      <c r="B1" s="62"/>
      <c r="C1" s="62"/>
      <c r="D1" s="62"/>
      <c r="E1" s="62"/>
      <c r="F1" s="105" t="s">
        <v>80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15.75" customHeight="1">
      <c r="A2" s="106" t="s">
        <v>244</v>
      </c>
      <c r="B2" s="107"/>
      <c r="C2" s="107"/>
      <c r="D2" s="107"/>
      <c r="E2" s="108"/>
      <c r="F2" s="85">
        <v>819.42</v>
      </c>
      <c r="G2" s="19"/>
    </row>
    <row r="3" ht="15.75" customHeight="1">
      <c r="A3" s="106" t="s">
        <v>245</v>
      </c>
      <c r="B3" s="107"/>
      <c r="C3" s="107"/>
      <c r="D3" s="107"/>
      <c r="E3" s="108"/>
      <c r="F3" s="85">
        <f>37.9*2*4</f>
        <v>303.2</v>
      </c>
    </row>
    <row r="4" ht="15.75" customHeight="1">
      <c r="A4" s="106" t="s">
        <v>245</v>
      </c>
      <c r="B4" s="107"/>
      <c r="C4" s="107"/>
      <c r="D4" s="107"/>
      <c r="E4" s="108"/>
      <c r="F4" s="109"/>
    </row>
    <row r="5" ht="15.75" customHeight="1">
      <c r="A5" s="106" t="s">
        <v>246</v>
      </c>
      <c r="F5" s="20">
        <v>206.78</v>
      </c>
    </row>
    <row r="6" ht="15.75" customHeight="1">
      <c r="A6" s="19"/>
      <c r="C6" s="19"/>
    </row>
    <row r="7" ht="15.75" customHeight="1">
      <c r="A7" s="19"/>
      <c r="C7" s="19"/>
    </row>
    <row r="8" ht="15.75" customHeight="1">
      <c r="A8" s="19"/>
      <c r="C8" s="19"/>
    </row>
    <row r="9" ht="15.75" customHeight="1"/>
    <row r="10" ht="15.75" customHeight="1">
      <c r="A10" s="19"/>
      <c r="C10" s="19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/>
  </sheetViews>
  <sheetFormatPr customHeight="1" defaultColWidth="12.63" defaultRowHeight="15.0"/>
  <sheetData>
    <row r="1" ht="15.75" customHeight="1">
      <c r="A1" s="105"/>
      <c r="B1" s="62"/>
      <c r="C1" s="62"/>
      <c r="D1" s="62"/>
      <c r="E1" s="62"/>
      <c r="F1" s="105" t="s">
        <v>80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15.75" customHeight="1">
      <c r="A2" s="106" t="s">
        <v>247</v>
      </c>
      <c r="B2" s="107"/>
      <c r="C2" s="107"/>
      <c r="D2" s="107"/>
      <c r="E2" s="108"/>
      <c r="F2" s="110">
        <v>5315.0</v>
      </c>
      <c r="G2" s="19"/>
    </row>
    <row r="3" ht="15.75" customHeight="1">
      <c r="A3" s="106"/>
      <c r="B3" s="107"/>
      <c r="C3" s="107"/>
      <c r="D3" s="107"/>
      <c r="E3" s="108"/>
      <c r="F3" s="85"/>
    </row>
    <row r="4" ht="15.75" customHeight="1">
      <c r="A4" s="106"/>
      <c r="B4" s="107"/>
      <c r="C4" s="107"/>
      <c r="D4" s="107"/>
      <c r="E4" s="108"/>
      <c r="F4" s="109"/>
    </row>
    <row r="5" ht="15.75" customHeight="1">
      <c r="A5" s="106"/>
    </row>
    <row r="6" ht="15.75" customHeight="1">
      <c r="A6" s="19"/>
      <c r="C6" s="19"/>
    </row>
    <row r="7" ht="15.75" customHeight="1">
      <c r="A7" s="19"/>
      <c r="C7" s="19"/>
    </row>
    <row r="8" ht="15.75" customHeight="1">
      <c r="A8" s="19"/>
      <c r="C8" s="19"/>
    </row>
    <row r="9" ht="15.75" customHeight="1"/>
    <row r="10" ht="15.75" customHeight="1">
      <c r="A10" s="19"/>
      <c r="C10" s="19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0"/>
  <cols>
    <col customWidth="1" min="1" max="1" width="40.88"/>
    <col customWidth="1" min="3" max="3" width="60.63"/>
    <col customWidth="1" min="5" max="5" width="3.75"/>
    <col customWidth="1" min="6" max="6" width="15.25"/>
  </cols>
  <sheetData>
    <row r="1" ht="15.75" customHeight="1">
      <c r="A1" s="41" t="s">
        <v>52</v>
      </c>
      <c r="B1" s="42"/>
      <c r="C1" s="43"/>
    </row>
    <row r="2" ht="15.75" customHeight="1">
      <c r="A2" s="44" t="s">
        <v>53</v>
      </c>
      <c r="B2" s="44" t="s">
        <v>54</v>
      </c>
      <c r="C2" s="44" t="s">
        <v>55</v>
      </c>
    </row>
    <row r="3" ht="15.75" customHeight="1">
      <c r="A3" s="44"/>
      <c r="B3" s="44"/>
      <c r="C3" s="44"/>
    </row>
    <row r="4" ht="15.75" customHeight="1">
      <c r="A4" s="44" t="s">
        <v>56</v>
      </c>
      <c r="B4" s="45" t="s">
        <v>57</v>
      </c>
      <c r="C4" s="44" t="s">
        <v>58</v>
      </c>
    </row>
    <row r="5" ht="15.75" customHeight="1">
      <c r="A5" s="44" t="s">
        <v>59</v>
      </c>
      <c r="B5" s="45" t="s">
        <v>57</v>
      </c>
      <c r="C5" s="44" t="s">
        <v>60</v>
      </c>
    </row>
    <row r="6" ht="15.75" customHeight="1">
      <c r="A6" s="44" t="s">
        <v>61</v>
      </c>
      <c r="B6" s="45" t="s">
        <v>62</v>
      </c>
      <c r="C6" s="44" t="s">
        <v>63</v>
      </c>
    </row>
    <row r="7" ht="15.75" customHeight="1">
      <c r="A7" s="44" t="s">
        <v>64</v>
      </c>
      <c r="B7" s="45" t="s">
        <v>65</v>
      </c>
      <c r="C7" s="44" t="s">
        <v>66</v>
      </c>
    </row>
    <row r="8" ht="15.75" customHeight="1">
      <c r="A8" s="44"/>
      <c r="B8" s="44"/>
      <c r="C8" s="44"/>
    </row>
    <row r="9" ht="15.75" customHeight="1">
      <c r="F9" s="46" t="s">
        <v>67</v>
      </c>
      <c r="J9" s="46" t="s">
        <v>68</v>
      </c>
    </row>
    <row r="10" ht="15.75" customHeight="1"/>
    <row r="11" ht="15.75" customHeight="1">
      <c r="F11" s="46" t="s">
        <v>2</v>
      </c>
      <c r="G11" s="47">
        <v>1.95</v>
      </c>
      <c r="H11" s="46" t="s">
        <v>15</v>
      </c>
      <c r="J11" s="46" t="s">
        <v>2</v>
      </c>
      <c r="K11" s="47">
        <v>1.5</v>
      </c>
      <c r="L11" s="46" t="s">
        <v>15</v>
      </c>
    </row>
    <row r="12" ht="15.75" customHeight="1">
      <c r="F12" s="46" t="s">
        <v>69</v>
      </c>
      <c r="G12" s="47">
        <v>0.29</v>
      </c>
      <c r="H12" s="46" t="s">
        <v>13</v>
      </c>
      <c r="J12" s="46" t="s">
        <v>69</v>
      </c>
      <c r="K12" s="47">
        <v>0.29</v>
      </c>
      <c r="L12" s="46" t="s">
        <v>13</v>
      </c>
    </row>
    <row r="13" ht="15.75" customHeight="1">
      <c r="F13" s="46" t="s">
        <v>70</v>
      </c>
      <c r="G13" s="47">
        <v>0.174</v>
      </c>
      <c r="H13" s="46" t="s">
        <v>13</v>
      </c>
      <c r="J13" s="46" t="s">
        <v>70</v>
      </c>
      <c r="K13" s="47">
        <v>0.174</v>
      </c>
      <c r="L13" s="46" t="s">
        <v>13</v>
      </c>
    </row>
    <row r="14" ht="15.75" customHeight="1">
      <c r="F14" s="46" t="s">
        <v>71</v>
      </c>
      <c r="G14" s="47">
        <v>21.0</v>
      </c>
      <c r="J14" s="46" t="s">
        <v>71</v>
      </c>
      <c r="K14" s="47">
        <v>21.0</v>
      </c>
    </row>
    <row r="15" ht="15.75" customHeight="1">
      <c r="F15" s="46" t="s">
        <v>5</v>
      </c>
      <c r="G15" s="47">
        <f>(G11*(G12+G13))*G14</f>
        <v>19.0008</v>
      </c>
      <c r="H15" s="46" t="s">
        <v>13</v>
      </c>
      <c r="J15" s="46" t="s">
        <v>5</v>
      </c>
      <c r="K15" s="47">
        <f>(K11*(K12+K13))*K14</f>
        <v>14.616</v>
      </c>
      <c r="L15" s="46" t="s">
        <v>13</v>
      </c>
    </row>
    <row r="16" ht="15.75" customHeight="1">
      <c r="G16" s="47"/>
      <c r="K16" s="47"/>
    </row>
    <row r="17" ht="15.75" customHeight="1">
      <c r="F17" s="46" t="s">
        <v>72</v>
      </c>
      <c r="G17" s="47">
        <v>4.15</v>
      </c>
      <c r="H17" s="46" t="s">
        <v>15</v>
      </c>
      <c r="J17" s="46" t="s">
        <v>72</v>
      </c>
      <c r="K17" s="47">
        <v>3.0</v>
      </c>
      <c r="L17" s="46" t="s">
        <v>15</v>
      </c>
    </row>
    <row r="18" ht="15.75" customHeight="1">
      <c r="G18" s="47">
        <v>1.97</v>
      </c>
      <c r="H18" s="46" t="s">
        <v>15</v>
      </c>
      <c r="K18" s="47">
        <v>1.5</v>
      </c>
      <c r="L18" s="46" t="s">
        <v>15</v>
      </c>
    </row>
    <row r="19" ht="15.75" customHeight="1">
      <c r="F19" s="46" t="s">
        <v>5</v>
      </c>
      <c r="G19" s="47">
        <f>G17*G18</f>
        <v>8.1755</v>
      </c>
      <c r="H19" s="46" t="s">
        <v>13</v>
      </c>
      <c r="J19" s="46" t="s">
        <v>5</v>
      </c>
      <c r="K19" s="47">
        <f>K17*K18</f>
        <v>4.5</v>
      </c>
      <c r="L19" s="46" t="s">
        <v>13</v>
      </c>
    </row>
    <row r="20" ht="15.75" customHeight="1"/>
    <row r="21" ht="15.75" customHeight="1">
      <c r="F21" s="46" t="s">
        <v>73</v>
      </c>
      <c r="G21" s="20">
        <v>4.0</v>
      </c>
      <c r="J21" s="46" t="s">
        <v>73</v>
      </c>
      <c r="K21" s="20">
        <v>4.0</v>
      </c>
    </row>
    <row r="22" ht="15.75" customHeight="1">
      <c r="F22" s="46" t="s">
        <v>7</v>
      </c>
      <c r="G22" s="47">
        <f>(G15+G19)*G21</f>
        <v>108.7052</v>
      </c>
      <c r="H22" s="46" t="s">
        <v>13</v>
      </c>
      <c r="J22" s="46" t="s">
        <v>7</v>
      </c>
      <c r="K22" s="47">
        <f>(K15+K19)*K21</f>
        <v>76.464</v>
      </c>
      <c r="L22" s="46" t="s">
        <v>13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7.38"/>
    <col customWidth="1" min="2" max="2" width="15.88"/>
  </cols>
  <sheetData>
    <row r="1" ht="15.75" customHeight="1">
      <c r="A1" s="48" t="s">
        <v>74</v>
      </c>
      <c r="C1" s="49"/>
      <c r="D1" s="49"/>
      <c r="E1" s="49"/>
      <c r="F1" s="49"/>
      <c r="G1" s="49"/>
      <c r="H1" s="49"/>
    </row>
    <row r="2" ht="15.75" customHeight="1">
      <c r="A2" s="50"/>
      <c r="B2" s="51"/>
      <c r="C2" s="52"/>
      <c r="D2" s="52"/>
      <c r="E2" s="52"/>
      <c r="F2" s="53" t="s">
        <v>75</v>
      </c>
      <c r="G2" s="54"/>
      <c r="H2" s="55"/>
    </row>
    <row r="3" ht="15.75" customHeight="1">
      <c r="A3" s="56"/>
      <c r="C3" s="57" t="s">
        <v>76</v>
      </c>
      <c r="D3" s="57" t="s">
        <v>77</v>
      </c>
      <c r="E3" s="57" t="s">
        <v>78</v>
      </c>
      <c r="F3" s="58" t="s">
        <v>79</v>
      </c>
      <c r="G3" s="58" t="s">
        <v>79</v>
      </c>
      <c r="H3" s="58" t="s">
        <v>79</v>
      </c>
      <c r="I3" s="58" t="s">
        <v>79</v>
      </c>
      <c r="K3" s="59" t="s">
        <v>80</v>
      </c>
    </row>
    <row r="4" ht="15.75" customHeight="1">
      <c r="A4" s="56"/>
      <c r="C4" s="49"/>
      <c r="D4" s="49"/>
      <c r="E4" s="49"/>
      <c r="F4" s="18" t="s">
        <v>12</v>
      </c>
      <c r="G4" s="18" t="s">
        <v>16</v>
      </c>
      <c r="H4" s="18" t="s">
        <v>23</v>
      </c>
      <c r="I4" s="18" t="s">
        <v>24</v>
      </c>
      <c r="J4" s="18" t="s">
        <v>81</v>
      </c>
      <c r="K4" s="60"/>
    </row>
    <row r="5" ht="15.75" customHeight="1">
      <c r="A5" s="46" t="s">
        <v>82</v>
      </c>
      <c r="C5" s="20">
        <f>86.6+141.84</f>
        <v>228.44</v>
      </c>
      <c r="D5" s="20">
        <v>3.35</v>
      </c>
      <c r="E5" s="49">
        <f t="shared" ref="E5:E8" si="1">D5*C5</f>
        <v>765.274</v>
      </c>
      <c r="K5" s="60"/>
    </row>
    <row r="6" ht="15.75" customHeight="1">
      <c r="A6" s="56" t="s">
        <v>83</v>
      </c>
      <c r="B6" s="19"/>
      <c r="C6" s="49">
        <v>148.94</v>
      </c>
      <c r="D6" s="49">
        <v>14.6</v>
      </c>
      <c r="E6" s="49">
        <f t="shared" si="1"/>
        <v>2174.524</v>
      </c>
      <c r="F6" s="49"/>
      <c r="G6" s="49"/>
      <c r="K6" s="60"/>
    </row>
    <row r="7" ht="15.75" customHeight="1">
      <c r="A7" s="56" t="s">
        <v>84</v>
      </c>
      <c r="B7" s="19"/>
      <c r="C7" s="49">
        <f>110.27+2*4.78</f>
        <v>119.83</v>
      </c>
      <c r="D7" s="49">
        <v>1.4</v>
      </c>
      <c r="E7" s="49">
        <f t="shared" si="1"/>
        <v>167.762</v>
      </c>
      <c r="K7" s="60"/>
    </row>
    <row r="8" ht="15.75" customHeight="1">
      <c r="A8" s="56" t="s">
        <v>85</v>
      </c>
      <c r="B8" s="19"/>
      <c r="C8" s="49">
        <v>61.78</v>
      </c>
      <c r="D8" s="49">
        <v>3.2</v>
      </c>
      <c r="E8" s="49">
        <f t="shared" si="1"/>
        <v>197.696</v>
      </c>
      <c r="F8" s="49"/>
      <c r="G8" s="49"/>
      <c r="K8" s="60"/>
    </row>
    <row r="9" ht="15.75" customHeight="1">
      <c r="A9" s="56"/>
      <c r="B9" s="19"/>
      <c r="C9" s="49"/>
      <c r="D9" s="49"/>
      <c r="E9" s="49"/>
      <c r="F9" s="49"/>
      <c r="G9" s="49"/>
      <c r="K9" s="60"/>
    </row>
    <row r="10" ht="15.75" customHeight="1">
      <c r="A10" s="56"/>
      <c r="B10" s="19"/>
      <c r="C10" s="49"/>
      <c r="D10" s="49"/>
      <c r="E10" s="49"/>
      <c r="F10" s="49">
        <f>Esquadrias!H6</f>
        <v>0.4941</v>
      </c>
      <c r="G10" s="49">
        <f>Esquadrias!H7</f>
        <v>34.9305</v>
      </c>
      <c r="H10" s="20">
        <f>Esquadrias!H13</f>
        <v>6.57</v>
      </c>
      <c r="I10" s="20">
        <f>Esquadrias!H19</f>
        <v>324.24</v>
      </c>
      <c r="J10" s="20" t="str">
        <f>Esquadrias!H52</f>
        <v/>
      </c>
      <c r="K10" s="60"/>
    </row>
    <row r="11" ht="15.75" customHeight="1">
      <c r="A11" s="56"/>
      <c r="B11" s="19"/>
      <c r="C11" s="49"/>
      <c r="D11" s="49"/>
      <c r="E11" s="49"/>
      <c r="F11" s="49"/>
      <c r="G11" s="61"/>
      <c r="K11" s="60"/>
    </row>
    <row r="12" ht="15.75" customHeight="1">
      <c r="A12" s="56"/>
      <c r="B12" s="62"/>
      <c r="C12" s="61"/>
      <c r="D12" s="61"/>
      <c r="E12" s="61"/>
      <c r="F12" s="49"/>
      <c r="G12" s="49"/>
      <c r="K12" s="60"/>
    </row>
    <row r="13" ht="15.75" customHeight="1">
      <c r="A13" s="56"/>
      <c r="B13" s="62"/>
      <c r="C13" s="61"/>
      <c r="D13" s="61"/>
      <c r="E13" s="61"/>
      <c r="F13" s="49"/>
      <c r="G13" s="49"/>
      <c r="K13" s="60"/>
    </row>
    <row r="14" ht="15.75" customHeight="1">
      <c r="A14" s="63"/>
      <c r="B14" s="64"/>
      <c r="C14" s="65"/>
      <c r="D14" s="65"/>
      <c r="E14" s="65"/>
      <c r="F14" s="65"/>
      <c r="J14" s="66" t="s">
        <v>86</v>
      </c>
      <c r="K14" s="67">
        <f>E5+E6+E7+E8-F10-G10-H10-I10-J10</f>
        <v>2939.0214</v>
      </c>
    </row>
    <row r="15" ht="15.75" customHeight="1">
      <c r="A15" s="56"/>
      <c r="C15" s="49"/>
      <c r="D15" s="49"/>
      <c r="E15" s="49"/>
      <c r="F15" s="49"/>
      <c r="G15" s="49"/>
      <c r="H15" s="68"/>
    </row>
    <row r="16" ht="15.75" customHeight="1">
      <c r="C16" s="49"/>
      <c r="D16" s="49"/>
      <c r="E16" s="49"/>
      <c r="F16" s="49"/>
      <c r="G16" s="49"/>
      <c r="H16" s="49"/>
    </row>
    <row r="17" ht="15.75" customHeight="1">
      <c r="C17" s="49"/>
      <c r="D17" s="49"/>
      <c r="E17" s="49"/>
      <c r="F17" s="49"/>
      <c r="G17" s="49"/>
      <c r="H17" s="49"/>
    </row>
    <row r="18" ht="15.75" customHeight="1">
      <c r="C18" s="49"/>
      <c r="D18" s="49"/>
      <c r="E18" s="49"/>
      <c r="F18" s="49"/>
      <c r="G18" s="49"/>
      <c r="H18" s="49"/>
    </row>
    <row r="19" ht="15.75" customHeight="1">
      <c r="C19" s="49"/>
      <c r="D19" s="49"/>
      <c r="E19" s="49"/>
      <c r="F19" s="49"/>
      <c r="G19" s="49"/>
      <c r="H19" s="49"/>
    </row>
    <row r="20" ht="15.75" customHeight="1">
      <c r="C20" s="49"/>
      <c r="D20" s="49"/>
      <c r="E20" s="49"/>
      <c r="F20" s="49"/>
      <c r="G20" s="49"/>
      <c r="H20" s="49"/>
    </row>
    <row r="21" ht="15.75" customHeight="1">
      <c r="C21" s="49"/>
      <c r="D21" s="49"/>
      <c r="E21" s="49"/>
      <c r="F21" s="49"/>
      <c r="G21" s="49"/>
      <c r="H21" s="49"/>
    </row>
    <row r="22" ht="15.75" customHeight="1">
      <c r="C22" s="49"/>
      <c r="D22" s="49"/>
      <c r="E22" s="49"/>
      <c r="F22" s="49"/>
      <c r="G22" s="49"/>
      <c r="H22" s="49"/>
    </row>
    <row r="23" ht="15.75" customHeight="1">
      <c r="C23" s="49"/>
      <c r="D23" s="49"/>
      <c r="E23" s="49"/>
      <c r="F23" s="49"/>
      <c r="G23" s="49"/>
      <c r="H23" s="49"/>
    </row>
    <row r="24" ht="15.75" customHeight="1">
      <c r="C24" s="49"/>
      <c r="D24" s="49"/>
      <c r="E24" s="49"/>
      <c r="F24" s="49"/>
      <c r="G24" s="49"/>
      <c r="H24" s="49"/>
    </row>
    <row r="25" ht="15.75" customHeight="1">
      <c r="C25" s="49"/>
      <c r="D25" s="49"/>
      <c r="E25" s="49"/>
      <c r="F25" s="49"/>
      <c r="G25" s="49"/>
      <c r="H25" s="49"/>
    </row>
    <row r="26" ht="15.75" customHeight="1">
      <c r="C26" s="49"/>
      <c r="D26" s="49"/>
      <c r="E26" s="49"/>
      <c r="F26" s="49"/>
      <c r="G26" s="49"/>
      <c r="H26" s="49"/>
    </row>
    <row r="27" ht="15.75" customHeight="1">
      <c r="C27" s="49"/>
      <c r="D27" s="49"/>
      <c r="E27" s="49"/>
      <c r="F27" s="49"/>
      <c r="G27" s="49"/>
      <c r="H27" s="49"/>
    </row>
    <row r="28" ht="15.75" customHeight="1">
      <c r="C28" s="49"/>
      <c r="D28" s="49"/>
      <c r="E28" s="49"/>
      <c r="F28" s="49"/>
      <c r="G28" s="49"/>
      <c r="H28" s="49"/>
    </row>
    <row r="29" ht="15.75" customHeight="1">
      <c r="C29" s="49"/>
      <c r="D29" s="49"/>
      <c r="E29" s="49"/>
      <c r="F29" s="49"/>
      <c r="G29" s="49"/>
      <c r="H29" s="49"/>
    </row>
    <row r="30" ht="15.75" customHeight="1">
      <c r="C30" s="49"/>
      <c r="D30" s="49"/>
      <c r="E30" s="49"/>
      <c r="F30" s="49"/>
      <c r="G30" s="49"/>
      <c r="H30" s="49"/>
    </row>
    <row r="31" ht="15.75" customHeight="1">
      <c r="C31" s="49"/>
      <c r="D31" s="49"/>
      <c r="E31" s="49"/>
      <c r="F31" s="49"/>
      <c r="G31" s="49"/>
      <c r="H31" s="49"/>
    </row>
    <row r="32" ht="15.75" customHeight="1">
      <c r="C32" s="49"/>
      <c r="D32" s="49"/>
      <c r="E32" s="49"/>
      <c r="F32" s="49"/>
      <c r="G32" s="49"/>
      <c r="H32" s="49"/>
    </row>
    <row r="33" ht="15.75" customHeight="1">
      <c r="C33" s="49"/>
      <c r="D33" s="49"/>
      <c r="E33" s="49"/>
      <c r="F33" s="49"/>
      <c r="G33" s="49"/>
      <c r="H33" s="49"/>
    </row>
    <row r="34" ht="15.75" customHeight="1">
      <c r="C34" s="49"/>
      <c r="D34" s="49"/>
      <c r="E34" s="49"/>
      <c r="F34" s="49"/>
      <c r="G34" s="49"/>
      <c r="H34" s="49"/>
    </row>
    <row r="35" ht="15.75" customHeight="1">
      <c r="C35" s="49"/>
      <c r="D35" s="49"/>
      <c r="E35" s="49"/>
      <c r="F35" s="49"/>
      <c r="G35" s="49"/>
      <c r="H35" s="49"/>
    </row>
    <row r="36" ht="15.75" customHeight="1">
      <c r="C36" s="49"/>
      <c r="D36" s="49"/>
      <c r="E36" s="49"/>
      <c r="F36" s="49"/>
      <c r="G36" s="49"/>
      <c r="H36" s="49"/>
    </row>
    <row r="37" ht="15.75" customHeight="1">
      <c r="C37" s="49"/>
      <c r="D37" s="49"/>
      <c r="E37" s="49"/>
      <c r="F37" s="49"/>
      <c r="G37" s="49"/>
      <c r="H37" s="49"/>
    </row>
    <row r="38" ht="15.75" customHeight="1">
      <c r="C38" s="49"/>
      <c r="D38" s="49"/>
      <c r="E38" s="49"/>
      <c r="F38" s="49"/>
      <c r="G38" s="49"/>
      <c r="H38" s="49"/>
    </row>
    <row r="39" ht="15.75" customHeight="1">
      <c r="C39" s="49"/>
      <c r="D39" s="49"/>
      <c r="E39" s="49"/>
      <c r="F39" s="49"/>
      <c r="G39" s="49"/>
      <c r="H39" s="49"/>
    </row>
    <row r="40" ht="15.75" customHeight="1">
      <c r="C40" s="49"/>
      <c r="D40" s="49"/>
      <c r="E40" s="49"/>
      <c r="F40" s="49"/>
      <c r="G40" s="49"/>
      <c r="H40" s="49"/>
    </row>
    <row r="41" ht="15.75" customHeight="1">
      <c r="C41" s="49"/>
      <c r="D41" s="49"/>
      <c r="E41" s="49"/>
      <c r="F41" s="49"/>
      <c r="G41" s="49"/>
      <c r="H41" s="49"/>
    </row>
    <row r="42" ht="15.75" customHeight="1">
      <c r="C42" s="49"/>
      <c r="D42" s="49"/>
      <c r="E42" s="49"/>
      <c r="F42" s="49"/>
      <c r="G42" s="49"/>
      <c r="H42" s="49"/>
    </row>
    <row r="43" ht="15.75" customHeight="1">
      <c r="C43" s="49"/>
      <c r="D43" s="49"/>
      <c r="E43" s="49"/>
      <c r="F43" s="49"/>
      <c r="G43" s="49"/>
      <c r="H43" s="49"/>
    </row>
    <row r="44" ht="15.75" customHeight="1">
      <c r="C44" s="49"/>
      <c r="D44" s="49"/>
      <c r="E44" s="49"/>
      <c r="F44" s="49"/>
      <c r="G44" s="49"/>
      <c r="H44" s="49"/>
    </row>
    <row r="45" ht="15.75" customHeight="1">
      <c r="C45" s="49"/>
      <c r="D45" s="49"/>
      <c r="E45" s="49"/>
      <c r="F45" s="49"/>
      <c r="G45" s="49"/>
      <c r="H45" s="49"/>
    </row>
    <row r="46" ht="15.75" customHeight="1">
      <c r="C46" s="49"/>
      <c r="D46" s="49"/>
      <c r="E46" s="49"/>
      <c r="F46" s="49"/>
      <c r="G46" s="49"/>
      <c r="H46" s="49"/>
    </row>
    <row r="47" ht="15.75" customHeight="1">
      <c r="C47" s="49"/>
      <c r="D47" s="49"/>
      <c r="E47" s="49"/>
      <c r="F47" s="49"/>
      <c r="G47" s="49"/>
      <c r="H47" s="49"/>
    </row>
    <row r="48" ht="15.75" customHeight="1">
      <c r="C48" s="49"/>
      <c r="D48" s="49"/>
      <c r="E48" s="49"/>
      <c r="F48" s="49"/>
      <c r="G48" s="49"/>
      <c r="H48" s="49"/>
    </row>
    <row r="49" ht="15.75" customHeight="1">
      <c r="C49" s="49"/>
      <c r="D49" s="49"/>
      <c r="E49" s="49"/>
      <c r="F49" s="49"/>
      <c r="G49" s="49"/>
      <c r="H49" s="49"/>
    </row>
    <row r="50" ht="15.75" customHeight="1">
      <c r="C50" s="49"/>
      <c r="D50" s="49"/>
      <c r="E50" s="49"/>
      <c r="F50" s="49"/>
      <c r="G50" s="49"/>
      <c r="H50" s="49"/>
    </row>
    <row r="51" ht="15.75" customHeight="1">
      <c r="C51" s="49"/>
      <c r="D51" s="49"/>
      <c r="E51" s="49"/>
      <c r="F51" s="49"/>
      <c r="G51" s="49"/>
      <c r="H51" s="49"/>
    </row>
    <row r="52" ht="15.75" customHeight="1">
      <c r="C52" s="49"/>
      <c r="D52" s="49"/>
      <c r="E52" s="49"/>
      <c r="F52" s="49"/>
      <c r="G52" s="49"/>
      <c r="H52" s="49"/>
    </row>
    <row r="53" ht="15.75" customHeight="1">
      <c r="C53" s="49"/>
      <c r="D53" s="49"/>
      <c r="E53" s="49"/>
      <c r="F53" s="49"/>
      <c r="G53" s="49"/>
      <c r="H53" s="49"/>
    </row>
    <row r="54" ht="15.75" customHeight="1">
      <c r="C54" s="49"/>
      <c r="D54" s="49"/>
      <c r="E54" s="49"/>
      <c r="F54" s="49"/>
      <c r="G54" s="49"/>
      <c r="H54" s="49"/>
    </row>
    <row r="55" ht="15.75" customHeight="1">
      <c r="C55" s="49"/>
      <c r="D55" s="49"/>
      <c r="E55" s="49"/>
      <c r="F55" s="49"/>
      <c r="G55" s="49"/>
      <c r="H55" s="49"/>
    </row>
    <row r="56" ht="15.75" customHeight="1">
      <c r="C56" s="49"/>
      <c r="D56" s="49"/>
      <c r="E56" s="49"/>
      <c r="F56" s="49"/>
      <c r="G56" s="49"/>
      <c r="H56" s="49"/>
    </row>
    <row r="57" ht="15.75" customHeight="1">
      <c r="C57" s="49"/>
      <c r="D57" s="49"/>
      <c r="E57" s="49"/>
      <c r="F57" s="49"/>
      <c r="G57" s="49"/>
      <c r="H57" s="49"/>
    </row>
    <row r="58" ht="15.75" customHeight="1">
      <c r="C58" s="49"/>
      <c r="D58" s="49"/>
      <c r="E58" s="49"/>
      <c r="F58" s="49"/>
      <c r="G58" s="49"/>
      <c r="H58" s="49"/>
    </row>
    <row r="59" ht="15.75" customHeight="1">
      <c r="C59" s="49"/>
      <c r="D59" s="49"/>
      <c r="E59" s="49"/>
      <c r="F59" s="49"/>
      <c r="G59" s="49"/>
      <c r="H59" s="49"/>
    </row>
    <row r="60" ht="15.75" customHeight="1">
      <c r="C60" s="49"/>
      <c r="D60" s="49"/>
      <c r="E60" s="49"/>
      <c r="F60" s="49"/>
      <c r="G60" s="49"/>
      <c r="H60" s="49"/>
    </row>
    <row r="61" ht="15.75" customHeight="1">
      <c r="C61" s="49"/>
      <c r="D61" s="49"/>
      <c r="E61" s="49"/>
      <c r="F61" s="49"/>
      <c r="G61" s="49"/>
      <c r="H61" s="49"/>
    </row>
    <row r="62" ht="15.75" customHeight="1">
      <c r="C62" s="49"/>
      <c r="D62" s="49"/>
      <c r="E62" s="49"/>
      <c r="F62" s="49"/>
      <c r="G62" s="49"/>
      <c r="H62" s="49"/>
    </row>
    <row r="63" ht="15.75" customHeight="1">
      <c r="C63" s="49"/>
      <c r="D63" s="49"/>
      <c r="E63" s="49"/>
      <c r="F63" s="49"/>
      <c r="G63" s="49"/>
      <c r="H63" s="49"/>
    </row>
    <row r="64" ht="15.75" customHeight="1">
      <c r="C64" s="49"/>
      <c r="D64" s="49"/>
      <c r="E64" s="49"/>
      <c r="F64" s="49"/>
      <c r="G64" s="49"/>
      <c r="H64" s="49"/>
    </row>
    <row r="65" ht="15.75" customHeight="1">
      <c r="C65" s="49"/>
      <c r="D65" s="49"/>
      <c r="E65" s="49"/>
      <c r="F65" s="49"/>
      <c r="G65" s="49"/>
      <c r="H65" s="49"/>
    </row>
    <row r="66" ht="15.75" customHeight="1">
      <c r="C66" s="49"/>
      <c r="D66" s="49"/>
      <c r="E66" s="49"/>
      <c r="F66" s="49"/>
      <c r="G66" s="49"/>
      <c r="H66" s="49"/>
    </row>
    <row r="67" ht="15.75" customHeight="1">
      <c r="C67" s="49"/>
      <c r="D67" s="49"/>
      <c r="E67" s="49"/>
      <c r="F67" s="49"/>
      <c r="G67" s="49"/>
      <c r="H67" s="49"/>
    </row>
    <row r="68" ht="15.75" customHeight="1">
      <c r="C68" s="49"/>
      <c r="D68" s="49"/>
      <c r="E68" s="49"/>
      <c r="F68" s="49"/>
      <c r="G68" s="49"/>
      <c r="H68" s="49"/>
    </row>
    <row r="69" ht="15.75" customHeight="1">
      <c r="C69" s="49"/>
      <c r="D69" s="49"/>
      <c r="E69" s="49"/>
      <c r="F69" s="49"/>
      <c r="G69" s="49"/>
      <c r="H69" s="49"/>
    </row>
    <row r="70" ht="15.75" customHeight="1">
      <c r="C70" s="49"/>
      <c r="D70" s="49"/>
      <c r="E70" s="49"/>
      <c r="F70" s="49"/>
      <c r="G70" s="49"/>
      <c r="H70" s="49"/>
    </row>
    <row r="71" ht="15.75" customHeight="1">
      <c r="C71" s="49"/>
      <c r="D71" s="49"/>
      <c r="E71" s="49"/>
      <c r="F71" s="49"/>
      <c r="G71" s="49"/>
      <c r="H71" s="49"/>
    </row>
    <row r="72" ht="15.75" customHeight="1">
      <c r="C72" s="49"/>
      <c r="D72" s="49"/>
      <c r="E72" s="49"/>
      <c r="F72" s="49"/>
      <c r="G72" s="49"/>
      <c r="H72" s="49"/>
    </row>
    <row r="73" ht="15.75" customHeight="1">
      <c r="C73" s="49"/>
      <c r="D73" s="49"/>
      <c r="E73" s="49"/>
      <c r="F73" s="49"/>
      <c r="G73" s="49"/>
      <c r="H73" s="49"/>
    </row>
    <row r="74" ht="15.75" customHeight="1">
      <c r="C74" s="49"/>
      <c r="D74" s="49"/>
      <c r="E74" s="49"/>
      <c r="F74" s="49"/>
      <c r="G74" s="49"/>
      <c r="H74" s="49"/>
    </row>
    <row r="75" ht="15.75" customHeight="1">
      <c r="C75" s="49"/>
      <c r="D75" s="49"/>
      <c r="E75" s="49"/>
      <c r="F75" s="49"/>
      <c r="G75" s="49"/>
      <c r="H75" s="49"/>
    </row>
    <row r="76" ht="15.75" customHeight="1">
      <c r="C76" s="49"/>
      <c r="D76" s="49"/>
      <c r="E76" s="49"/>
      <c r="F76" s="49"/>
      <c r="G76" s="49"/>
      <c r="H76" s="49"/>
    </row>
    <row r="77" ht="15.75" customHeight="1">
      <c r="C77" s="49"/>
      <c r="D77" s="49"/>
      <c r="E77" s="49"/>
      <c r="F77" s="49"/>
      <c r="G77" s="49"/>
      <c r="H77" s="49"/>
    </row>
    <row r="78" ht="15.75" customHeight="1">
      <c r="C78" s="49"/>
      <c r="D78" s="49"/>
      <c r="E78" s="49"/>
      <c r="F78" s="49"/>
      <c r="G78" s="49"/>
      <c r="H78" s="49"/>
    </row>
    <row r="79" ht="15.75" customHeight="1">
      <c r="C79" s="49"/>
      <c r="D79" s="49"/>
      <c r="E79" s="49"/>
      <c r="F79" s="49"/>
      <c r="G79" s="49"/>
      <c r="H79" s="49"/>
    </row>
    <row r="80" ht="15.75" customHeight="1">
      <c r="C80" s="49"/>
      <c r="D80" s="49"/>
      <c r="E80" s="49"/>
      <c r="F80" s="49"/>
      <c r="G80" s="49"/>
      <c r="H80" s="49"/>
    </row>
    <row r="81" ht="15.75" customHeight="1">
      <c r="C81" s="49"/>
      <c r="D81" s="49"/>
      <c r="E81" s="49"/>
      <c r="F81" s="49"/>
      <c r="G81" s="49"/>
      <c r="H81" s="49"/>
    </row>
    <row r="82" ht="15.75" customHeight="1">
      <c r="C82" s="49"/>
      <c r="D82" s="49"/>
      <c r="E82" s="49"/>
      <c r="F82" s="49"/>
      <c r="G82" s="49"/>
      <c r="H82" s="49"/>
    </row>
    <row r="83" ht="15.75" customHeight="1">
      <c r="C83" s="49"/>
      <c r="D83" s="49"/>
      <c r="E83" s="49"/>
      <c r="F83" s="49"/>
      <c r="G83" s="49"/>
      <c r="H83" s="49"/>
    </row>
    <row r="84" ht="15.75" customHeight="1">
      <c r="C84" s="49"/>
      <c r="D84" s="49"/>
      <c r="E84" s="49"/>
      <c r="F84" s="49"/>
      <c r="G84" s="49"/>
      <c r="H84" s="49"/>
    </row>
    <row r="85" ht="15.75" customHeight="1">
      <c r="C85" s="49"/>
      <c r="D85" s="49"/>
      <c r="E85" s="49"/>
      <c r="F85" s="49"/>
      <c r="G85" s="49"/>
      <c r="H85" s="49"/>
    </row>
    <row r="86" ht="15.75" customHeight="1">
      <c r="C86" s="49"/>
      <c r="D86" s="49"/>
      <c r="E86" s="49"/>
      <c r="F86" s="49"/>
      <c r="G86" s="49"/>
      <c r="H86" s="49"/>
    </row>
    <row r="87" ht="15.75" customHeight="1">
      <c r="C87" s="49"/>
      <c r="D87" s="49"/>
      <c r="E87" s="49"/>
      <c r="F87" s="49"/>
      <c r="G87" s="49"/>
      <c r="H87" s="49"/>
    </row>
    <row r="88" ht="15.75" customHeight="1">
      <c r="C88" s="49"/>
      <c r="D88" s="49"/>
      <c r="E88" s="49"/>
      <c r="F88" s="49"/>
      <c r="G88" s="49"/>
      <c r="H88" s="49"/>
    </row>
    <row r="89" ht="15.75" customHeight="1">
      <c r="C89" s="49"/>
      <c r="D89" s="49"/>
      <c r="E89" s="49"/>
      <c r="F89" s="49"/>
      <c r="G89" s="49"/>
      <c r="H89" s="49"/>
    </row>
    <row r="90" ht="15.75" customHeight="1">
      <c r="C90" s="49"/>
      <c r="D90" s="49"/>
      <c r="E90" s="49"/>
      <c r="F90" s="49"/>
      <c r="G90" s="49"/>
      <c r="H90" s="49"/>
    </row>
    <row r="91" ht="15.75" customHeight="1">
      <c r="C91" s="49"/>
      <c r="D91" s="49"/>
      <c r="E91" s="49"/>
      <c r="F91" s="49"/>
      <c r="G91" s="49"/>
      <c r="H91" s="49"/>
    </row>
    <row r="92" ht="15.75" customHeight="1">
      <c r="C92" s="49"/>
      <c r="D92" s="49"/>
      <c r="E92" s="49"/>
      <c r="F92" s="49"/>
      <c r="G92" s="49"/>
      <c r="H92" s="49"/>
    </row>
    <row r="93" ht="15.75" customHeight="1">
      <c r="C93" s="49"/>
      <c r="D93" s="49"/>
      <c r="E93" s="49"/>
      <c r="F93" s="49"/>
      <c r="G93" s="49"/>
      <c r="H93" s="49"/>
    </row>
    <row r="94" ht="15.75" customHeight="1">
      <c r="C94" s="49"/>
      <c r="D94" s="49"/>
      <c r="E94" s="49"/>
      <c r="F94" s="49"/>
      <c r="G94" s="49"/>
      <c r="H94" s="49"/>
    </row>
    <row r="95" ht="15.75" customHeight="1">
      <c r="C95" s="49"/>
      <c r="D95" s="49"/>
      <c r="E95" s="49"/>
      <c r="F95" s="49"/>
      <c r="G95" s="49"/>
      <c r="H95" s="49"/>
    </row>
    <row r="96" ht="15.75" customHeight="1">
      <c r="C96" s="49"/>
      <c r="D96" s="49"/>
      <c r="E96" s="49"/>
      <c r="F96" s="49"/>
      <c r="G96" s="49"/>
      <c r="H96" s="49"/>
    </row>
    <row r="97" ht="15.75" customHeight="1">
      <c r="C97" s="49"/>
      <c r="D97" s="49"/>
      <c r="E97" s="49"/>
      <c r="F97" s="49"/>
      <c r="G97" s="49"/>
      <c r="H97" s="49"/>
    </row>
    <row r="98" ht="15.75" customHeight="1">
      <c r="C98" s="49"/>
      <c r="D98" s="49"/>
      <c r="E98" s="49"/>
      <c r="F98" s="49"/>
      <c r="G98" s="49"/>
      <c r="H98" s="49"/>
    </row>
    <row r="99" ht="15.75" customHeight="1">
      <c r="C99" s="49"/>
      <c r="D99" s="49"/>
      <c r="E99" s="49"/>
      <c r="F99" s="49"/>
      <c r="G99" s="49"/>
      <c r="H99" s="49"/>
    </row>
    <row r="100" ht="15.75" customHeight="1">
      <c r="C100" s="49"/>
      <c r="D100" s="49"/>
      <c r="E100" s="49"/>
      <c r="F100" s="49"/>
      <c r="G100" s="49"/>
      <c r="H100" s="49"/>
    </row>
    <row r="101" ht="15.75" customHeight="1">
      <c r="C101" s="49"/>
      <c r="D101" s="49"/>
      <c r="E101" s="49"/>
      <c r="F101" s="49"/>
      <c r="G101" s="49"/>
      <c r="H101" s="49"/>
    </row>
    <row r="102" ht="15.75" customHeight="1">
      <c r="C102" s="49"/>
      <c r="D102" s="49"/>
      <c r="E102" s="49"/>
      <c r="F102" s="49"/>
      <c r="G102" s="49"/>
      <c r="H102" s="49"/>
    </row>
    <row r="103" ht="15.75" customHeight="1">
      <c r="C103" s="49"/>
      <c r="D103" s="49"/>
      <c r="E103" s="49"/>
      <c r="F103" s="49"/>
      <c r="G103" s="49"/>
      <c r="H103" s="49"/>
    </row>
    <row r="104" ht="15.75" customHeight="1">
      <c r="C104" s="49"/>
      <c r="D104" s="49"/>
      <c r="E104" s="49"/>
      <c r="F104" s="49"/>
      <c r="G104" s="49"/>
      <c r="H104" s="49"/>
    </row>
    <row r="105" ht="15.75" customHeight="1">
      <c r="C105" s="49"/>
      <c r="D105" s="49"/>
      <c r="E105" s="49"/>
      <c r="F105" s="49"/>
      <c r="G105" s="49"/>
      <c r="H105" s="49"/>
    </row>
    <row r="106" ht="15.75" customHeight="1">
      <c r="C106" s="49"/>
      <c r="D106" s="49"/>
      <c r="E106" s="49"/>
      <c r="F106" s="49"/>
      <c r="G106" s="49"/>
      <c r="H106" s="49"/>
    </row>
    <row r="107" ht="15.75" customHeight="1">
      <c r="C107" s="49"/>
      <c r="D107" s="49"/>
      <c r="E107" s="49"/>
      <c r="F107" s="49"/>
      <c r="G107" s="49"/>
      <c r="H107" s="49"/>
    </row>
    <row r="108" ht="15.75" customHeight="1">
      <c r="C108" s="49"/>
      <c r="D108" s="49"/>
      <c r="E108" s="49"/>
      <c r="F108" s="49"/>
      <c r="G108" s="49"/>
      <c r="H108" s="49"/>
    </row>
    <row r="109" ht="15.75" customHeight="1">
      <c r="C109" s="49"/>
      <c r="D109" s="49"/>
      <c r="E109" s="49"/>
      <c r="F109" s="49"/>
      <c r="G109" s="49"/>
      <c r="H109" s="49"/>
    </row>
    <row r="110" ht="15.75" customHeight="1">
      <c r="C110" s="49"/>
      <c r="D110" s="49"/>
      <c r="E110" s="49"/>
      <c r="F110" s="49"/>
      <c r="G110" s="49"/>
      <c r="H110" s="49"/>
    </row>
    <row r="111" ht="15.75" customHeight="1">
      <c r="C111" s="49"/>
      <c r="D111" s="49"/>
      <c r="E111" s="49"/>
      <c r="F111" s="49"/>
      <c r="G111" s="49"/>
      <c r="H111" s="49"/>
    </row>
    <row r="112" ht="15.75" customHeight="1">
      <c r="C112" s="49"/>
      <c r="D112" s="49"/>
      <c r="E112" s="49"/>
      <c r="F112" s="49"/>
      <c r="G112" s="49"/>
      <c r="H112" s="49"/>
    </row>
    <row r="113" ht="15.75" customHeight="1">
      <c r="C113" s="49"/>
      <c r="D113" s="49"/>
      <c r="E113" s="49"/>
      <c r="F113" s="49"/>
      <c r="G113" s="49"/>
      <c r="H113" s="49"/>
    </row>
    <row r="114" ht="15.75" customHeight="1">
      <c r="C114" s="49"/>
      <c r="D114" s="49"/>
      <c r="E114" s="49"/>
      <c r="F114" s="49"/>
      <c r="G114" s="49"/>
      <c r="H114" s="49"/>
    </row>
    <row r="115" ht="15.75" customHeight="1">
      <c r="C115" s="49"/>
      <c r="D115" s="49"/>
      <c r="E115" s="49"/>
      <c r="F115" s="49"/>
      <c r="G115" s="49"/>
      <c r="H115" s="49"/>
    </row>
    <row r="116" ht="15.75" customHeight="1">
      <c r="C116" s="49"/>
      <c r="D116" s="49"/>
      <c r="E116" s="49"/>
      <c r="F116" s="49"/>
      <c r="G116" s="49"/>
      <c r="H116" s="49"/>
    </row>
    <row r="117" ht="15.75" customHeight="1">
      <c r="C117" s="49"/>
      <c r="D117" s="49"/>
      <c r="E117" s="49"/>
      <c r="F117" s="49"/>
      <c r="G117" s="49"/>
      <c r="H117" s="49"/>
    </row>
    <row r="118" ht="15.75" customHeight="1">
      <c r="C118" s="49"/>
      <c r="D118" s="49"/>
      <c r="E118" s="49"/>
      <c r="F118" s="49"/>
      <c r="G118" s="49"/>
      <c r="H118" s="49"/>
    </row>
    <row r="119" ht="15.75" customHeight="1">
      <c r="C119" s="49"/>
      <c r="D119" s="49"/>
      <c r="E119" s="49"/>
      <c r="F119" s="49"/>
      <c r="G119" s="49"/>
      <c r="H119" s="49"/>
    </row>
    <row r="120" ht="15.75" customHeight="1">
      <c r="C120" s="49"/>
      <c r="D120" s="49"/>
      <c r="E120" s="49"/>
      <c r="F120" s="49"/>
      <c r="G120" s="49"/>
      <c r="H120" s="49"/>
    </row>
    <row r="121" ht="15.75" customHeight="1">
      <c r="C121" s="49"/>
      <c r="D121" s="49"/>
      <c r="E121" s="49"/>
      <c r="F121" s="49"/>
      <c r="G121" s="49"/>
      <c r="H121" s="49"/>
    </row>
    <row r="122" ht="15.75" customHeight="1">
      <c r="C122" s="49"/>
      <c r="D122" s="49"/>
      <c r="E122" s="49"/>
      <c r="F122" s="49"/>
      <c r="G122" s="49"/>
      <c r="H122" s="49"/>
    </row>
    <row r="123" ht="15.75" customHeight="1">
      <c r="C123" s="49"/>
      <c r="D123" s="49"/>
      <c r="E123" s="49"/>
      <c r="F123" s="49"/>
      <c r="G123" s="49"/>
      <c r="H123" s="49"/>
    </row>
    <row r="124" ht="15.75" customHeight="1">
      <c r="C124" s="49"/>
      <c r="D124" s="49"/>
      <c r="E124" s="49"/>
      <c r="F124" s="49"/>
      <c r="G124" s="49"/>
      <c r="H124" s="49"/>
    </row>
    <row r="125" ht="15.75" customHeight="1">
      <c r="C125" s="49"/>
      <c r="D125" s="49"/>
      <c r="E125" s="49"/>
      <c r="F125" s="49"/>
      <c r="G125" s="49"/>
      <c r="H125" s="49"/>
    </row>
    <row r="126" ht="15.75" customHeight="1">
      <c r="C126" s="49"/>
      <c r="D126" s="49"/>
      <c r="E126" s="49"/>
      <c r="F126" s="49"/>
      <c r="G126" s="49"/>
      <c r="H126" s="49"/>
    </row>
    <row r="127" ht="15.75" customHeight="1">
      <c r="C127" s="49"/>
      <c r="D127" s="49"/>
      <c r="E127" s="49"/>
      <c r="F127" s="49"/>
      <c r="G127" s="49"/>
      <c r="H127" s="49"/>
    </row>
    <row r="128" ht="15.75" customHeight="1">
      <c r="C128" s="49"/>
      <c r="D128" s="49"/>
      <c r="E128" s="49"/>
      <c r="F128" s="49"/>
      <c r="G128" s="49"/>
      <c r="H128" s="49"/>
    </row>
    <row r="129" ht="15.75" customHeight="1">
      <c r="C129" s="49"/>
      <c r="D129" s="49"/>
      <c r="E129" s="49"/>
      <c r="F129" s="49"/>
      <c r="G129" s="49"/>
      <c r="H129" s="49"/>
    </row>
    <row r="130" ht="15.75" customHeight="1">
      <c r="C130" s="49"/>
      <c r="D130" s="49"/>
      <c r="E130" s="49"/>
      <c r="F130" s="49"/>
      <c r="G130" s="49"/>
      <c r="H130" s="49"/>
    </row>
    <row r="131" ht="15.75" customHeight="1">
      <c r="C131" s="49"/>
      <c r="D131" s="49"/>
      <c r="E131" s="49"/>
      <c r="F131" s="49"/>
      <c r="G131" s="49"/>
      <c r="H131" s="49"/>
    </row>
    <row r="132" ht="15.75" customHeight="1">
      <c r="C132" s="49"/>
      <c r="D132" s="49"/>
      <c r="E132" s="49"/>
      <c r="F132" s="49"/>
      <c r="G132" s="49"/>
      <c r="H132" s="49"/>
    </row>
    <row r="133" ht="15.75" customHeight="1">
      <c r="C133" s="49"/>
      <c r="D133" s="49"/>
      <c r="E133" s="49"/>
      <c r="F133" s="49"/>
      <c r="G133" s="49"/>
      <c r="H133" s="49"/>
    </row>
    <row r="134" ht="15.75" customHeight="1">
      <c r="C134" s="49"/>
      <c r="D134" s="49"/>
      <c r="E134" s="49"/>
      <c r="F134" s="49"/>
      <c r="G134" s="49"/>
      <c r="H134" s="49"/>
    </row>
    <row r="135" ht="15.75" customHeight="1">
      <c r="C135" s="49"/>
      <c r="D135" s="49"/>
      <c r="E135" s="49"/>
      <c r="F135" s="49"/>
      <c r="G135" s="49"/>
      <c r="H135" s="49"/>
    </row>
    <row r="136" ht="15.75" customHeight="1">
      <c r="C136" s="49"/>
      <c r="D136" s="49"/>
      <c r="E136" s="49"/>
      <c r="F136" s="49"/>
      <c r="G136" s="49"/>
      <c r="H136" s="49"/>
    </row>
    <row r="137" ht="15.75" customHeight="1">
      <c r="C137" s="49"/>
      <c r="D137" s="49"/>
      <c r="E137" s="49"/>
      <c r="F137" s="49"/>
      <c r="G137" s="49"/>
      <c r="H137" s="49"/>
    </row>
    <row r="138" ht="15.75" customHeight="1">
      <c r="C138" s="49"/>
      <c r="D138" s="49"/>
      <c r="E138" s="49"/>
      <c r="F138" s="49"/>
      <c r="G138" s="49"/>
      <c r="H138" s="49"/>
    </row>
    <row r="139" ht="15.75" customHeight="1">
      <c r="C139" s="49"/>
      <c r="D139" s="49"/>
      <c r="E139" s="49"/>
      <c r="F139" s="49"/>
      <c r="G139" s="49"/>
      <c r="H139" s="49"/>
    </row>
    <row r="140" ht="15.75" customHeight="1">
      <c r="C140" s="49"/>
      <c r="D140" s="49"/>
      <c r="E140" s="49"/>
      <c r="F140" s="49"/>
      <c r="G140" s="49"/>
      <c r="H140" s="49"/>
    </row>
    <row r="141" ht="15.75" customHeight="1">
      <c r="C141" s="49"/>
      <c r="D141" s="49"/>
      <c r="E141" s="49"/>
      <c r="F141" s="49"/>
      <c r="G141" s="49"/>
      <c r="H141" s="49"/>
    </row>
    <row r="142" ht="15.75" customHeight="1">
      <c r="C142" s="49"/>
      <c r="D142" s="49"/>
      <c r="E142" s="49"/>
      <c r="F142" s="49"/>
      <c r="G142" s="49"/>
      <c r="H142" s="49"/>
    </row>
    <row r="143" ht="15.75" customHeight="1">
      <c r="C143" s="49"/>
      <c r="D143" s="49"/>
      <c r="E143" s="49"/>
      <c r="F143" s="49"/>
      <c r="G143" s="49"/>
      <c r="H143" s="49"/>
    </row>
    <row r="144" ht="15.75" customHeight="1">
      <c r="C144" s="49"/>
      <c r="D144" s="49"/>
      <c r="E144" s="49"/>
      <c r="F144" s="49"/>
      <c r="G144" s="49"/>
      <c r="H144" s="49"/>
    </row>
    <row r="145" ht="15.75" customHeight="1">
      <c r="C145" s="49"/>
      <c r="D145" s="49"/>
      <c r="E145" s="49"/>
      <c r="F145" s="49"/>
      <c r="G145" s="49"/>
      <c r="H145" s="49"/>
    </row>
    <row r="146" ht="15.75" customHeight="1">
      <c r="C146" s="49"/>
      <c r="D146" s="49"/>
      <c r="E146" s="49"/>
      <c r="F146" s="49"/>
      <c r="G146" s="49"/>
      <c r="H146" s="49"/>
    </row>
    <row r="147" ht="15.75" customHeight="1">
      <c r="C147" s="49"/>
      <c r="D147" s="49"/>
      <c r="E147" s="49"/>
      <c r="F147" s="49"/>
      <c r="G147" s="49"/>
      <c r="H147" s="49"/>
    </row>
    <row r="148" ht="15.75" customHeight="1">
      <c r="C148" s="49"/>
      <c r="D148" s="49"/>
      <c r="E148" s="49"/>
      <c r="F148" s="49"/>
      <c r="G148" s="49"/>
      <c r="H148" s="49"/>
    </row>
    <row r="149" ht="15.75" customHeight="1">
      <c r="C149" s="49"/>
      <c r="D149" s="49"/>
      <c r="E149" s="49"/>
      <c r="F149" s="49"/>
      <c r="G149" s="49"/>
      <c r="H149" s="49"/>
    </row>
    <row r="150" ht="15.75" customHeight="1">
      <c r="C150" s="49"/>
      <c r="D150" s="49"/>
      <c r="E150" s="49"/>
      <c r="F150" s="49"/>
      <c r="G150" s="49"/>
      <c r="H150" s="49"/>
    </row>
    <row r="151" ht="15.75" customHeight="1">
      <c r="C151" s="49"/>
      <c r="D151" s="49"/>
      <c r="E151" s="49"/>
      <c r="F151" s="49"/>
      <c r="G151" s="49"/>
      <c r="H151" s="49"/>
    </row>
    <row r="152" ht="15.75" customHeight="1">
      <c r="C152" s="49"/>
      <c r="D152" s="49"/>
      <c r="E152" s="49"/>
      <c r="F152" s="49"/>
      <c r="G152" s="49"/>
      <c r="H152" s="49"/>
    </row>
    <row r="153" ht="15.75" customHeight="1">
      <c r="C153" s="49"/>
      <c r="D153" s="49"/>
      <c r="E153" s="49"/>
      <c r="F153" s="49"/>
      <c r="G153" s="49"/>
      <c r="H153" s="49"/>
    </row>
    <row r="154" ht="15.75" customHeight="1">
      <c r="C154" s="49"/>
      <c r="D154" s="49"/>
      <c r="E154" s="49"/>
      <c r="F154" s="49"/>
      <c r="G154" s="49"/>
      <c r="H154" s="49"/>
    </row>
    <row r="155" ht="15.75" customHeight="1">
      <c r="C155" s="49"/>
      <c r="D155" s="49"/>
      <c r="E155" s="49"/>
      <c r="F155" s="49"/>
      <c r="G155" s="49"/>
      <c r="H155" s="49"/>
    </row>
    <row r="156" ht="15.75" customHeight="1">
      <c r="C156" s="49"/>
      <c r="D156" s="49"/>
      <c r="E156" s="49"/>
      <c r="F156" s="49"/>
      <c r="G156" s="49"/>
      <c r="H156" s="49"/>
    </row>
    <row r="157" ht="15.75" customHeight="1">
      <c r="C157" s="49"/>
      <c r="D157" s="49"/>
      <c r="E157" s="49"/>
      <c r="F157" s="49"/>
      <c r="G157" s="49"/>
      <c r="H157" s="49"/>
    </row>
    <row r="158" ht="15.75" customHeight="1">
      <c r="C158" s="49"/>
      <c r="D158" s="49"/>
      <c r="E158" s="49"/>
      <c r="F158" s="49"/>
      <c r="G158" s="49"/>
      <c r="H158" s="49"/>
    </row>
    <row r="159" ht="15.75" customHeight="1">
      <c r="C159" s="49"/>
      <c r="D159" s="49"/>
      <c r="E159" s="49"/>
      <c r="F159" s="49"/>
      <c r="G159" s="49"/>
      <c r="H159" s="49"/>
    </row>
    <row r="160" ht="15.75" customHeight="1">
      <c r="C160" s="49"/>
      <c r="D160" s="49"/>
      <c r="E160" s="49"/>
      <c r="F160" s="49"/>
      <c r="G160" s="49"/>
      <c r="H160" s="49"/>
    </row>
    <row r="161" ht="15.75" customHeight="1">
      <c r="C161" s="49"/>
      <c r="D161" s="49"/>
      <c r="E161" s="49"/>
      <c r="F161" s="49"/>
      <c r="G161" s="49"/>
      <c r="H161" s="49"/>
    </row>
    <row r="162" ht="15.75" customHeight="1">
      <c r="C162" s="49"/>
      <c r="D162" s="49"/>
      <c r="E162" s="49"/>
      <c r="F162" s="49"/>
      <c r="G162" s="49"/>
      <c r="H162" s="49"/>
    </row>
    <row r="163" ht="15.75" customHeight="1">
      <c r="C163" s="49"/>
      <c r="D163" s="49"/>
      <c r="E163" s="49"/>
      <c r="F163" s="49"/>
      <c r="G163" s="49"/>
      <c r="H163" s="49"/>
    </row>
    <row r="164" ht="15.75" customHeight="1">
      <c r="C164" s="49"/>
      <c r="D164" s="49"/>
      <c r="E164" s="49"/>
      <c r="F164" s="49"/>
      <c r="G164" s="49"/>
      <c r="H164" s="49"/>
    </row>
    <row r="165" ht="15.75" customHeight="1">
      <c r="C165" s="49"/>
      <c r="D165" s="49"/>
      <c r="E165" s="49"/>
      <c r="F165" s="49"/>
      <c r="G165" s="49"/>
      <c r="H165" s="49"/>
    </row>
    <row r="166" ht="15.75" customHeight="1">
      <c r="C166" s="49"/>
      <c r="D166" s="49"/>
      <c r="E166" s="49"/>
      <c r="F166" s="49"/>
      <c r="G166" s="49"/>
      <c r="H166" s="49"/>
    </row>
    <row r="167" ht="15.75" customHeight="1">
      <c r="C167" s="49"/>
      <c r="D167" s="49"/>
      <c r="E167" s="49"/>
      <c r="F167" s="49"/>
      <c r="G167" s="49"/>
      <c r="H167" s="49"/>
    </row>
    <row r="168" ht="15.75" customHeight="1">
      <c r="C168" s="49"/>
      <c r="D168" s="49"/>
      <c r="E168" s="49"/>
      <c r="F168" s="49"/>
      <c r="G168" s="49"/>
      <c r="H168" s="49"/>
    </row>
    <row r="169" ht="15.75" customHeight="1">
      <c r="C169" s="49"/>
      <c r="D169" s="49"/>
      <c r="E169" s="49"/>
      <c r="F169" s="49"/>
      <c r="G169" s="49"/>
      <c r="H169" s="49"/>
    </row>
    <row r="170" ht="15.75" customHeight="1">
      <c r="C170" s="49"/>
      <c r="D170" s="49"/>
      <c r="E170" s="49"/>
      <c r="F170" s="49"/>
      <c r="G170" s="49"/>
      <c r="H170" s="49"/>
    </row>
    <row r="171" ht="15.75" customHeight="1">
      <c r="C171" s="49"/>
      <c r="D171" s="49"/>
      <c r="E171" s="49"/>
      <c r="F171" s="49"/>
      <c r="G171" s="49"/>
      <c r="H171" s="49"/>
    </row>
    <row r="172" ht="15.75" customHeight="1">
      <c r="C172" s="49"/>
      <c r="D172" s="49"/>
      <c r="E172" s="49"/>
      <c r="F172" s="49"/>
      <c r="G172" s="49"/>
      <c r="H172" s="49"/>
    </row>
    <row r="173" ht="15.75" customHeight="1">
      <c r="C173" s="49"/>
      <c r="D173" s="49"/>
      <c r="E173" s="49"/>
      <c r="F173" s="49"/>
      <c r="G173" s="49"/>
      <c r="H173" s="49"/>
    </row>
    <row r="174" ht="15.75" customHeight="1">
      <c r="C174" s="49"/>
      <c r="D174" s="49"/>
      <c r="E174" s="49"/>
      <c r="F174" s="49"/>
      <c r="G174" s="49"/>
      <c r="H174" s="49"/>
    </row>
    <row r="175" ht="15.75" customHeight="1">
      <c r="C175" s="49"/>
      <c r="D175" s="49"/>
      <c r="E175" s="49"/>
      <c r="F175" s="49"/>
      <c r="G175" s="49"/>
      <c r="H175" s="49"/>
    </row>
    <row r="176" ht="15.75" customHeight="1">
      <c r="C176" s="49"/>
      <c r="D176" s="49"/>
      <c r="E176" s="49"/>
      <c r="F176" s="49"/>
      <c r="G176" s="49"/>
      <c r="H176" s="49"/>
    </row>
    <row r="177" ht="15.75" customHeight="1">
      <c r="C177" s="49"/>
      <c r="D177" s="49"/>
      <c r="E177" s="49"/>
      <c r="F177" s="49"/>
      <c r="G177" s="49"/>
      <c r="H177" s="49"/>
    </row>
    <row r="178" ht="15.75" customHeight="1">
      <c r="C178" s="49"/>
      <c r="D178" s="49"/>
      <c r="E178" s="49"/>
      <c r="F178" s="49"/>
      <c r="G178" s="49"/>
      <c r="H178" s="49"/>
    </row>
    <row r="179" ht="15.75" customHeight="1">
      <c r="C179" s="49"/>
      <c r="D179" s="49"/>
      <c r="E179" s="49"/>
      <c r="F179" s="49"/>
      <c r="G179" s="49"/>
      <c r="H179" s="49"/>
    </row>
    <row r="180" ht="15.75" customHeight="1">
      <c r="C180" s="49"/>
      <c r="D180" s="49"/>
      <c r="E180" s="49"/>
      <c r="F180" s="49"/>
      <c r="G180" s="49"/>
      <c r="H180" s="49"/>
    </row>
    <row r="181" ht="15.75" customHeight="1">
      <c r="C181" s="49"/>
      <c r="D181" s="49"/>
      <c r="E181" s="49"/>
      <c r="F181" s="49"/>
      <c r="G181" s="49"/>
      <c r="H181" s="49"/>
    </row>
    <row r="182" ht="15.75" customHeight="1">
      <c r="C182" s="49"/>
      <c r="D182" s="49"/>
      <c r="E182" s="49"/>
      <c r="F182" s="49"/>
      <c r="G182" s="49"/>
      <c r="H182" s="49"/>
    </row>
    <row r="183" ht="15.75" customHeight="1">
      <c r="C183" s="49"/>
      <c r="D183" s="49"/>
      <c r="E183" s="49"/>
      <c r="F183" s="49"/>
      <c r="G183" s="49"/>
      <c r="H183" s="49"/>
    </row>
    <row r="184" ht="15.75" customHeight="1">
      <c r="C184" s="49"/>
      <c r="D184" s="49"/>
      <c r="E184" s="49"/>
      <c r="F184" s="49"/>
      <c r="G184" s="49"/>
      <c r="H184" s="49"/>
    </row>
    <row r="185" ht="15.75" customHeight="1">
      <c r="C185" s="49"/>
      <c r="D185" s="49"/>
      <c r="E185" s="49"/>
      <c r="F185" s="49"/>
      <c r="G185" s="49"/>
      <c r="H185" s="49"/>
    </row>
    <row r="186" ht="15.75" customHeight="1">
      <c r="C186" s="49"/>
      <c r="D186" s="49"/>
      <c r="E186" s="49"/>
      <c r="F186" s="49"/>
      <c r="G186" s="49"/>
      <c r="H186" s="49"/>
    </row>
    <row r="187" ht="15.75" customHeight="1">
      <c r="C187" s="49"/>
      <c r="D187" s="49"/>
      <c r="E187" s="49"/>
      <c r="F187" s="49"/>
      <c r="G187" s="49"/>
      <c r="H187" s="49"/>
    </row>
    <row r="188" ht="15.75" customHeight="1">
      <c r="C188" s="49"/>
      <c r="D188" s="49"/>
      <c r="E188" s="49"/>
      <c r="F188" s="49"/>
      <c r="G188" s="49"/>
      <c r="H188" s="49"/>
    </row>
    <row r="189" ht="15.75" customHeight="1">
      <c r="C189" s="49"/>
      <c r="D189" s="49"/>
      <c r="E189" s="49"/>
      <c r="F189" s="49"/>
      <c r="G189" s="49"/>
      <c r="H189" s="49"/>
    </row>
    <row r="190" ht="15.75" customHeight="1">
      <c r="C190" s="49"/>
      <c r="D190" s="49"/>
      <c r="E190" s="49"/>
      <c r="F190" s="49"/>
      <c r="G190" s="49"/>
      <c r="H190" s="49"/>
    </row>
    <row r="191" ht="15.75" customHeight="1">
      <c r="C191" s="49"/>
      <c r="D191" s="49"/>
      <c r="E191" s="49"/>
      <c r="F191" s="49"/>
      <c r="G191" s="49"/>
      <c r="H191" s="49"/>
    </row>
    <row r="192" ht="15.75" customHeight="1">
      <c r="C192" s="49"/>
      <c r="D192" s="49"/>
      <c r="E192" s="49"/>
      <c r="F192" s="49"/>
      <c r="G192" s="49"/>
      <c r="H192" s="49"/>
    </row>
    <row r="193" ht="15.75" customHeight="1">
      <c r="C193" s="49"/>
      <c r="D193" s="49"/>
      <c r="E193" s="49"/>
      <c r="F193" s="49"/>
      <c r="G193" s="49"/>
      <c r="H193" s="49"/>
    </row>
    <row r="194" ht="15.75" customHeight="1">
      <c r="C194" s="49"/>
      <c r="D194" s="49"/>
      <c r="E194" s="49"/>
      <c r="F194" s="49"/>
      <c r="G194" s="49"/>
      <c r="H194" s="49"/>
    </row>
    <row r="195" ht="15.75" customHeight="1">
      <c r="C195" s="49"/>
      <c r="D195" s="49"/>
      <c r="E195" s="49"/>
      <c r="F195" s="49"/>
      <c r="G195" s="49"/>
      <c r="H195" s="49"/>
    </row>
    <row r="196" ht="15.75" customHeight="1">
      <c r="C196" s="49"/>
      <c r="D196" s="49"/>
      <c r="E196" s="49"/>
      <c r="F196" s="49"/>
      <c r="G196" s="49"/>
      <c r="H196" s="49"/>
    </row>
    <row r="197" ht="15.75" customHeight="1">
      <c r="C197" s="49"/>
      <c r="D197" s="49"/>
      <c r="E197" s="49"/>
      <c r="F197" s="49"/>
      <c r="G197" s="49"/>
      <c r="H197" s="49"/>
    </row>
    <row r="198" ht="15.75" customHeight="1">
      <c r="C198" s="49"/>
      <c r="D198" s="49"/>
      <c r="E198" s="49"/>
      <c r="F198" s="49"/>
      <c r="G198" s="49"/>
      <c r="H198" s="49"/>
    </row>
    <row r="199" ht="15.75" customHeight="1">
      <c r="C199" s="49"/>
      <c r="D199" s="49"/>
      <c r="E199" s="49"/>
      <c r="F199" s="49"/>
      <c r="G199" s="49"/>
      <c r="H199" s="49"/>
    </row>
    <row r="200" ht="15.75" customHeight="1">
      <c r="C200" s="49"/>
      <c r="D200" s="49"/>
      <c r="E200" s="49"/>
      <c r="F200" s="49"/>
      <c r="G200" s="49"/>
      <c r="H200" s="49"/>
    </row>
    <row r="201" ht="15.75" customHeight="1">
      <c r="C201" s="49"/>
      <c r="D201" s="49"/>
      <c r="E201" s="49"/>
      <c r="F201" s="49"/>
      <c r="G201" s="49"/>
      <c r="H201" s="49"/>
    </row>
    <row r="202" ht="15.75" customHeight="1">
      <c r="C202" s="49"/>
      <c r="D202" s="49"/>
      <c r="E202" s="49"/>
      <c r="F202" s="49"/>
      <c r="G202" s="49"/>
      <c r="H202" s="49"/>
    </row>
    <row r="203" ht="15.75" customHeight="1">
      <c r="C203" s="49"/>
      <c r="D203" s="49"/>
      <c r="E203" s="49"/>
      <c r="F203" s="49"/>
      <c r="G203" s="49"/>
      <c r="H203" s="49"/>
    </row>
    <row r="204" ht="15.75" customHeight="1">
      <c r="C204" s="49"/>
      <c r="D204" s="49"/>
      <c r="E204" s="49"/>
      <c r="F204" s="49"/>
      <c r="G204" s="49"/>
      <c r="H204" s="49"/>
    </row>
    <row r="205" ht="15.75" customHeight="1">
      <c r="C205" s="49"/>
      <c r="D205" s="49"/>
      <c r="E205" s="49"/>
      <c r="F205" s="49"/>
      <c r="G205" s="49"/>
      <c r="H205" s="49"/>
    </row>
    <row r="206" ht="15.75" customHeight="1">
      <c r="C206" s="49"/>
      <c r="D206" s="49"/>
      <c r="E206" s="49"/>
      <c r="F206" s="49"/>
      <c r="G206" s="49"/>
      <c r="H206" s="49"/>
    </row>
    <row r="207" ht="15.75" customHeight="1">
      <c r="C207" s="49"/>
      <c r="D207" s="49"/>
      <c r="E207" s="49"/>
      <c r="F207" s="49"/>
      <c r="G207" s="49"/>
      <c r="H207" s="49"/>
    </row>
    <row r="208" ht="15.75" customHeight="1">
      <c r="C208" s="49"/>
      <c r="D208" s="49"/>
      <c r="E208" s="49"/>
      <c r="F208" s="49"/>
      <c r="G208" s="49"/>
      <c r="H208" s="49"/>
    </row>
    <row r="209" ht="15.75" customHeight="1">
      <c r="C209" s="49"/>
      <c r="D209" s="49"/>
      <c r="E209" s="49"/>
      <c r="F209" s="49"/>
      <c r="G209" s="49"/>
      <c r="H209" s="49"/>
    </row>
    <row r="210" ht="15.75" customHeight="1">
      <c r="C210" s="49"/>
      <c r="D210" s="49"/>
      <c r="E210" s="49"/>
      <c r="F210" s="49"/>
      <c r="G210" s="49"/>
      <c r="H210" s="49"/>
    </row>
    <row r="211" ht="15.75" customHeight="1">
      <c r="C211" s="49"/>
      <c r="D211" s="49"/>
      <c r="E211" s="49"/>
      <c r="F211" s="49"/>
      <c r="G211" s="49"/>
      <c r="H211" s="49"/>
    </row>
    <row r="212" ht="15.75" customHeight="1">
      <c r="C212" s="49"/>
      <c r="D212" s="49"/>
      <c r="E212" s="49"/>
      <c r="F212" s="49"/>
      <c r="G212" s="49"/>
      <c r="H212" s="49"/>
    </row>
    <row r="213" ht="15.75" customHeight="1">
      <c r="C213" s="49"/>
      <c r="D213" s="49"/>
      <c r="E213" s="49"/>
      <c r="F213" s="49"/>
      <c r="G213" s="49"/>
      <c r="H213" s="49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7.38"/>
    <col customWidth="1" min="2" max="2" width="15.88"/>
  </cols>
  <sheetData>
    <row r="1" ht="15.75" customHeight="1">
      <c r="A1" s="48" t="s">
        <v>87</v>
      </c>
      <c r="C1" s="49"/>
      <c r="D1" s="49"/>
      <c r="E1" s="49"/>
      <c r="F1" s="49"/>
      <c r="G1" s="49"/>
      <c r="H1" s="49"/>
    </row>
    <row r="2" ht="15.75" customHeight="1">
      <c r="A2" s="50"/>
      <c r="B2" s="51"/>
      <c r="C2" s="52"/>
      <c r="D2" s="52" t="s">
        <v>88</v>
      </c>
      <c r="E2" s="52"/>
      <c r="F2" s="53" t="s">
        <v>75</v>
      </c>
      <c r="G2" s="54"/>
      <c r="H2" s="55"/>
    </row>
    <row r="3" ht="15.75" customHeight="1">
      <c r="A3" s="56"/>
      <c r="C3" s="57" t="s">
        <v>89</v>
      </c>
      <c r="D3" s="57" t="s">
        <v>77</v>
      </c>
      <c r="E3" s="57" t="s">
        <v>78</v>
      </c>
      <c r="F3" s="58" t="s">
        <v>90</v>
      </c>
      <c r="G3" s="58" t="s">
        <v>79</v>
      </c>
      <c r="H3" s="59" t="s">
        <v>80</v>
      </c>
    </row>
    <row r="4" ht="15.75" customHeight="1">
      <c r="A4" s="56" t="s">
        <v>91</v>
      </c>
      <c r="C4" s="49">
        <v>19.64</v>
      </c>
      <c r="D4" s="49">
        <v>3.28</v>
      </c>
      <c r="E4" s="49">
        <f t="shared" ref="E4:E24" si="1">C4*D4</f>
        <v>64.4192</v>
      </c>
      <c r="F4" s="49">
        <f t="shared" ref="F4:F24" si="2">1*0.9*2.1</f>
        <v>1.89</v>
      </c>
      <c r="G4" s="49">
        <f>2*1.45*0.73</f>
        <v>2.117</v>
      </c>
      <c r="H4" s="60">
        <f t="shared" ref="H4:H24" si="3">E4-F4-G4</f>
        <v>60.4122</v>
      </c>
    </row>
    <row r="5" ht="15.75" customHeight="1">
      <c r="A5" s="56" t="s">
        <v>92</v>
      </c>
      <c r="C5" s="49">
        <v>8.05</v>
      </c>
      <c r="D5" s="49">
        <v>3.28</v>
      </c>
      <c r="E5" s="49">
        <f t="shared" si="1"/>
        <v>26.404</v>
      </c>
      <c r="F5" s="49">
        <f t="shared" si="2"/>
        <v>1.89</v>
      </c>
      <c r="G5" s="49">
        <f>2*1*0.73</f>
        <v>1.46</v>
      </c>
      <c r="H5" s="60">
        <f t="shared" si="3"/>
        <v>23.054</v>
      </c>
    </row>
    <row r="6" ht="15.75" customHeight="1">
      <c r="A6" s="56" t="s">
        <v>93</v>
      </c>
      <c r="C6" s="49">
        <v>8.16</v>
      </c>
      <c r="D6" s="49">
        <v>3.28</v>
      </c>
      <c r="E6" s="49">
        <f t="shared" si="1"/>
        <v>26.7648</v>
      </c>
      <c r="F6" s="49">
        <f t="shared" si="2"/>
        <v>1.89</v>
      </c>
      <c r="G6" s="49">
        <f>2*0.61*0.81</f>
        <v>0.9882</v>
      </c>
      <c r="H6" s="60">
        <f t="shared" si="3"/>
        <v>23.8866</v>
      </c>
    </row>
    <row r="7" ht="15.75" customHeight="1">
      <c r="A7" s="56" t="s">
        <v>94</v>
      </c>
      <c r="C7" s="49">
        <v>19.63</v>
      </c>
      <c r="D7" s="49">
        <v>3.28</v>
      </c>
      <c r="E7" s="49">
        <f t="shared" si="1"/>
        <v>64.3864</v>
      </c>
      <c r="F7" s="49">
        <f t="shared" si="2"/>
        <v>1.89</v>
      </c>
      <c r="G7" s="49">
        <f>2*1.45*0.73</f>
        <v>2.117</v>
      </c>
      <c r="H7" s="60">
        <f t="shared" si="3"/>
        <v>60.3794</v>
      </c>
    </row>
    <row r="8" ht="15.75" customHeight="1">
      <c r="A8" s="19" t="s">
        <v>95</v>
      </c>
      <c r="C8" s="49">
        <v>11.84</v>
      </c>
      <c r="D8" s="49">
        <v>3.28</v>
      </c>
      <c r="E8" s="49">
        <f t="shared" si="1"/>
        <v>38.8352</v>
      </c>
      <c r="F8" s="49">
        <f t="shared" si="2"/>
        <v>1.89</v>
      </c>
      <c r="G8" s="49">
        <f>1*1.45*0.73</f>
        <v>1.0585</v>
      </c>
      <c r="H8" s="60">
        <f t="shared" si="3"/>
        <v>35.8867</v>
      </c>
    </row>
    <row r="9" ht="15.75" customHeight="1">
      <c r="A9" s="56" t="s">
        <v>96</v>
      </c>
      <c r="C9" s="49">
        <v>19.64</v>
      </c>
      <c r="D9" s="49">
        <v>3.28</v>
      </c>
      <c r="E9" s="49">
        <f t="shared" si="1"/>
        <v>64.4192</v>
      </c>
      <c r="F9" s="49">
        <f t="shared" si="2"/>
        <v>1.89</v>
      </c>
      <c r="G9" s="49">
        <f t="shared" ref="G9:G10" si="4">2*1.45*0.73</f>
        <v>2.117</v>
      </c>
      <c r="H9" s="60">
        <f t="shared" si="3"/>
        <v>60.4122</v>
      </c>
    </row>
    <row r="10" ht="15.75" customHeight="1">
      <c r="A10" s="56" t="s">
        <v>97</v>
      </c>
      <c r="C10" s="49">
        <v>19.63</v>
      </c>
      <c r="D10" s="49">
        <v>3.28</v>
      </c>
      <c r="E10" s="49">
        <f t="shared" si="1"/>
        <v>64.3864</v>
      </c>
      <c r="F10" s="49">
        <f t="shared" si="2"/>
        <v>1.89</v>
      </c>
      <c r="G10" s="49">
        <f t="shared" si="4"/>
        <v>2.117</v>
      </c>
      <c r="H10" s="60">
        <f t="shared" si="3"/>
        <v>60.3794</v>
      </c>
    </row>
    <row r="11" ht="15.75" customHeight="1">
      <c r="A11" s="56" t="s">
        <v>98</v>
      </c>
      <c r="C11" s="49">
        <v>8.05</v>
      </c>
      <c r="D11" s="49">
        <v>3.28</v>
      </c>
      <c r="E11" s="49">
        <f t="shared" si="1"/>
        <v>26.404</v>
      </c>
      <c r="F11" s="49">
        <f t="shared" si="2"/>
        <v>1.89</v>
      </c>
      <c r="G11" s="49">
        <f>2*1*0.73</f>
        <v>1.46</v>
      </c>
      <c r="H11" s="60">
        <f t="shared" si="3"/>
        <v>23.054</v>
      </c>
    </row>
    <row r="12" ht="15.75" customHeight="1">
      <c r="A12" s="56" t="s">
        <v>99</v>
      </c>
      <c r="C12" s="49">
        <v>8.05</v>
      </c>
      <c r="D12" s="49">
        <v>3.28</v>
      </c>
      <c r="E12" s="49">
        <f t="shared" si="1"/>
        <v>26.404</v>
      </c>
      <c r="F12" s="49">
        <f t="shared" si="2"/>
        <v>1.89</v>
      </c>
      <c r="G12" s="49">
        <f>2*0.61*0.81</f>
        <v>0.9882</v>
      </c>
      <c r="H12" s="60">
        <f t="shared" si="3"/>
        <v>23.5258</v>
      </c>
    </row>
    <row r="13" ht="15.75" customHeight="1">
      <c r="A13" s="56" t="s">
        <v>100</v>
      </c>
      <c r="C13" s="49">
        <v>19.64</v>
      </c>
      <c r="D13" s="49">
        <v>3.28</v>
      </c>
      <c r="E13" s="49">
        <f t="shared" si="1"/>
        <v>64.4192</v>
      </c>
      <c r="F13" s="49">
        <f t="shared" si="2"/>
        <v>1.89</v>
      </c>
      <c r="G13" s="49">
        <f t="shared" ref="G13:G14" si="5">2*1.45*0.73</f>
        <v>2.117</v>
      </c>
      <c r="H13" s="60">
        <f t="shared" si="3"/>
        <v>60.4122</v>
      </c>
    </row>
    <row r="14" ht="15.75" customHeight="1">
      <c r="A14" s="56" t="s">
        <v>101</v>
      </c>
      <c r="C14" s="49">
        <v>19.63</v>
      </c>
      <c r="D14" s="49">
        <v>3.28</v>
      </c>
      <c r="E14" s="49">
        <f t="shared" si="1"/>
        <v>64.3864</v>
      </c>
      <c r="F14" s="49">
        <f t="shared" si="2"/>
        <v>1.89</v>
      </c>
      <c r="G14" s="49">
        <f t="shared" si="5"/>
        <v>2.117</v>
      </c>
      <c r="H14" s="60">
        <f t="shared" si="3"/>
        <v>60.3794</v>
      </c>
    </row>
    <row r="15" ht="15.75" customHeight="1">
      <c r="A15" s="56" t="s">
        <v>102</v>
      </c>
      <c r="C15" s="49">
        <v>8.05</v>
      </c>
      <c r="D15" s="49">
        <v>3.28</v>
      </c>
      <c r="E15" s="49">
        <f t="shared" si="1"/>
        <v>26.404</v>
      </c>
      <c r="F15" s="49">
        <f t="shared" si="2"/>
        <v>1.89</v>
      </c>
      <c r="G15" s="49">
        <f>2*1*0.73</f>
        <v>1.46</v>
      </c>
      <c r="H15" s="60">
        <f t="shared" si="3"/>
        <v>23.054</v>
      </c>
    </row>
    <row r="16" ht="15.75" customHeight="1">
      <c r="A16" s="56" t="s">
        <v>103</v>
      </c>
      <c r="C16" s="49">
        <v>8.05</v>
      </c>
      <c r="D16" s="49">
        <v>3.28</v>
      </c>
      <c r="E16" s="49">
        <f t="shared" si="1"/>
        <v>26.404</v>
      </c>
      <c r="F16" s="49">
        <f t="shared" si="2"/>
        <v>1.89</v>
      </c>
      <c r="G16" s="49">
        <f>2*0.61*0.81</f>
        <v>0.9882</v>
      </c>
      <c r="H16" s="60">
        <f t="shared" si="3"/>
        <v>23.5258</v>
      </c>
    </row>
    <row r="17" ht="15.75" customHeight="1">
      <c r="A17" s="56" t="s">
        <v>104</v>
      </c>
      <c r="C17" s="49">
        <v>19.64</v>
      </c>
      <c r="D17" s="49">
        <v>3.28</v>
      </c>
      <c r="E17" s="49">
        <f t="shared" si="1"/>
        <v>64.4192</v>
      </c>
      <c r="F17" s="49">
        <f t="shared" si="2"/>
        <v>1.89</v>
      </c>
      <c r="G17" s="49">
        <f t="shared" ref="G17:G18" si="6">2*1.45*0.73</f>
        <v>2.117</v>
      </c>
      <c r="H17" s="60">
        <f t="shared" si="3"/>
        <v>60.4122</v>
      </c>
    </row>
    <row r="18" ht="15.75" customHeight="1">
      <c r="A18" s="56" t="s">
        <v>105</v>
      </c>
      <c r="C18" s="49">
        <v>19.63</v>
      </c>
      <c r="D18" s="49">
        <v>3.28</v>
      </c>
      <c r="E18" s="49">
        <f t="shared" si="1"/>
        <v>64.3864</v>
      </c>
      <c r="F18" s="49">
        <f t="shared" si="2"/>
        <v>1.89</v>
      </c>
      <c r="G18" s="49">
        <f t="shared" si="6"/>
        <v>2.117</v>
      </c>
      <c r="H18" s="60">
        <f t="shared" si="3"/>
        <v>60.3794</v>
      </c>
    </row>
    <row r="19" ht="15.75" customHeight="1">
      <c r="A19" s="56" t="s">
        <v>106</v>
      </c>
      <c r="C19" s="49">
        <v>8.05</v>
      </c>
      <c r="D19" s="49">
        <v>3.28</v>
      </c>
      <c r="E19" s="49">
        <f t="shared" si="1"/>
        <v>26.404</v>
      </c>
      <c r="F19" s="49">
        <f t="shared" si="2"/>
        <v>1.89</v>
      </c>
      <c r="G19" s="49">
        <f>2*1*0.73</f>
        <v>1.46</v>
      </c>
      <c r="H19" s="60">
        <f t="shared" si="3"/>
        <v>23.054</v>
      </c>
    </row>
    <row r="20" ht="15.75" customHeight="1">
      <c r="A20" s="56" t="s">
        <v>107</v>
      </c>
      <c r="C20" s="49">
        <v>8.05</v>
      </c>
      <c r="D20" s="49">
        <v>3.28</v>
      </c>
      <c r="E20" s="49">
        <f t="shared" si="1"/>
        <v>26.404</v>
      </c>
      <c r="F20" s="49">
        <f t="shared" si="2"/>
        <v>1.89</v>
      </c>
      <c r="G20" s="49">
        <f>2*0.61*0.81</f>
        <v>0.9882</v>
      </c>
      <c r="H20" s="60">
        <f t="shared" si="3"/>
        <v>23.5258</v>
      </c>
    </row>
    <row r="21" ht="15.75" customHeight="1">
      <c r="A21" s="56" t="s">
        <v>108</v>
      </c>
      <c r="C21" s="49">
        <v>19.64</v>
      </c>
      <c r="D21" s="49">
        <v>3.28</v>
      </c>
      <c r="E21" s="49">
        <f t="shared" si="1"/>
        <v>64.4192</v>
      </c>
      <c r="F21" s="49">
        <f t="shared" si="2"/>
        <v>1.89</v>
      </c>
      <c r="G21" s="49">
        <f t="shared" ref="G21:G22" si="7">2*1.45*0.73</f>
        <v>2.117</v>
      </c>
      <c r="H21" s="60">
        <f t="shared" si="3"/>
        <v>60.4122</v>
      </c>
    </row>
    <row r="22" ht="15.75" customHeight="1">
      <c r="A22" s="56" t="s">
        <v>109</v>
      </c>
      <c r="C22" s="49">
        <v>19.63</v>
      </c>
      <c r="D22" s="49">
        <v>3.28</v>
      </c>
      <c r="E22" s="49">
        <f t="shared" si="1"/>
        <v>64.3864</v>
      </c>
      <c r="F22" s="49">
        <f t="shared" si="2"/>
        <v>1.89</v>
      </c>
      <c r="G22" s="49">
        <f t="shared" si="7"/>
        <v>2.117</v>
      </c>
      <c r="H22" s="60">
        <f t="shared" si="3"/>
        <v>60.3794</v>
      </c>
    </row>
    <row r="23" ht="15.75" customHeight="1">
      <c r="A23" s="56" t="s">
        <v>110</v>
      </c>
      <c r="C23" s="49">
        <v>8.05</v>
      </c>
      <c r="D23" s="49">
        <v>3.28</v>
      </c>
      <c r="E23" s="49">
        <f t="shared" si="1"/>
        <v>26.404</v>
      </c>
      <c r="F23" s="49">
        <f t="shared" si="2"/>
        <v>1.89</v>
      </c>
      <c r="G23" s="49">
        <f>2*1*0.73</f>
        <v>1.46</v>
      </c>
      <c r="H23" s="60">
        <f t="shared" si="3"/>
        <v>23.054</v>
      </c>
    </row>
    <row r="24" ht="15.75" customHeight="1">
      <c r="A24" s="56" t="s">
        <v>111</v>
      </c>
      <c r="C24" s="49">
        <v>8.05</v>
      </c>
      <c r="D24" s="49">
        <v>3.28</v>
      </c>
      <c r="E24" s="49">
        <f t="shared" si="1"/>
        <v>26.404</v>
      </c>
      <c r="F24" s="49">
        <f t="shared" si="2"/>
        <v>1.89</v>
      </c>
      <c r="G24" s="49">
        <f>2*0.61*0.81</f>
        <v>0.9882</v>
      </c>
      <c r="H24" s="60">
        <f t="shared" si="3"/>
        <v>23.5258</v>
      </c>
    </row>
    <row r="25" ht="15.75" customHeight="1">
      <c r="A25" s="56"/>
      <c r="C25" s="49"/>
      <c r="D25" s="49"/>
      <c r="E25" s="49"/>
      <c r="F25" s="49"/>
      <c r="G25" s="49"/>
      <c r="H25" s="60"/>
    </row>
    <row r="26" ht="15.75" customHeight="1">
      <c r="A26" s="56"/>
      <c r="C26" s="49"/>
      <c r="D26" s="49"/>
      <c r="E26" s="49"/>
      <c r="F26" s="49"/>
      <c r="G26" s="49"/>
      <c r="H26" s="60"/>
    </row>
    <row r="27" ht="15.75" customHeight="1">
      <c r="A27" s="56"/>
      <c r="C27" s="49"/>
      <c r="D27" s="49"/>
      <c r="E27" s="49"/>
      <c r="F27" s="49"/>
      <c r="G27" s="49"/>
      <c r="H27" s="60"/>
    </row>
    <row r="28" ht="15.75" customHeight="1">
      <c r="A28" s="69"/>
      <c r="B28" s="64"/>
      <c r="C28" s="65"/>
      <c r="D28" s="65"/>
      <c r="E28" s="65"/>
      <c r="F28" s="65"/>
      <c r="G28" s="66" t="s">
        <v>86</v>
      </c>
      <c r="H28" s="70">
        <f>SUM(H4:H26)</f>
        <v>873.1045</v>
      </c>
    </row>
    <row r="29" ht="15.75" customHeight="1">
      <c r="C29" s="49"/>
      <c r="D29" s="49"/>
      <c r="E29" s="49"/>
      <c r="F29" s="49"/>
      <c r="G29" s="49"/>
      <c r="H29" s="49"/>
    </row>
    <row r="30" ht="15.75" customHeight="1">
      <c r="C30" s="49"/>
      <c r="D30" s="49"/>
      <c r="E30" s="49"/>
      <c r="F30" s="49"/>
      <c r="G30" s="49"/>
      <c r="H30" s="49"/>
    </row>
    <row r="31" ht="15.75" customHeight="1">
      <c r="C31" s="49"/>
      <c r="D31" s="49"/>
      <c r="E31" s="49"/>
      <c r="F31" s="49"/>
      <c r="G31" s="49"/>
      <c r="H31" s="49"/>
    </row>
    <row r="32" ht="15.75" customHeight="1">
      <c r="C32" s="49"/>
      <c r="D32" s="49"/>
      <c r="E32" s="49"/>
      <c r="F32" s="49"/>
      <c r="G32" s="49"/>
      <c r="H32" s="49"/>
    </row>
    <row r="33" ht="15.75" customHeight="1">
      <c r="C33" s="49"/>
      <c r="D33" s="49"/>
      <c r="E33" s="49"/>
      <c r="F33" s="49"/>
      <c r="G33" s="49"/>
      <c r="H33" s="49"/>
    </row>
    <row r="34" ht="15.75" customHeight="1">
      <c r="C34" s="49"/>
      <c r="D34" s="49"/>
      <c r="E34" s="49"/>
      <c r="F34" s="49"/>
      <c r="G34" s="49"/>
      <c r="H34" s="49"/>
    </row>
    <row r="35" ht="15.75" customHeight="1">
      <c r="C35" s="49"/>
      <c r="D35" s="49"/>
      <c r="E35" s="49"/>
      <c r="F35" s="49"/>
      <c r="G35" s="49"/>
      <c r="H35" s="49"/>
    </row>
    <row r="36" ht="15.75" customHeight="1">
      <c r="C36" s="49"/>
      <c r="D36" s="49"/>
      <c r="E36" s="49"/>
      <c r="F36" s="49"/>
      <c r="G36" s="49"/>
      <c r="H36" s="49"/>
    </row>
    <row r="37" ht="15.75" customHeight="1">
      <c r="C37" s="49"/>
      <c r="D37" s="49"/>
      <c r="E37" s="49"/>
      <c r="F37" s="49"/>
      <c r="G37" s="49"/>
      <c r="H37" s="49"/>
    </row>
    <row r="38" ht="15.75" customHeight="1">
      <c r="C38" s="49"/>
      <c r="D38" s="49"/>
      <c r="E38" s="49"/>
      <c r="F38" s="49"/>
      <c r="G38" s="49"/>
      <c r="H38" s="49"/>
    </row>
    <row r="39" ht="15.75" customHeight="1">
      <c r="C39" s="49"/>
      <c r="D39" s="49"/>
      <c r="E39" s="49"/>
      <c r="F39" s="49"/>
      <c r="G39" s="49"/>
      <c r="H39" s="49"/>
    </row>
    <row r="40" ht="15.75" customHeight="1">
      <c r="C40" s="49"/>
      <c r="D40" s="49"/>
      <c r="E40" s="49"/>
      <c r="F40" s="49"/>
      <c r="G40" s="49"/>
      <c r="H40" s="49"/>
    </row>
    <row r="41" ht="15.75" customHeight="1">
      <c r="C41" s="49"/>
      <c r="D41" s="49"/>
      <c r="E41" s="49"/>
      <c r="F41" s="49"/>
      <c r="G41" s="49"/>
      <c r="H41" s="49"/>
    </row>
    <row r="42" ht="15.75" customHeight="1">
      <c r="C42" s="49"/>
      <c r="D42" s="49"/>
      <c r="E42" s="49"/>
      <c r="F42" s="49"/>
      <c r="G42" s="49"/>
      <c r="H42" s="49"/>
    </row>
    <row r="43" ht="15.75" customHeight="1">
      <c r="C43" s="49"/>
      <c r="D43" s="49"/>
      <c r="E43" s="49"/>
      <c r="F43" s="49"/>
      <c r="G43" s="49"/>
      <c r="H43" s="49"/>
    </row>
    <row r="44" ht="15.75" customHeight="1">
      <c r="C44" s="49"/>
      <c r="D44" s="49"/>
      <c r="E44" s="49"/>
      <c r="F44" s="49"/>
      <c r="G44" s="49"/>
      <c r="H44" s="49"/>
    </row>
    <row r="45" ht="15.75" customHeight="1">
      <c r="C45" s="49"/>
      <c r="D45" s="49"/>
      <c r="E45" s="49"/>
      <c r="F45" s="49"/>
      <c r="G45" s="49"/>
      <c r="H45" s="49"/>
    </row>
    <row r="46" ht="15.75" customHeight="1">
      <c r="C46" s="49"/>
      <c r="D46" s="49"/>
      <c r="E46" s="49"/>
      <c r="F46" s="49"/>
      <c r="G46" s="49"/>
      <c r="H46" s="49"/>
    </row>
    <row r="47" ht="15.75" customHeight="1">
      <c r="C47" s="49"/>
      <c r="D47" s="49"/>
      <c r="E47" s="49"/>
      <c r="F47" s="49"/>
      <c r="G47" s="49"/>
      <c r="H47" s="49"/>
    </row>
    <row r="48" ht="15.75" customHeight="1">
      <c r="C48" s="49"/>
      <c r="D48" s="49"/>
      <c r="E48" s="49"/>
      <c r="F48" s="49"/>
      <c r="G48" s="49"/>
      <c r="H48" s="49"/>
    </row>
    <row r="49" ht="15.75" customHeight="1">
      <c r="C49" s="49"/>
      <c r="D49" s="49"/>
      <c r="E49" s="49"/>
      <c r="F49" s="49"/>
      <c r="G49" s="49"/>
      <c r="H49" s="49"/>
    </row>
    <row r="50" ht="15.75" customHeight="1">
      <c r="C50" s="49"/>
      <c r="D50" s="49"/>
      <c r="E50" s="49"/>
      <c r="F50" s="49"/>
      <c r="G50" s="49"/>
      <c r="H50" s="49"/>
    </row>
    <row r="51" ht="15.75" customHeight="1">
      <c r="C51" s="49"/>
      <c r="D51" s="49"/>
      <c r="E51" s="49"/>
      <c r="F51" s="49"/>
      <c r="G51" s="49"/>
      <c r="H51" s="49"/>
    </row>
    <row r="52" ht="15.75" customHeight="1">
      <c r="C52" s="49"/>
      <c r="D52" s="49"/>
      <c r="E52" s="49"/>
      <c r="F52" s="49"/>
      <c r="G52" s="49"/>
      <c r="H52" s="49"/>
    </row>
    <row r="53" ht="15.75" customHeight="1">
      <c r="C53" s="49"/>
      <c r="D53" s="49"/>
      <c r="E53" s="49"/>
      <c r="F53" s="49"/>
      <c r="G53" s="49"/>
      <c r="H53" s="49"/>
    </row>
    <row r="54" ht="15.75" customHeight="1">
      <c r="C54" s="49"/>
      <c r="D54" s="49"/>
      <c r="E54" s="49"/>
      <c r="F54" s="49"/>
      <c r="G54" s="49"/>
      <c r="H54" s="49"/>
    </row>
    <row r="55" ht="15.75" customHeight="1">
      <c r="C55" s="49"/>
      <c r="D55" s="49"/>
      <c r="E55" s="49"/>
      <c r="F55" s="49"/>
      <c r="G55" s="49"/>
      <c r="H55" s="49"/>
    </row>
    <row r="56" ht="15.75" customHeight="1">
      <c r="C56" s="49"/>
      <c r="D56" s="49"/>
      <c r="E56" s="49"/>
      <c r="F56" s="49"/>
      <c r="G56" s="49"/>
      <c r="H56" s="49"/>
    </row>
    <row r="57" ht="15.75" customHeight="1">
      <c r="C57" s="49"/>
      <c r="D57" s="49"/>
      <c r="E57" s="49"/>
      <c r="F57" s="49"/>
      <c r="G57" s="49"/>
      <c r="H57" s="49"/>
    </row>
    <row r="58" ht="15.75" customHeight="1">
      <c r="C58" s="49"/>
      <c r="D58" s="49"/>
      <c r="E58" s="49"/>
      <c r="F58" s="49"/>
      <c r="G58" s="49"/>
      <c r="H58" s="49"/>
    </row>
    <row r="59" ht="15.75" customHeight="1">
      <c r="C59" s="49"/>
      <c r="D59" s="49"/>
      <c r="E59" s="49"/>
      <c r="F59" s="49"/>
      <c r="G59" s="49"/>
      <c r="H59" s="49"/>
    </row>
    <row r="60" ht="15.75" customHeight="1">
      <c r="C60" s="49"/>
      <c r="D60" s="49"/>
      <c r="E60" s="49"/>
      <c r="F60" s="49"/>
      <c r="G60" s="49"/>
      <c r="H60" s="49"/>
    </row>
    <row r="61" ht="15.75" customHeight="1">
      <c r="C61" s="49"/>
      <c r="D61" s="49"/>
      <c r="E61" s="49"/>
      <c r="F61" s="49"/>
      <c r="G61" s="49"/>
      <c r="H61" s="49"/>
    </row>
    <row r="62" ht="15.75" customHeight="1">
      <c r="C62" s="49"/>
      <c r="D62" s="49"/>
      <c r="E62" s="49"/>
      <c r="F62" s="49"/>
      <c r="G62" s="49"/>
      <c r="H62" s="49"/>
    </row>
    <row r="63" ht="15.75" customHeight="1">
      <c r="C63" s="49"/>
      <c r="D63" s="49"/>
      <c r="E63" s="49"/>
      <c r="F63" s="49"/>
      <c r="G63" s="49"/>
      <c r="H63" s="49"/>
    </row>
    <row r="64" ht="15.75" customHeight="1">
      <c r="C64" s="49"/>
      <c r="D64" s="49"/>
      <c r="E64" s="49"/>
      <c r="F64" s="49"/>
      <c r="G64" s="49"/>
      <c r="H64" s="49"/>
    </row>
    <row r="65" ht="15.75" customHeight="1">
      <c r="C65" s="49"/>
      <c r="D65" s="49"/>
      <c r="E65" s="49"/>
      <c r="F65" s="49"/>
      <c r="G65" s="49"/>
      <c r="H65" s="49"/>
    </row>
    <row r="66" ht="15.75" customHeight="1">
      <c r="C66" s="49"/>
      <c r="D66" s="49"/>
      <c r="E66" s="49"/>
      <c r="F66" s="49"/>
      <c r="G66" s="49"/>
      <c r="H66" s="49"/>
    </row>
    <row r="67" ht="15.75" customHeight="1">
      <c r="C67" s="49"/>
      <c r="D67" s="49"/>
      <c r="E67" s="49"/>
      <c r="F67" s="49"/>
      <c r="G67" s="49"/>
      <c r="H67" s="49"/>
    </row>
    <row r="68" ht="15.75" customHeight="1">
      <c r="C68" s="49"/>
      <c r="D68" s="49"/>
      <c r="E68" s="49"/>
      <c r="F68" s="49"/>
      <c r="G68" s="49"/>
      <c r="H68" s="49"/>
    </row>
    <row r="69" ht="15.75" customHeight="1">
      <c r="C69" s="49"/>
      <c r="D69" s="49"/>
      <c r="E69" s="49"/>
      <c r="F69" s="49"/>
      <c r="G69" s="49"/>
      <c r="H69" s="49"/>
    </row>
    <row r="70" ht="15.75" customHeight="1">
      <c r="C70" s="49"/>
      <c r="D70" s="49"/>
      <c r="E70" s="49"/>
      <c r="F70" s="49"/>
      <c r="G70" s="49"/>
      <c r="H70" s="49"/>
    </row>
    <row r="71" ht="15.75" customHeight="1">
      <c r="C71" s="49"/>
      <c r="D71" s="49"/>
      <c r="E71" s="49"/>
      <c r="F71" s="49"/>
      <c r="G71" s="49"/>
      <c r="H71" s="49"/>
    </row>
    <row r="72" ht="15.75" customHeight="1">
      <c r="C72" s="49"/>
      <c r="D72" s="49"/>
      <c r="E72" s="49"/>
      <c r="F72" s="49"/>
      <c r="G72" s="49"/>
      <c r="H72" s="49"/>
    </row>
    <row r="73" ht="15.75" customHeight="1">
      <c r="C73" s="49"/>
      <c r="D73" s="49"/>
      <c r="E73" s="49"/>
      <c r="F73" s="49"/>
      <c r="G73" s="49"/>
      <c r="H73" s="49"/>
    </row>
    <row r="74" ht="15.75" customHeight="1">
      <c r="C74" s="49"/>
      <c r="D74" s="49"/>
      <c r="E74" s="49"/>
      <c r="F74" s="49"/>
      <c r="G74" s="49"/>
      <c r="H74" s="49"/>
    </row>
    <row r="75" ht="15.75" customHeight="1">
      <c r="C75" s="49"/>
      <c r="D75" s="49"/>
      <c r="E75" s="49"/>
      <c r="F75" s="49"/>
      <c r="G75" s="49"/>
      <c r="H75" s="49"/>
    </row>
    <row r="76" ht="15.75" customHeight="1">
      <c r="C76" s="49"/>
      <c r="D76" s="49"/>
      <c r="E76" s="49"/>
      <c r="F76" s="49"/>
      <c r="G76" s="49"/>
      <c r="H76" s="49"/>
    </row>
    <row r="77" ht="15.75" customHeight="1">
      <c r="C77" s="49"/>
      <c r="D77" s="49"/>
      <c r="E77" s="49"/>
      <c r="F77" s="49"/>
      <c r="G77" s="49"/>
      <c r="H77" s="49"/>
    </row>
    <row r="78" ht="15.75" customHeight="1">
      <c r="C78" s="49"/>
      <c r="D78" s="49"/>
      <c r="E78" s="49"/>
      <c r="F78" s="49"/>
      <c r="G78" s="49"/>
      <c r="H78" s="49"/>
    </row>
    <row r="79" ht="15.75" customHeight="1">
      <c r="C79" s="49"/>
      <c r="D79" s="49"/>
      <c r="E79" s="49"/>
      <c r="F79" s="49"/>
      <c r="G79" s="49"/>
      <c r="H79" s="49"/>
    </row>
    <row r="80" ht="15.75" customHeight="1">
      <c r="C80" s="49"/>
      <c r="D80" s="49"/>
      <c r="E80" s="49"/>
      <c r="F80" s="49"/>
      <c r="G80" s="49"/>
      <c r="H80" s="49"/>
    </row>
    <row r="81" ht="15.75" customHeight="1">
      <c r="C81" s="49"/>
      <c r="D81" s="49"/>
      <c r="E81" s="49"/>
      <c r="F81" s="49"/>
      <c r="G81" s="49"/>
      <c r="H81" s="49"/>
    </row>
    <row r="82" ht="15.75" customHeight="1">
      <c r="C82" s="49"/>
      <c r="D82" s="49"/>
      <c r="E82" s="49"/>
      <c r="F82" s="49"/>
      <c r="G82" s="49"/>
      <c r="H82" s="49"/>
    </row>
    <row r="83" ht="15.75" customHeight="1">
      <c r="C83" s="49"/>
      <c r="D83" s="49"/>
      <c r="E83" s="49"/>
      <c r="F83" s="49"/>
      <c r="G83" s="49"/>
      <c r="H83" s="49"/>
    </row>
    <row r="84" ht="15.75" customHeight="1">
      <c r="C84" s="49"/>
      <c r="D84" s="49"/>
      <c r="E84" s="49"/>
      <c r="F84" s="49"/>
      <c r="G84" s="49"/>
      <c r="H84" s="49"/>
    </row>
    <row r="85" ht="15.75" customHeight="1">
      <c r="C85" s="49"/>
      <c r="D85" s="49"/>
      <c r="E85" s="49"/>
      <c r="F85" s="49"/>
      <c r="G85" s="49"/>
      <c r="H85" s="49"/>
    </row>
    <row r="86" ht="15.75" customHeight="1">
      <c r="C86" s="49"/>
      <c r="D86" s="49"/>
      <c r="E86" s="49"/>
      <c r="F86" s="49"/>
      <c r="G86" s="49"/>
      <c r="H86" s="49"/>
    </row>
    <row r="87" ht="15.75" customHeight="1">
      <c r="C87" s="49"/>
      <c r="D87" s="49"/>
      <c r="E87" s="49"/>
      <c r="F87" s="49"/>
      <c r="G87" s="49"/>
      <c r="H87" s="49"/>
    </row>
    <row r="88" ht="15.75" customHeight="1">
      <c r="C88" s="49"/>
      <c r="D88" s="49"/>
      <c r="E88" s="49"/>
      <c r="F88" s="49"/>
      <c r="G88" s="49"/>
      <c r="H88" s="49"/>
    </row>
    <row r="89" ht="15.75" customHeight="1">
      <c r="C89" s="49"/>
      <c r="D89" s="49"/>
      <c r="E89" s="49"/>
      <c r="F89" s="49"/>
      <c r="G89" s="49"/>
      <c r="H89" s="49"/>
    </row>
    <row r="90" ht="15.75" customHeight="1">
      <c r="C90" s="49"/>
      <c r="D90" s="49"/>
      <c r="E90" s="49"/>
      <c r="F90" s="49"/>
      <c r="G90" s="49"/>
      <c r="H90" s="49"/>
    </row>
    <row r="91" ht="15.75" customHeight="1">
      <c r="C91" s="49"/>
      <c r="D91" s="49"/>
      <c r="E91" s="49"/>
      <c r="F91" s="49"/>
      <c r="G91" s="49"/>
      <c r="H91" s="49"/>
    </row>
    <row r="92" ht="15.75" customHeight="1">
      <c r="C92" s="49"/>
      <c r="D92" s="49"/>
      <c r="E92" s="49"/>
      <c r="F92" s="49"/>
      <c r="G92" s="49"/>
      <c r="H92" s="49"/>
    </row>
    <row r="93" ht="15.75" customHeight="1">
      <c r="C93" s="49"/>
      <c r="D93" s="49"/>
      <c r="E93" s="49"/>
      <c r="F93" s="49"/>
      <c r="G93" s="49"/>
      <c r="H93" s="49"/>
    </row>
    <row r="94" ht="15.75" customHeight="1">
      <c r="C94" s="49"/>
      <c r="D94" s="49"/>
      <c r="E94" s="49"/>
      <c r="F94" s="49"/>
      <c r="G94" s="49"/>
      <c r="H94" s="49"/>
    </row>
    <row r="95" ht="15.75" customHeight="1">
      <c r="C95" s="49"/>
      <c r="D95" s="49"/>
      <c r="E95" s="49"/>
      <c r="F95" s="49"/>
      <c r="G95" s="49"/>
      <c r="H95" s="49"/>
    </row>
    <row r="96" ht="15.75" customHeight="1">
      <c r="C96" s="49"/>
      <c r="D96" s="49"/>
      <c r="E96" s="49"/>
      <c r="F96" s="49"/>
      <c r="G96" s="49"/>
      <c r="H96" s="49"/>
    </row>
    <row r="97" ht="15.75" customHeight="1">
      <c r="C97" s="49"/>
      <c r="D97" s="49"/>
      <c r="E97" s="49"/>
      <c r="F97" s="49"/>
      <c r="G97" s="49"/>
      <c r="H97" s="49"/>
    </row>
    <row r="98" ht="15.75" customHeight="1">
      <c r="C98" s="49"/>
      <c r="D98" s="49"/>
      <c r="E98" s="49"/>
      <c r="F98" s="49"/>
      <c r="G98" s="49"/>
      <c r="H98" s="49"/>
    </row>
    <row r="99" ht="15.75" customHeight="1">
      <c r="C99" s="49"/>
      <c r="D99" s="49"/>
      <c r="E99" s="49"/>
      <c r="F99" s="49"/>
      <c r="G99" s="49"/>
      <c r="H99" s="49"/>
    </row>
    <row r="100" ht="15.75" customHeight="1">
      <c r="C100" s="49"/>
      <c r="D100" s="49"/>
      <c r="E100" s="49"/>
      <c r="F100" s="49"/>
      <c r="G100" s="49"/>
      <c r="H100" s="49"/>
    </row>
    <row r="101" ht="15.75" customHeight="1">
      <c r="C101" s="49"/>
      <c r="D101" s="49"/>
      <c r="E101" s="49"/>
      <c r="F101" s="49"/>
      <c r="G101" s="49"/>
      <c r="H101" s="49"/>
    </row>
    <row r="102" ht="15.75" customHeight="1">
      <c r="C102" s="49"/>
      <c r="D102" s="49"/>
      <c r="E102" s="49"/>
      <c r="F102" s="49"/>
      <c r="G102" s="49"/>
      <c r="H102" s="49"/>
    </row>
    <row r="103" ht="15.75" customHeight="1">
      <c r="C103" s="49"/>
      <c r="D103" s="49"/>
      <c r="E103" s="49"/>
      <c r="F103" s="49"/>
      <c r="G103" s="49"/>
      <c r="H103" s="49"/>
    </row>
    <row r="104" ht="15.75" customHeight="1">
      <c r="C104" s="49"/>
      <c r="D104" s="49"/>
      <c r="E104" s="49"/>
      <c r="F104" s="49"/>
      <c r="G104" s="49"/>
      <c r="H104" s="49"/>
    </row>
    <row r="105" ht="15.75" customHeight="1">
      <c r="C105" s="49"/>
      <c r="D105" s="49"/>
      <c r="E105" s="49"/>
      <c r="F105" s="49"/>
      <c r="G105" s="49"/>
      <c r="H105" s="49"/>
    </row>
    <row r="106" ht="15.75" customHeight="1">
      <c r="C106" s="49"/>
      <c r="D106" s="49"/>
      <c r="E106" s="49"/>
      <c r="F106" s="49"/>
      <c r="G106" s="49"/>
      <c r="H106" s="49"/>
    </row>
    <row r="107" ht="15.75" customHeight="1">
      <c r="C107" s="49"/>
      <c r="D107" s="49"/>
      <c r="E107" s="49"/>
      <c r="F107" s="49"/>
      <c r="G107" s="49"/>
      <c r="H107" s="49"/>
    </row>
    <row r="108" ht="15.75" customHeight="1">
      <c r="C108" s="49"/>
      <c r="D108" s="49"/>
      <c r="E108" s="49"/>
      <c r="F108" s="49"/>
      <c r="G108" s="49"/>
      <c r="H108" s="49"/>
    </row>
    <row r="109" ht="15.75" customHeight="1">
      <c r="C109" s="49"/>
      <c r="D109" s="49"/>
      <c r="E109" s="49"/>
      <c r="F109" s="49"/>
      <c r="G109" s="49"/>
      <c r="H109" s="49"/>
    </row>
    <row r="110" ht="15.75" customHeight="1">
      <c r="C110" s="49"/>
      <c r="D110" s="49"/>
      <c r="E110" s="49"/>
      <c r="F110" s="49"/>
      <c r="G110" s="49"/>
      <c r="H110" s="49"/>
    </row>
    <row r="111" ht="15.75" customHeight="1">
      <c r="C111" s="49"/>
      <c r="D111" s="49"/>
      <c r="E111" s="49"/>
      <c r="F111" s="49"/>
      <c r="G111" s="49"/>
      <c r="H111" s="49"/>
    </row>
    <row r="112" ht="15.75" customHeight="1">
      <c r="C112" s="49"/>
      <c r="D112" s="49"/>
      <c r="E112" s="49"/>
      <c r="F112" s="49"/>
      <c r="G112" s="49"/>
      <c r="H112" s="49"/>
    </row>
    <row r="113" ht="15.75" customHeight="1">
      <c r="C113" s="49"/>
      <c r="D113" s="49"/>
      <c r="E113" s="49"/>
      <c r="F113" s="49"/>
      <c r="G113" s="49"/>
      <c r="H113" s="49"/>
    </row>
    <row r="114" ht="15.75" customHeight="1">
      <c r="C114" s="49"/>
      <c r="D114" s="49"/>
      <c r="E114" s="49"/>
      <c r="F114" s="49"/>
      <c r="G114" s="49"/>
      <c r="H114" s="49"/>
    </row>
    <row r="115" ht="15.75" customHeight="1">
      <c r="C115" s="49"/>
      <c r="D115" s="49"/>
      <c r="E115" s="49"/>
      <c r="F115" s="49"/>
      <c r="G115" s="49"/>
      <c r="H115" s="49"/>
    </row>
    <row r="116" ht="15.75" customHeight="1">
      <c r="C116" s="49"/>
      <c r="D116" s="49"/>
      <c r="E116" s="49"/>
      <c r="F116" s="49"/>
      <c r="G116" s="49"/>
      <c r="H116" s="49"/>
    </row>
    <row r="117" ht="15.75" customHeight="1">
      <c r="C117" s="49"/>
      <c r="D117" s="49"/>
      <c r="E117" s="49"/>
      <c r="F117" s="49"/>
      <c r="G117" s="49"/>
      <c r="H117" s="49"/>
    </row>
    <row r="118" ht="15.75" customHeight="1">
      <c r="C118" s="49"/>
      <c r="D118" s="49"/>
      <c r="E118" s="49"/>
      <c r="F118" s="49"/>
      <c r="G118" s="49"/>
      <c r="H118" s="49"/>
    </row>
    <row r="119" ht="15.75" customHeight="1">
      <c r="C119" s="49"/>
      <c r="D119" s="49"/>
      <c r="E119" s="49"/>
      <c r="F119" s="49"/>
      <c r="G119" s="49"/>
      <c r="H119" s="49"/>
    </row>
    <row r="120" ht="15.75" customHeight="1">
      <c r="C120" s="49"/>
      <c r="D120" s="49"/>
      <c r="E120" s="49"/>
      <c r="F120" s="49"/>
      <c r="G120" s="49"/>
      <c r="H120" s="49"/>
    </row>
    <row r="121" ht="15.75" customHeight="1">
      <c r="C121" s="49"/>
      <c r="D121" s="49"/>
      <c r="E121" s="49"/>
      <c r="F121" s="49"/>
      <c r="G121" s="49"/>
      <c r="H121" s="49"/>
    </row>
    <row r="122" ht="15.75" customHeight="1">
      <c r="C122" s="49"/>
      <c r="D122" s="49"/>
      <c r="E122" s="49"/>
      <c r="F122" s="49"/>
      <c r="G122" s="49"/>
      <c r="H122" s="49"/>
    </row>
    <row r="123" ht="15.75" customHeight="1">
      <c r="C123" s="49"/>
      <c r="D123" s="49"/>
      <c r="E123" s="49"/>
      <c r="F123" s="49"/>
      <c r="G123" s="49"/>
      <c r="H123" s="49"/>
    </row>
    <row r="124" ht="15.75" customHeight="1">
      <c r="C124" s="49"/>
      <c r="D124" s="49"/>
      <c r="E124" s="49"/>
      <c r="F124" s="49"/>
      <c r="G124" s="49"/>
      <c r="H124" s="49"/>
    </row>
    <row r="125" ht="15.75" customHeight="1">
      <c r="C125" s="49"/>
      <c r="D125" s="49"/>
      <c r="E125" s="49"/>
      <c r="F125" s="49"/>
      <c r="G125" s="49"/>
      <c r="H125" s="49"/>
    </row>
    <row r="126" ht="15.75" customHeight="1">
      <c r="C126" s="49"/>
      <c r="D126" s="49"/>
      <c r="E126" s="49"/>
      <c r="F126" s="49"/>
      <c r="G126" s="49"/>
      <c r="H126" s="49"/>
    </row>
    <row r="127" ht="15.75" customHeight="1">
      <c r="C127" s="49"/>
      <c r="D127" s="49"/>
      <c r="E127" s="49"/>
      <c r="F127" s="49"/>
      <c r="G127" s="49"/>
      <c r="H127" s="49"/>
    </row>
    <row r="128" ht="15.75" customHeight="1">
      <c r="C128" s="49"/>
      <c r="D128" s="49"/>
      <c r="E128" s="49"/>
      <c r="F128" s="49"/>
      <c r="G128" s="49"/>
      <c r="H128" s="49"/>
    </row>
    <row r="129" ht="15.75" customHeight="1">
      <c r="C129" s="49"/>
      <c r="D129" s="49"/>
      <c r="E129" s="49"/>
      <c r="F129" s="49"/>
      <c r="G129" s="49"/>
      <c r="H129" s="49"/>
    </row>
    <row r="130" ht="15.75" customHeight="1">
      <c r="C130" s="49"/>
      <c r="D130" s="49"/>
      <c r="E130" s="49"/>
      <c r="F130" s="49"/>
      <c r="G130" s="49"/>
      <c r="H130" s="49"/>
    </row>
    <row r="131" ht="15.75" customHeight="1">
      <c r="C131" s="49"/>
      <c r="D131" s="49"/>
      <c r="E131" s="49"/>
      <c r="F131" s="49"/>
      <c r="G131" s="49"/>
      <c r="H131" s="49"/>
    </row>
    <row r="132" ht="15.75" customHeight="1">
      <c r="C132" s="49"/>
      <c r="D132" s="49"/>
      <c r="E132" s="49"/>
      <c r="F132" s="49"/>
      <c r="G132" s="49"/>
      <c r="H132" s="49"/>
    </row>
    <row r="133" ht="15.75" customHeight="1">
      <c r="C133" s="49"/>
      <c r="D133" s="49"/>
      <c r="E133" s="49"/>
      <c r="F133" s="49"/>
      <c r="G133" s="49"/>
      <c r="H133" s="49"/>
    </row>
    <row r="134" ht="15.75" customHeight="1">
      <c r="C134" s="49"/>
      <c r="D134" s="49"/>
      <c r="E134" s="49"/>
      <c r="F134" s="49"/>
      <c r="G134" s="49"/>
      <c r="H134" s="49"/>
    </row>
    <row r="135" ht="15.75" customHeight="1">
      <c r="C135" s="49"/>
      <c r="D135" s="49"/>
      <c r="E135" s="49"/>
      <c r="F135" s="49"/>
      <c r="G135" s="49"/>
      <c r="H135" s="49"/>
    </row>
    <row r="136" ht="15.75" customHeight="1">
      <c r="C136" s="49"/>
      <c r="D136" s="49"/>
      <c r="E136" s="49"/>
      <c r="F136" s="49"/>
      <c r="G136" s="49"/>
      <c r="H136" s="49"/>
    </row>
    <row r="137" ht="15.75" customHeight="1">
      <c r="C137" s="49"/>
      <c r="D137" s="49"/>
      <c r="E137" s="49"/>
      <c r="F137" s="49"/>
      <c r="G137" s="49"/>
      <c r="H137" s="49"/>
    </row>
    <row r="138" ht="15.75" customHeight="1">
      <c r="C138" s="49"/>
      <c r="D138" s="49"/>
      <c r="E138" s="49"/>
      <c r="F138" s="49"/>
      <c r="G138" s="49"/>
      <c r="H138" s="49"/>
    </row>
    <row r="139" ht="15.75" customHeight="1">
      <c r="C139" s="49"/>
      <c r="D139" s="49"/>
      <c r="E139" s="49"/>
      <c r="F139" s="49"/>
      <c r="G139" s="49"/>
      <c r="H139" s="49"/>
    </row>
    <row r="140" ht="15.75" customHeight="1">
      <c r="C140" s="49"/>
      <c r="D140" s="49"/>
      <c r="E140" s="49"/>
      <c r="F140" s="49"/>
      <c r="G140" s="49"/>
      <c r="H140" s="49"/>
    </row>
    <row r="141" ht="15.75" customHeight="1">
      <c r="C141" s="49"/>
      <c r="D141" s="49"/>
      <c r="E141" s="49"/>
      <c r="F141" s="49"/>
      <c r="G141" s="49"/>
      <c r="H141" s="49"/>
    </row>
    <row r="142" ht="15.75" customHeight="1">
      <c r="C142" s="49"/>
      <c r="D142" s="49"/>
      <c r="E142" s="49"/>
      <c r="F142" s="49"/>
      <c r="G142" s="49"/>
      <c r="H142" s="49"/>
    </row>
    <row r="143" ht="15.75" customHeight="1">
      <c r="C143" s="49"/>
      <c r="D143" s="49"/>
      <c r="E143" s="49"/>
      <c r="F143" s="49"/>
      <c r="G143" s="49"/>
      <c r="H143" s="49"/>
    </row>
    <row r="144" ht="15.75" customHeight="1">
      <c r="C144" s="49"/>
      <c r="D144" s="49"/>
      <c r="E144" s="49"/>
      <c r="F144" s="49"/>
      <c r="G144" s="49"/>
      <c r="H144" s="49"/>
    </row>
    <row r="145" ht="15.75" customHeight="1">
      <c r="C145" s="49"/>
      <c r="D145" s="49"/>
      <c r="E145" s="49"/>
      <c r="F145" s="49"/>
      <c r="G145" s="49"/>
      <c r="H145" s="49"/>
    </row>
    <row r="146" ht="15.75" customHeight="1">
      <c r="C146" s="49"/>
      <c r="D146" s="49"/>
      <c r="E146" s="49"/>
      <c r="F146" s="49"/>
      <c r="G146" s="49"/>
      <c r="H146" s="49"/>
    </row>
    <row r="147" ht="15.75" customHeight="1">
      <c r="C147" s="49"/>
      <c r="D147" s="49"/>
      <c r="E147" s="49"/>
      <c r="F147" s="49"/>
      <c r="G147" s="49"/>
      <c r="H147" s="49"/>
    </row>
    <row r="148" ht="15.75" customHeight="1">
      <c r="C148" s="49"/>
      <c r="D148" s="49"/>
      <c r="E148" s="49"/>
      <c r="F148" s="49"/>
      <c r="G148" s="49"/>
      <c r="H148" s="49"/>
    </row>
    <row r="149" ht="15.75" customHeight="1">
      <c r="C149" s="49"/>
      <c r="D149" s="49"/>
      <c r="E149" s="49"/>
      <c r="F149" s="49"/>
      <c r="G149" s="49"/>
      <c r="H149" s="49"/>
    </row>
    <row r="150" ht="15.75" customHeight="1">
      <c r="C150" s="49"/>
      <c r="D150" s="49"/>
      <c r="E150" s="49"/>
      <c r="F150" s="49"/>
      <c r="G150" s="49"/>
      <c r="H150" s="49"/>
    </row>
    <row r="151" ht="15.75" customHeight="1">
      <c r="C151" s="49"/>
      <c r="D151" s="49"/>
      <c r="E151" s="49"/>
      <c r="F151" s="49"/>
      <c r="G151" s="49"/>
      <c r="H151" s="49"/>
    </row>
    <row r="152" ht="15.75" customHeight="1">
      <c r="C152" s="49"/>
      <c r="D152" s="49"/>
      <c r="E152" s="49"/>
      <c r="F152" s="49"/>
      <c r="G152" s="49"/>
      <c r="H152" s="49"/>
    </row>
    <row r="153" ht="15.75" customHeight="1">
      <c r="C153" s="49"/>
      <c r="D153" s="49"/>
      <c r="E153" s="49"/>
      <c r="F153" s="49"/>
      <c r="G153" s="49"/>
      <c r="H153" s="49"/>
    </row>
    <row r="154" ht="15.75" customHeight="1">
      <c r="C154" s="49"/>
      <c r="D154" s="49"/>
      <c r="E154" s="49"/>
      <c r="F154" s="49"/>
      <c r="G154" s="49"/>
      <c r="H154" s="49"/>
    </row>
    <row r="155" ht="15.75" customHeight="1">
      <c r="C155" s="49"/>
      <c r="D155" s="49"/>
      <c r="E155" s="49"/>
      <c r="F155" s="49"/>
      <c r="G155" s="49"/>
      <c r="H155" s="49"/>
    </row>
    <row r="156" ht="15.75" customHeight="1">
      <c r="C156" s="49"/>
      <c r="D156" s="49"/>
      <c r="E156" s="49"/>
      <c r="F156" s="49"/>
      <c r="G156" s="49"/>
      <c r="H156" s="49"/>
    </row>
    <row r="157" ht="15.75" customHeight="1">
      <c r="C157" s="49"/>
      <c r="D157" s="49"/>
      <c r="E157" s="49"/>
      <c r="F157" s="49"/>
      <c r="G157" s="49"/>
      <c r="H157" s="49"/>
    </row>
    <row r="158" ht="15.75" customHeight="1">
      <c r="C158" s="49"/>
      <c r="D158" s="49"/>
      <c r="E158" s="49"/>
      <c r="F158" s="49"/>
      <c r="G158" s="49"/>
      <c r="H158" s="49"/>
    </row>
    <row r="159" ht="15.75" customHeight="1">
      <c r="C159" s="49"/>
      <c r="D159" s="49"/>
      <c r="E159" s="49"/>
      <c r="F159" s="49"/>
      <c r="G159" s="49"/>
      <c r="H159" s="49"/>
    </row>
    <row r="160" ht="15.75" customHeight="1">
      <c r="C160" s="49"/>
      <c r="D160" s="49"/>
      <c r="E160" s="49"/>
      <c r="F160" s="49"/>
      <c r="G160" s="49"/>
      <c r="H160" s="49"/>
    </row>
    <row r="161" ht="15.75" customHeight="1">
      <c r="C161" s="49"/>
      <c r="D161" s="49"/>
      <c r="E161" s="49"/>
      <c r="F161" s="49"/>
      <c r="G161" s="49"/>
      <c r="H161" s="49"/>
    </row>
    <row r="162" ht="15.75" customHeight="1">
      <c r="C162" s="49"/>
      <c r="D162" s="49"/>
      <c r="E162" s="49"/>
      <c r="F162" s="49"/>
      <c r="G162" s="49"/>
      <c r="H162" s="49"/>
    </row>
    <row r="163" ht="15.75" customHeight="1">
      <c r="C163" s="49"/>
      <c r="D163" s="49"/>
      <c r="E163" s="49"/>
      <c r="F163" s="49"/>
      <c r="G163" s="49"/>
      <c r="H163" s="49"/>
    </row>
    <row r="164" ht="15.75" customHeight="1">
      <c r="C164" s="49"/>
      <c r="D164" s="49"/>
      <c r="E164" s="49"/>
      <c r="F164" s="49"/>
      <c r="G164" s="49"/>
      <c r="H164" s="49"/>
    </row>
    <row r="165" ht="15.75" customHeight="1">
      <c r="C165" s="49"/>
      <c r="D165" s="49"/>
      <c r="E165" s="49"/>
      <c r="F165" s="49"/>
      <c r="G165" s="49"/>
      <c r="H165" s="49"/>
    </row>
    <row r="166" ht="15.75" customHeight="1">
      <c r="C166" s="49"/>
      <c r="D166" s="49"/>
      <c r="E166" s="49"/>
      <c r="F166" s="49"/>
      <c r="G166" s="49"/>
      <c r="H166" s="49"/>
    </row>
    <row r="167" ht="15.75" customHeight="1">
      <c r="C167" s="49"/>
      <c r="D167" s="49"/>
      <c r="E167" s="49"/>
      <c r="F167" s="49"/>
      <c r="G167" s="49"/>
      <c r="H167" s="49"/>
    </row>
    <row r="168" ht="15.75" customHeight="1">
      <c r="C168" s="49"/>
      <c r="D168" s="49"/>
      <c r="E168" s="49"/>
      <c r="F168" s="49"/>
      <c r="G168" s="49"/>
      <c r="H168" s="49"/>
    </row>
    <row r="169" ht="15.75" customHeight="1">
      <c r="C169" s="49"/>
      <c r="D169" s="49"/>
      <c r="E169" s="49"/>
      <c r="F169" s="49"/>
      <c r="G169" s="49"/>
      <c r="H169" s="49"/>
    </row>
    <row r="170" ht="15.75" customHeight="1">
      <c r="C170" s="49"/>
      <c r="D170" s="49"/>
      <c r="E170" s="49"/>
      <c r="F170" s="49"/>
      <c r="G170" s="49"/>
      <c r="H170" s="49"/>
    </row>
    <row r="171" ht="15.75" customHeight="1">
      <c r="C171" s="49"/>
      <c r="D171" s="49"/>
      <c r="E171" s="49"/>
      <c r="F171" s="49"/>
      <c r="G171" s="49"/>
      <c r="H171" s="49"/>
    </row>
    <row r="172" ht="15.75" customHeight="1">
      <c r="C172" s="49"/>
      <c r="D172" s="49"/>
      <c r="E172" s="49"/>
      <c r="F172" s="49"/>
      <c r="G172" s="49"/>
      <c r="H172" s="49"/>
    </row>
    <row r="173" ht="15.75" customHeight="1">
      <c r="C173" s="49"/>
      <c r="D173" s="49"/>
      <c r="E173" s="49"/>
      <c r="F173" s="49"/>
      <c r="G173" s="49"/>
      <c r="H173" s="49"/>
    </row>
    <row r="174" ht="15.75" customHeight="1">
      <c r="C174" s="49"/>
      <c r="D174" s="49"/>
      <c r="E174" s="49"/>
      <c r="F174" s="49"/>
      <c r="G174" s="49"/>
      <c r="H174" s="49"/>
    </row>
    <row r="175" ht="15.75" customHeight="1">
      <c r="C175" s="49"/>
      <c r="D175" s="49"/>
      <c r="E175" s="49"/>
      <c r="F175" s="49"/>
      <c r="G175" s="49"/>
      <c r="H175" s="49"/>
    </row>
    <row r="176" ht="15.75" customHeight="1">
      <c r="C176" s="49"/>
      <c r="D176" s="49"/>
      <c r="E176" s="49"/>
      <c r="F176" s="49"/>
      <c r="G176" s="49"/>
      <c r="H176" s="49"/>
    </row>
    <row r="177" ht="15.75" customHeight="1">
      <c r="C177" s="49"/>
      <c r="D177" s="49"/>
      <c r="E177" s="49"/>
      <c r="F177" s="49"/>
      <c r="G177" s="49"/>
      <c r="H177" s="49"/>
    </row>
    <row r="178" ht="15.75" customHeight="1">
      <c r="C178" s="49"/>
      <c r="D178" s="49"/>
      <c r="E178" s="49"/>
      <c r="F178" s="49"/>
      <c r="G178" s="49"/>
      <c r="H178" s="49"/>
    </row>
    <row r="179" ht="15.75" customHeight="1">
      <c r="C179" s="49"/>
      <c r="D179" s="49"/>
      <c r="E179" s="49"/>
      <c r="F179" s="49"/>
      <c r="G179" s="49"/>
      <c r="H179" s="49"/>
    </row>
    <row r="180" ht="15.75" customHeight="1">
      <c r="C180" s="49"/>
      <c r="D180" s="49"/>
      <c r="E180" s="49"/>
      <c r="F180" s="49"/>
      <c r="G180" s="49"/>
      <c r="H180" s="49"/>
    </row>
    <row r="181" ht="15.75" customHeight="1">
      <c r="C181" s="49"/>
      <c r="D181" s="49"/>
      <c r="E181" s="49"/>
      <c r="F181" s="49"/>
      <c r="G181" s="49"/>
      <c r="H181" s="49"/>
    </row>
    <row r="182" ht="15.75" customHeight="1">
      <c r="C182" s="49"/>
      <c r="D182" s="49"/>
      <c r="E182" s="49"/>
      <c r="F182" s="49"/>
      <c r="G182" s="49"/>
      <c r="H182" s="49"/>
    </row>
    <row r="183" ht="15.75" customHeight="1">
      <c r="C183" s="49"/>
      <c r="D183" s="49"/>
      <c r="E183" s="49"/>
      <c r="F183" s="49"/>
      <c r="G183" s="49"/>
      <c r="H183" s="49"/>
    </row>
    <row r="184" ht="15.75" customHeight="1">
      <c r="C184" s="49"/>
      <c r="D184" s="49"/>
      <c r="E184" s="49"/>
      <c r="F184" s="49"/>
      <c r="G184" s="49"/>
      <c r="H184" s="49"/>
    </row>
    <row r="185" ht="15.75" customHeight="1">
      <c r="C185" s="49"/>
      <c r="D185" s="49"/>
      <c r="E185" s="49"/>
      <c r="F185" s="49"/>
      <c r="G185" s="49"/>
      <c r="H185" s="49"/>
    </row>
    <row r="186" ht="15.75" customHeight="1">
      <c r="C186" s="49"/>
      <c r="D186" s="49"/>
      <c r="E186" s="49"/>
      <c r="F186" s="49"/>
      <c r="G186" s="49"/>
      <c r="H186" s="49"/>
    </row>
    <row r="187" ht="15.75" customHeight="1">
      <c r="C187" s="49"/>
      <c r="D187" s="49"/>
      <c r="E187" s="49"/>
      <c r="F187" s="49"/>
      <c r="G187" s="49"/>
      <c r="H187" s="49"/>
    </row>
    <row r="188" ht="15.75" customHeight="1">
      <c r="C188" s="49"/>
      <c r="D188" s="49"/>
      <c r="E188" s="49"/>
      <c r="F188" s="49"/>
      <c r="G188" s="49"/>
      <c r="H188" s="49"/>
    </row>
    <row r="189" ht="15.75" customHeight="1">
      <c r="C189" s="49"/>
      <c r="D189" s="49"/>
      <c r="E189" s="49"/>
      <c r="F189" s="49"/>
      <c r="G189" s="49"/>
      <c r="H189" s="49"/>
    </row>
    <row r="190" ht="15.75" customHeight="1">
      <c r="C190" s="49"/>
      <c r="D190" s="49"/>
      <c r="E190" s="49"/>
      <c r="F190" s="49"/>
      <c r="G190" s="49"/>
      <c r="H190" s="49"/>
    </row>
    <row r="191" ht="15.75" customHeight="1">
      <c r="C191" s="49"/>
      <c r="D191" s="49"/>
      <c r="E191" s="49"/>
      <c r="F191" s="49"/>
      <c r="G191" s="49"/>
      <c r="H191" s="49"/>
    </row>
    <row r="192" ht="15.75" customHeight="1">
      <c r="C192" s="49"/>
      <c r="D192" s="49"/>
      <c r="E192" s="49"/>
      <c r="F192" s="49"/>
      <c r="G192" s="49"/>
      <c r="H192" s="49"/>
    </row>
    <row r="193" ht="15.75" customHeight="1">
      <c r="C193" s="49"/>
      <c r="D193" s="49"/>
      <c r="E193" s="49"/>
      <c r="F193" s="49"/>
      <c r="G193" s="49"/>
      <c r="H193" s="49"/>
    </row>
    <row r="194" ht="15.75" customHeight="1">
      <c r="C194" s="49"/>
      <c r="D194" s="49"/>
      <c r="E194" s="49"/>
      <c r="F194" s="49"/>
      <c r="G194" s="49"/>
      <c r="H194" s="49"/>
    </row>
    <row r="195" ht="15.75" customHeight="1">
      <c r="C195" s="49"/>
      <c r="D195" s="49"/>
      <c r="E195" s="49"/>
      <c r="F195" s="49"/>
      <c r="G195" s="49"/>
      <c r="H195" s="49"/>
    </row>
    <row r="196" ht="15.75" customHeight="1">
      <c r="C196" s="49"/>
      <c r="D196" s="49"/>
      <c r="E196" s="49"/>
      <c r="F196" s="49"/>
      <c r="G196" s="49"/>
      <c r="H196" s="49"/>
    </row>
    <row r="197" ht="15.75" customHeight="1">
      <c r="C197" s="49"/>
      <c r="D197" s="49"/>
      <c r="E197" s="49"/>
      <c r="F197" s="49"/>
      <c r="G197" s="49"/>
      <c r="H197" s="49"/>
    </row>
    <row r="198" ht="15.75" customHeight="1">
      <c r="C198" s="49"/>
      <c r="D198" s="49"/>
      <c r="E198" s="49"/>
      <c r="F198" s="49"/>
      <c r="G198" s="49"/>
      <c r="H198" s="49"/>
    </row>
    <row r="199" ht="15.75" customHeight="1">
      <c r="C199" s="49"/>
      <c r="D199" s="49"/>
      <c r="E199" s="49"/>
      <c r="F199" s="49"/>
      <c r="G199" s="49"/>
      <c r="H199" s="49"/>
    </row>
    <row r="200" ht="15.75" customHeight="1">
      <c r="C200" s="49"/>
      <c r="D200" s="49"/>
      <c r="E200" s="49"/>
      <c r="F200" s="49"/>
      <c r="G200" s="49"/>
      <c r="H200" s="49"/>
    </row>
    <row r="201" ht="15.75" customHeight="1">
      <c r="C201" s="49"/>
      <c r="D201" s="49"/>
      <c r="E201" s="49"/>
      <c r="F201" s="49"/>
      <c r="G201" s="49"/>
      <c r="H201" s="49"/>
    </row>
    <row r="202" ht="15.75" customHeight="1">
      <c r="C202" s="49"/>
      <c r="D202" s="49"/>
      <c r="E202" s="49"/>
      <c r="F202" s="49"/>
      <c r="G202" s="49"/>
      <c r="H202" s="49"/>
    </row>
    <row r="203" ht="15.75" customHeight="1">
      <c r="C203" s="49"/>
      <c r="D203" s="49"/>
      <c r="E203" s="49"/>
      <c r="F203" s="49"/>
      <c r="G203" s="49"/>
      <c r="H203" s="49"/>
    </row>
    <row r="204" ht="15.75" customHeight="1">
      <c r="C204" s="49"/>
      <c r="D204" s="49"/>
      <c r="E204" s="49"/>
      <c r="F204" s="49"/>
      <c r="G204" s="49"/>
      <c r="H204" s="49"/>
    </row>
    <row r="205" ht="15.75" customHeight="1">
      <c r="C205" s="49"/>
      <c r="D205" s="49"/>
      <c r="E205" s="49"/>
      <c r="F205" s="49"/>
      <c r="G205" s="49"/>
      <c r="H205" s="49"/>
    </row>
    <row r="206" ht="15.75" customHeight="1">
      <c r="C206" s="49"/>
      <c r="D206" s="49"/>
      <c r="E206" s="49"/>
      <c r="F206" s="49"/>
      <c r="G206" s="49"/>
      <c r="H206" s="49"/>
    </row>
    <row r="207" ht="15.75" customHeight="1">
      <c r="C207" s="49"/>
      <c r="D207" s="49"/>
      <c r="E207" s="49"/>
      <c r="F207" s="49"/>
      <c r="G207" s="49"/>
      <c r="H207" s="49"/>
    </row>
    <row r="208" ht="15.75" customHeight="1">
      <c r="C208" s="49"/>
      <c r="D208" s="49"/>
      <c r="E208" s="49"/>
      <c r="F208" s="49"/>
      <c r="G208" s="49"/>
      <c r="H208" s="49"/>
    </row>
    <row r="209" ht="15.75" customHeight="1">
      <c r="C209" s="49"/>
      <c r="D209" s="49"/>
      <c r="E209" s="49"/>
      <c r="F209" s="49"/>
      <c r="G209" s="49"/>
      <c r="H209" s="49"/>
    </row>
    <row r="210" ht="15.75" customHeight="1">
      <c r="C210" s="49"/>
      <c r="D210" s="49"/>
      <c r="E210" s="49"/>
      <c r="F210" s="49"/>
      <c r="G210" s="49"/>
      <c r="H210" s="49"/>
    </row>
    <row r="211" ht="15.75" customHeight="1">
      <c r="C211" s="49"/>
      <c r="D211" s="49"/>
      <c r="E211" s="49"/>
      <c r="F211" s="49"/>
      <c r="G211" s="49"/>
      <c r="H211" s="49"/>
    </row>
    <row r="212" ht="15.75" customHeight="1">
      <c r="C212" s="49"/>
      <c r="D212" s="49"/>
      <c r="E212" s="49"/>
      <c r="F212" s="49"/>
      <c r="G212" s="49"/>
      <c r="H212" s="49"/>
    </row>
    <row r="213" ht="15.75" customHeight="1">
      <c r="C213" s="49"/>
      <c r="D213" s="49"/>
      <c r="E213" s="49"/>
      <c r="F213" s="49"/>
      <c r="G213" s="49"/>
      <c r="H213" s="49"/>
    </row>
    <row r="214" ht="15.75" customHeight="1">
      <c r="C214" s="49"/>
      <c r="D214" s="49"/>
      <c r="E214" s="49"/>
      <c r="F214" s="49"/>
      <c r="G214" s="49"/>
      <c r="H214" s="49"/>
    </row>
    <row r="215" ht="15.75" customHeight="1">
      <c r="C215" s="49"/>
      <c r="D215" s="49"/>
      <c r="E215" s="49"/>
      <c r="F215" s="49"/>
      <c r="G215" s="49"/>
      <c r="H215" s="49"/>
    </row>
    <row r="216" ht="15.75" customHeight="1">
      <c r="C216" s="49"/>
      <c r="D216" s="49"/>
      <c r="E216" s="49"/>
      <c r="F216" s="49"/>
      <c r="G216" s="49"/>
      <c r="H216" s="49"/>
    </row>
    <row r="217" ht="15.75" customHeight="1">
      <c r="C217" s="49"/>
      <c r="D217" s="49"/>
      <c r="E217" s="49"/>
      <c r="F217" s="49"/>
      <c r="G217" s="49"/>
      <c r="H217" s="49"/>
    </row>
    <row r="218" ht="15.75" customHeight="1">
      <c r="C218" s="49"/>
      <c r="D218" s="49"/>
      <c r="E218" s="49"/>
      <c r="F218" s="49"/>
      <c r="G218" s="49"/>
      <c r="H218" s="49"/>
    </row>
    <row r="219" ht="15.75" customHeight="1">
      <c r="C219" s="49"/>
      <c r="D219" s="49"/>
      <c r="E219" s="49"/>
      <c r="F219" s="49"/>
      <c r="G219" s="49"/>
      <c r="H219" s="49"/>
    </row>
    <row r="220" ht="15.75" customHeight="1">
      <c r="C220" s="49"/>
      <c r="D220" s="49"/>
      <c r="E220" s="49"/>
      <c r="F220" s="49"/>
      <c r="G220" s="49"/>
      <c r="H220" s="49"/>
    </row>
    <row r="221" ht="15.75" customHeight="1">
      <c r="C221" s="49"/>
      <c r="D221" s="49"/>
      <c r="E221" s="49"/>
      <c r="F221" s="49"/>
      <c r="G221" s="49"/>
      <c r="H221" s="49"/>
    </row>
    <row r="222" ht="15.75" customHeight="1">
      <c r="C222" s="49"/>
      <c r="D222" s="49"/>
      <c r="E222" s="49"/>
      <c r="F222" s="49"/>
      <c r="G222" s="49"/>
      <c r="H222" s="49"/>
    </row>
    <row r="223" ht="15.75" customHeight="1">
      <c r="C223" s="49"/>
      <c r="D223" s="49"/>
      <c r="E223" s="49"/>
      <c r="F223" s="49"/>
      <c r="G223" s="49"/>
      <c r="H223" s="49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6" max="6" width="14.75"/>
  </cols>
  <sheetData>
    <row r="1" ht="15.75" customHeight="1"/>
    <row r="2" ht="15.75" customHeight="1"/>
    <row r="3" ht="15.75" customHeight="1">
      <c r="A3" s="71" t="s">
        <v>112</v>
      </c>
      <c r="B3" s="72"/>
      <c r="C3" s="72"/>
      <c r="D3" s="73"/>
    </row>
    <row r="4" ht="15.75" customHeight="1">
      <c r="A4" s="74" t="s">
        <v>113</v>
      </c>
      <c r="B4" s="75"/>
      <c r="C4" s="76"/>
      <c r="D4" s="77"/>
    </row>
    <row r="5" ht="24.75" customHeight="1">
      <c r="A5" s="56"/>
      <c r="B5" s="75" t="s">
        <v>114</v>
      </c>
      <c r="C5" s="76" t="s">
        <v>115</v>
      </c>
      <c r="D5" s="77" t="s">
        <v>78</v>
      </c>
      <c r="E5" s="78" t="s">
        <v>6</v>
      </c>
      <c r="F5" s="78" t="s">
        <v>116</v>
      </c>
    </row>
    <row r="6" ht="15.75" customHeight="1">
      <c r="A6" s="56" t="s">
        <v>117</v>
      </c>
      <c r="B6" s="19">
        <v>2.8</v>
      </c>
      <c r="C6" s="19">
        <v>0.5</v>
      </c>
      <c r="D6" s="79">
        <f t="shared" ref="D6:D9" si="1">B6*C6</f>
        <v>1.4</v>
      </c>
      <c r="E6" s="80">
        <v>5.0</v>
      </c>
      <c r="F6" s="80">
        <f t="shared" ref="F6:F9" si="2">E6*D6</f>
        <v>7</v>
      </c>
    </row>
    <row r="7" ht="15.75" customHeight="1">
      <c r="A7" s="56" t="s">
        <v>118</v>
      </c>
      <c r="B7" s="19">
        <v>2.7</v>
      </c>
      <c r="C7" s="19">
        <v>0.5</v>
      </c>
      <c r="D7" s="79">
        <f t="shared" si="1"/>
        <v>1.35</v>
      </c>
      <c r="E7" s="80">
        <v>5.0</v>
      </c>
      <c r="F7" s="80">
        <f t="shared" si="2"/>
        <v>6.75</v>
      </c>
    </row>
    <row r="8" ht="15.75" customHeight="1">
      <c r="A8" s="56" t="s">
        <v>119</v>
      </c>
      <c r="B8" s="19">
        <f>0.5+0.5+B7</f>
        <v>3.7</v>
      </c>
      <c r="C8" s="19">
        <v>0.1</v>
      </c>
      <c r="D8" s="79">
        <f t="shared" si="1"/>
        <v>0.37</v>
      </c>
      <c r="E8" s="80">
        <v>5.0</v>
      </c>
      <c r="F8" s="80">
        <f t="shared" si="2"/>
        <v>1.85</v>
      </c>
    </row>
    <row r="9" ht="15.75" customHeight="1">
      <c r="A9" s="56" t="s">
        <v>120</v>
      </c>
      <c r="B9" s="20">
        <f>0.5+0.5+B6</f>
        <v>3.8</v>
      </c>
      <c r="C9" s="19">
        <v>0.1</v>
      </c>
      <c r="D9" s="79">
        <f t="shared" si="1"/>
        <v>0.38</v>
      </c>
      <c r="E9" s="80">
        <v>5.0</v>
      </c>
      <c r="F9" s="80">
        <f t="shared" si="2"/>
        <v>1.9</v>
      </c>
    </row>
    <row r="10" ht="15.75" customHeight="1">
      <c r="A10" s="56"/>
      <c r="E10" s="78" t="s">
        <v>7</v>
      </c>
      <c r="F10" s="81">
        <f>F6+F7+F8+F9</f>
        <v>17.5</v>
      </c>
    </row>
    <row r="11" ht="15.75" customHeight="1">
      <c r="A11" s="56"/>
      <c r="D11" s="79"/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4.38"/>
    <col customWidth="1" min="2" max="2" width="13.38"/>
  </cols>
  <sheetData>
    <row r="1" ht="15.75" customHeight="1">
      <c r="A1" s="82" t="s">
        <v>121</v>
      </c>
      <c r="B1" s="83"/>
      <c r="C1" s="84"/>
      <c r="D1" s="85">
        <f>SUM(D6:D143)</f>
        <v>3088.92</v>
      </c>
      <c r="E1" s="19"/>
    </row>
    <row r="2" ht="15.75" customHeight="1"/>
    <row r="3" ht="15.75" customHeight="1">
      <c r="A3" s="1" t="s">
        <v>122</v>
      </c>
      <c r="B3" s="86" t="s">
        <v>123</v>
      </c>
    </row>
    <row r="4" ht="15.75" customHeight="1">
      <c r="B4" s="19" t="s">
        <v>124</v>
      </c>
      <c r="C4" s="19" t="s">
        <v>125</v>
      </c>
      <c r="D4" s="19" t="s">
        <v>7</v>
      </c>
    </row>
    <row r="5" ht="15.75" customHeight="1">
      <c r="A5" s="48" t="s">
        <v>18</v>
      </c>
      <c r="B5" s="19"/>
      <c r="C5" s="19"/>
      <c r="D5" s="19"/>
    </row>
    <row r="6" ht="15.75" customHeight="1">
      <c r="A6" s="19" t="s">
        <v>126</v>
      </c>
      <c r="B6" s="19">
        <v>19.62</v>
      </c>
      <c r="C6" s="19">
        <v>0.9</v>
      </c>
      <c r="D6" s="19">
        <f t="shared" ref="D6:D28" si="1">B6-C6</f>
        <v>18.72</v>
      </c>
    </row>
    <row r="7" ht="15.75" customHeight="1">
      <c r="A7" s="19" t="s">
        <v>127</v>
      </c>
      <c r="B7" s="19">
        <v>8.04</v>
      </c>
      <c r="C7" s="19">
        <v>0.9</v>
      </c>
      <c r="D7" s="19">
        <f t="shared" si="1"/>
        <v>7.14</v>
      </c>
    </row>
    <row r="8" ht="15.75" customHeight="1">
      <c r="A8" s="19" t="s">
        <v>128</v>
      </c>
      <c r="B8" s="19">
        <v>8.16</v>
      </c>
      <c r="C8" s="20">
        <v>0.9</v>
      </c>
      <c r="D8" s="19">
        <f t="shared" si="1"/>
        <v>7.26</v>
      </c>
    </row>
    <row r="9" ht="15.75" customHeight="1">
      <c r="A9" s="19" t="s">
        <v>129</v>
      </c>
      <c r="B9" s="19">
        <v>46.55</v>
      </c>
      <c r="C9" s="20">
        <f>6*0.9+0.7+1.6+1.6</f>
        <v>9.3</v>
      </c>
      <c r="D9" s="19">
        <f t="shared" si="1"/>
        <v>37.25</v>
      </c>
    </row>
    <row r="10" ht="15.75" customHeight="1">
      <c r="A10" s="19" t="s">
        <v>130</v>
      </c>
      <c r="B10" s="19">
        <v>19.62</v>
      </c>
      <c r="C10" s="20">
        <v>0.9</v>
      </c>
      <c r="D10" s="19">
        <f t="shared" si="1"/>
        <v>18.72</v>
      </c>
    </row>
    <row r="11" ht="15.75" customHeight="1">
      <c r="A11" s="19" t="s">
        <v>131</v>
      </c>
      <c r="B11" s="19">
        <v>9.83</v>
      </c>
      <c r="C11" s="20">
        <v>0.9</v>
      </c>
      <c r="D11" s="19">
        <f t="shared" si="1"/>
        <v>8.93</v>
      </c>
    </row>
    <row r="12" ht="15.75" customHeight="1">
      <c r="A12" s="19" t="s">
        <v>132</v>
      </c>
      <c r="B12" s="19">
        <v>28.24</v>
      </c>
      <c r="C12" s="19">
        <v>0.9</v>
      </c>
      <c r="D12" s="19">
        <f t="shared" si="1"/>
        <v>27.34</v>
      </c>
    </row>
    <row r="13" ht="15.75" customHeight="1">
      <c r="A13" s="19" t="s">
        <v>133</v>
      </c>
      <c r="B13" s="19">
        <v>24.31</v>
      </c>
      <c r="C13" s="19">
        <v>1.8</v>
      </c>
      <c r="D13" s="19">
        <f t="shared" si="1"/>
        <v>22.51</v>
      </c>
    </row>
    <row r="14" ht="15.75" customHeight="1">
      <c r="A14" s="19" t="s">
        <v>134</v>
      </c>
      <c r="B14" s="19">
        <v>46.41</v>
      </c>
      <c r="C14" s="19">
        <f>1.8+1.6</f>
        <v>3.4</v>
      </c>
      <c r="D14" s="19">
        <f t="shared" si="1"/>
        <v>43.01</v>
      </c>
    </row>
    <row r="15" ht="15.75" customHeight="1">
      <c r="A15" s="19" t="s">
        <v>135</v>
      </c>
      <c r="B15" s="19">
        <v>7.76</v>
      </c>
      <c r="C15" s="20">
        <v>0.9</v>
      </c>
      <c r="D15" s="19">
        <f t="shared" si="1"/>
        <v>6.86</v>
      </c>
    </row>
    <row r="16" ht="15.75" customHeight="1">
      <c r="A16" s="19" t="s">
        <v>136</v>
      </c>
      <c r="B16" s="19">
        <v>10.35</v>
      </c>
      <c r="C16" s="20">
        <v>0.9</v>
      </c>
      <c r="D16" s="19">
        <f t="shared" si="1"/>
        <v>9.45</v>
      </c>
    </row>
    <row r="17" ht="15.75" customHeight="1">
      <c r="A17" s="19" t="s">
        <v>137</v>
      </c>
      <c r="B17" s="19">
        <v>8.17</v>
      </c>
      <c r="C17" s="19">
        <v>0.9</v>
      </c>
      <c r="D17" s="19">
        <f t="shared" si="1"/>
        <v>7.27</v>
      </c>
    </row>
    <row r="18" ht="15.75" customHeight="1">
      <c r="A18" s="19" t="s">
        <v>138</v>
      </c>
      <c r="B18" s="19">
        <v>12.67</v>
      </c>
      <c r="C18" s="19">
        <v>0.9</v>
      </c>
      <c r="D18" s="19">
        <f t="shared" si="1"/>
        <v>11.77</v>
      </c>
    </row>
    <row r="19" ht="15.75" customHeight="1">
      <c r="A19" s="19" t="s">
        <v>139</v>
      </c>
      <c r="B19" s="19">
        <v>7.81</v>
      </c>
      <c r="C19" s="19">
        <v>0.9</v>
      </c>
      <c r="D19" s="19">
        <f t="shared" si="1"/>
        <v>6.91</v>
      </c>
    </row>
    <row r="20" ht="15.75" customHeight="1">
      <c r="A20" s="19" t="s">
        <v>140</v>
      </c>
      <c r="B20" s="19">
        <v>16.47</v>
      </c>
      <c r="C20" s="20">
        <v>0.9</v>
      </c>
      <c r="D20" s="19">
        <f t="shared" si="1"/>
        <v>15.57</v>
      </c>
    </row>
    <row r="21" ht="15.75" customHeight="1">
      <c r="A21" s="19" t="s">
        <v>141</v>
      </c>
      <c r="B21" s="19">
        <v>16.55</v>
      </c>
      <c r="C21" s="20">
        <v>0.9</v>
      </c>
      <c r="D21" s="19">
        <f t="shared" si="1"/>
        <v>15.65</v>
      </c>
    </row>
    <row r="22" ht="15.75" customHeight="1">
      <c r="A22" s="19" t="s">
        <v>142</v>
      </c>
      <c r="B22" s="19">
        <v>101.64</v>
      </c>
      <c r="C22" s="20">
        <f>1.8+1.6+1.8+(7*0.9)</f>
        <v>11.5</v>
      </c>
      <c r="D22" s="19">
        <f t="shared" si="1"/>
        <v>90.14</v>
      </c>
    </row>
    <row r="23" ht="15.75" customHeight="1">
      <c r="A23" s="20" t="s">
        <v>95</v>
      </c>
      <c r="B23" s="20">
        <v>11.8</v>
      </c>
      <c r="C23" s="20">
        <v>0.9</v>
      </c>
      <c r="D23" s="19">
        <f t="shared" si="1"/>
        <v>10.9</v>
      </c>
    </row>
    <row r="24" ht="15.75" customHeight="1">
      <c r="A24" s="20" t="s">
        <v>143</v>
      </c>
      <c r="B24" s="20">
        <v>23.69</v>
      </c>
      <c r="C24" s="19">
        <v>0.9</v>
      </c>
      <c r="D24" s="19">
        <f t="shared" si="1"/>
        <v>22.79</v>
      </c>
    </row>
    <row r="25" ht="15.75" customHeight="1">
      <c r="A25" s="20" t="s">
        <v>144</v>
      </c>
      <c r="B25" s="20">
        <v>13.9</v>
      </c>
      <c r="C25" s="20">
        <v>0.9</v>
      </c>
      <c r="D25" s="19">
        <f t="shared" si="1"/>
        <v>13</v>
      </c>
    </row>
    <row r="26" ht="15.75" customHeight="1">
      <c r="A26" s="20" t="s">
        <v>145</v>
      </c>
      <c r="B26" s="20">
        <v>12.06</v>
      </c>
      <c r="C26" s="20">
        <v>0.9</v>
      </c>
      <c r="D26" s="19">
        <f t="shared" si="1"/>
        <v>11.16</v>
      </c>
    </row>
    <row r="27" ht="15.75" customHeight="1">
      <c r="A27" s="20" t="s">
        <v>146</v>
      </c>
      <c r="B27" s="20">
        <v>19.43</v>
      </c>
      <c r="C27" s="20">
        <v>1.6</v>
      </c>
      <c r="D27" s="19">
        <f t="shared" si="1"/>
        <v>17.83</v>
      </c>
    </row>
    <row r="28" ht="15.75" customHeight="1">
      <c r="A28" s="20" t="s">
        <v>146</v>
      </c>
      <c r="B28" s="20">
        <v>22.81</v>
      </c>
      <c r="C28" s="20">
        <v>1.6</v>
      </c>
      <c r="D28" s="19">
        <f t="shared" si="1"/>
        <v>21.21</v>
      </c>
    </row>
    <row r="29" ht="15.75" customHeight="1"/>
    <row r="30" ht="15.75" customHeight="1"/>
    <row r="31" ht="15.75" customHeight="1">
      <c r="A31" s="87" t="s">
        <v>147</v>
      </c>
    </row>
    <row r="32" ht="15.75" customHeight="1">
      <c r="A32" s="19" t="s">
        <v>126</v>
      </c>
      <c r="B32" s="19">
        <v>19.62</v>
      </c>
      <c r="C32" s="19">
        <v>0.9</v>
      </c>
      <c r="D32" s="19">
        <f t="shared" ref="D32:D54" si="2">B32-C32</f>
        <v>18.72</v>
      </c>
    </row>
    <row r="33" ht="15.75" customHeight="1">
      <c r="A33" s="19" t="s">
        <v>127</v>
      </c>
      <c r="B33" s="19">
        <v>8.04</v>
      </c>
      <c r="C33" s="19">
        <v>0.9</v>
      </c>
      <c r="D33" s="19">
        <f t="shared" si="2"/>
        <v>7.14</v>
      </c>
    </row>
    <row r="34" ht="15.75" customHeight="1">
      <c r="A34" s="19" t="s">
        <v>128</v>
      </c>
      <c r="B34" s="19">
        <v>8.16</v>
      </c>
      <c r="C34" s="20">
        <v>0.9</v>
      </c>
      <c r="D34" s="19">
        <f t="shared" si="2"/>
        <v>7.26</v>
      </c>
    </row>
    <row r="35" ht="15.75" customHeight="1">
      <c r="A35" s="19" t="s">
        <v>129</v>
      </c>
      <c r="B35" s="19">
        <v>46.55</v>
      </c>
      <c r="C35" s="20">
        <f>6*0.9+0.7+1.6+1.6</f>
        <v>9.3</v>
      </c>
      <c r="D35" s="19">
        <f t="shared" si="2"/>
        <v>37.25</v>
      </c>
    </row>
    <row r="36" ht="15.75" customHeight="1">
      <c r="A36" s="19" t="s">
        <v>130</v>
      </c>
      <c r="B36" s="19">
        <v>19.62</v>
      </c>
      <c r="C36" s="20">
        <v>0.9</v>
      </c>
      <c r="D36" s="19">
        <f t="shared" si="2"/>
        <v>18.72</v>
      </c>
    </row>
    <row r="37" ht="15.75" customHeight="1">
      <c r="A37" s="19" t="s">
        <v>129</v>
      </c>
      <c r="B37" s="19">
        <v>46.55</v>
      </c>
      <c r="C37" s="20">
        <f>6*0.9+0.7+1.6+1.6</f>
        <v>9.3</v>
      </c>
      <c r="D37" s="19">
        <f t="shared" si="2"/>
        <v>37.25</v>
      </c>
    </row>
    <row r="38" ht="15.75" customHeight="1">
      <c r="A38" s="20" t="s">
        <v>148</v>
      </c>
      <c r="B38" s="20">
        <f>80.46+9.62+9.62+2.89+2.89</f>
        <v>105.48</v>
      </c>
      <c r="C38" s="20">
        <f>(0.9*8)+1.6+1.6+2.4</f>
        <v>12.8</v>
      </c>
      <c r="D38" s="19">
        <f t="shared" si="2"/>
        <v>92.68</v>
      </c>
    </row>
    <row r="39" ht="15.75" customHeight="1">
      <c r="A39" s="20" t="s">
        <v>149</v>
      </c>
      <c r="B39" s="20">
        <v>30.31</v>
      </c>
      <c r="C39" s="20">
        <v>0.9</v>
      </c>
      <c r="D39" s="19">
        <f t="shared" si="2"/>
        <v>29.41</v>
      </c>
    </row>
    <row r="40" ht="15.75" customHeight="1">
      <c r="A40" s="20" t="s">
        <v>150</v>
      </c>
      <c r="B40" s="20">
        <v>30.01</v>
      </c>
      <c r="C40" s="20">
        <v>0.9</v>
      </c>
      <c r="D40" s="19">
        <f t="shared" si="2"/>
        <v>29.11</v>
      </c>
    </row>
    <row r="41" ht="15.75" customHeight="1">
      <c r="A41" s="20" t="s">
        <v>151</v>
      </c>
      <c r="B41" s="20">
        <v>60.12</v>
      </c>
      <c r="C41" s="20">
        <v>1.8</v>
      </c>
      <c r="D41" s="19">
        <f t="shared" si="2"/>
        <v>58.32</v>
      </c>
    </row>
    <row r="42" ht="15.75" customHeight="1">
      <c r="A42" s="20" t="s">
        <v>142</v>
      </c>
      <c r="B42" s="20">
        <v>41.97</v>
      </c>
      <c r="C42" s="20">
        <f>2*2.6</f>
        <v>5.2</v>
      </c>
      <c r="D42" s="19">
        <f t="shared" si="2"/>
        <v>36.77</v>
      </c>
    </row>
    <row r="43" ht="15.75" customHeight="1">
      <c r="A43" s="20" t="s">
        <v>152</v>
      </c>
      <c r="B43" s="20">
        <v>34.07</v>
      </c>
      <c r="C43" s="20">
        <v>0.9</v>
      </c>
      <c r="D43" s="19">
        <f t="shared" si="2"/>
        <v>33.17</v>
      </c>
    </row>
    <row r="44" ht="15.75" customHeight="1">
      <c r="A44" s="20" t="s">
        <v>153</v>
      </c>
      <c r="B44" s="20">
        <v>34.33</v>
      </c>
      <c r="C44" s="20">
        <v>0.9</v>
      </c>
      <c r="D44" s="19">
        <f t="shared" si="2"/>
        <v>33.43</v>
      </c>
    </row>
    <row r="45" ht="15.75" customHeight="1">
      <c r="A45" s="20" t="s">
        <v>154</v>
      </c>
      <c r="B45" s="20">
        <v>33.78</v>
      </c>
      <c r="C45" s="20">
        <v>0.9</v>
      </c>
      <c r="D45" s="19">
        <f t="shared" si="2"/>
        <v>32.88</v>
      </c>
    </row>
    <row r="46" ht="15.75" customHeight="1">
      <c r="A46" s="20" t="s">
        <v>155</v>
      </c>
      <c r="B46" s="20">
        <v>34.05</v>
      </c>
      <c r="C46" s="20">
        <v>0.9</v>
      </c>
      <c r="D46" s="19">
        <f t="shared" si="2"/>
        <v>33.15</v>
      </c>
    </row>
    <row r="47" ht="15.75" customHeight="1">
      <c r="A47" s="20" t="s">
        <v>129</v>
      </c>
      <c r="B47" s="20">
        <v>13.64</v>
      </c>
      <c r="C47" s="20">
        <f>0.9*2</f>
        <v>1.8</v>
      </c>
      <c r="D47" s="19">
        <f t="shared" si="2"/>
        <v>11.84</v>
      </c>
    </row>
    <row r="48" ht="15.75" customHeight="1">
      <c r="A48" s="20" t="s">
        <v>131</v>
      </c>
      <c r="B48" s="20">
        <v>12.9</v>
      </c>
      <c r="C48" s="20">
        <v>0.9</v>
      </c>
      <c r="D48" s="19">
        <f t="shared" si="2"/>
        <v>12</v>
      </c>
    </row>
    <row r="49" ht="15.75" customHeight="1">
      <c r="A49" s="20" t="s">
        <v>131</v>
      </c>
      <c r="B49" s="20">
        <v>10.31</v>
      </c>
      <c r="C49" s="20">
        <v>0.9</v>
      </c>
      <c r="D49" s="19">
        <f t="shared" si="2"/>
        <v>9.41</v>
      </c>
    </row>
    <row r="50" ht="15.75" customHeight="1">
      <c r="A50" s="20" t="s">
        <v>131</v>
      </c>
      <c r="B50" s="20">
        <v>13.8</v>
      </c>
      <c r="C50" s="20">
        <v>0.9</v>
      </c>
      <c r="D50" s="19">
        <f t="shared" si="2"/>
        <v>12.9</v>
      </c>
    </row>
    <row r="51" ht="15.75" customHeight="1">
      <c r="A51" s="20" t="s">
        <v>146</v>
      </c>
      <c r="B51" s="20">
        <v>19.43</v>
      </c>
      <c r="C51" s="20">
        <v>1.6</v>
      </c>
      <c r="D51" s="19">
        <f t="shared" si="2"/>
        <v>17.83</v>
      </c>
    </row>
    <row r="52" ht="15.75" customHeight="1">
      <c r="A52" s="20" t="s">
        <v>146</v>
      </c>
      <c r="B52" s="20">
        <v>22.68</v>
      </c>
      <c r="C52" s="20">
        <v>1.8</v>
      </c>
      <c r="D52" s="19">
        <f t="shared" si="2"/>
        <v>20.88</v>
      </c>
    </row>
    <row r="53" ht="15.75" customHeight="1">
      <c r="A53" s="20" t="s">
        <v>156</v>
      </c>
      <c r="B53" s="20">
        <v>18.4</v>
      </c>
      <c r="C53" s="20">
        <v>0.0</v>
      </c>
      <c r="D53" s="19">
        <f t="shared" si="2"/>
        <v>18.4</v>
      </c>
    </row>
    <row r="54" ht="15.75" customHeight="1">
      <c r="A54" s="20" t="s">
        <v>156</v>
      </c>
      <c r="B54" s="20">
        <v>18.4</v>
      </c>
      <c r="C54" s="20">
        <v>0.0</v>
      </c>
      <c r="D54" s="19">
        <f t="shared" si="2"/>
        <v>18.4</v>
      </c>
    </row>
    <row r="55" ht="15.75" customHeight="1"/>
    <row r="56" ht="15.75" customHeight="1"/>
    <row r="57" ht="15.75" customHeight="1">
      <c r="A57" s="87" t="s">
        <v>157</v>
      </c>
    </row>
    <row r="58" ht="15.75" customHeight="1">
      <c r="A58" s="19" t="s">
        <v>126</v>
      </c>
      <c r="B58" s="19">
        <v>19.62</v>
      </c>
      <c r="C58" s="19">
        <v>0.9</v>
      </c>
      <c r="D58" s="19">
        <f t="shared" ref="D58:D80" si="3">B58-C58</f>
        <v>18.72</v>
      </c>
    </row>
    <row r="59" ht="15.75" customHeight="1">
      <c r="A59" s="19" t="s">
        <v>127</v>
      </c>
      <c r="B59" s="19">
        <v>8.04</v>
      </c>
      <c r="C59" s="19">
        <v>0.9</v>
      </c>
      <c r="D59" s="19">
        <f t="shared" si="3"/>
        <v>7.14</v>
      </c>
    </row>
    <row r="60" ht="15.75" customHeight="1">
      <c r="A60" s="19" t="s">
        <v>128</v>
      </c>
      <c r="B60" s="19">
        <v>8.16</v>
      </c>
      <c r="C60" s="20">
        <v>0.9</v>
      </c>
      <c r="D60" s="19">
        <f t="shared" si="3"/>
        <v>7.26</v>
      </c>
    </row>
    <row r="61" ht="15.75" customHeight="1">
      <c r="A61" s="19" t="s">
        <v>129</v>
      </c>
      <c r="B61" s="19">
        <v>46.55</v>
      </c>
      <c r="C61" s="20">
        <f>6*0.9+0.7+1.6+1.6</f>
        <v>9.3</v>
      </c>
      <c r="D61" s="19">
        <f t="shared" si="3"/>
        <v>37.25</v>
      </c>
    </row>
    <row r="62" ht="15.75" customHeight="1">
      <c r="A62" s="19" t="s">
        <v>130</v>
      </c>
      <c r="B62" s="19">
        <v>19.62</v>
      </c>
      <c r="C62" s="20">
        <v>0.9</v>
      </c>
      <c r="D62" s="19">
        <f t="shared" si="3"/>
        <v>18.72</v>
      </c>
    </row>
    <row r="63" ht="15.75" customHeight="1">
      <c r="A63" s="19" t="s">
        <v>129</v>
      </c>
      <c r="B63" s="19">
        <v>46.55</v>
      </c>
      <c r="C63" s="20">
        <f>6*0.9+0.7+1.6+1.6</f>
        <v>9.3</v>
      </c>
      <c r="D63" s="19">
        <f t="shared" si="3"/>
        <v>37.25</v>
      </c>
    </row>
    <row r="64" ht="15.75" customHeight="1">
      <c r="A64" s="20" t="s">
        <v>148</v>
      </c>
      <c r="B64" s="20">
        <f>80.46+9.62+9.62+2.89+2.89</f>
        <v>105.48</v>
      </c>
      <c r="C64" s="20">
        <f>(0.9*8)+1.6+1.6+2.4</f>
        <v>12.8</v>
      </c>
      <c r="D64" s="19">
        <f t="shared" si="3"/>
        <v>92.68</v>
      </c>
    </row>
    <row r="65" ht="15.75" customHeight="1">
      <c r="A65" s="20" t="s">
        <v>149</v>
      </c>
      <c r="B65" s="20">
        <v>30.31</v>
      </c>
      <c r="C65" s="20">
        <v>0.9</v>
      </c>
      <c r="D65" s="19">
        <f t="shared" si="3"/>
        <v>29.41</v>
      </c>
    </row>
    <row r="66" ht="15.75" customHeight="1">
      <c r="A66" s="20" t="s">
        <v>150</v>
      </c>
      <c r="B66" s="20">
        <v>30.01</v>
      </c>
      <c r="C66" s="20">
        <v>0.9</v>
      </c>
      <c r="D66" s="19">
        <f t="shared" si="3"/>
        <v>29.11</v>
      </c>
    </row>
    <row r="67" ht="15.75" customHeight="1">
      <c r="A67" s="20" t="s">
        <v>151</v>
      </c>
      <c r="B67" s="20">
        <v>60.12</v>
      </c>
      <c r="C67" s="20">
        <v>1.8</v>
      </c>
      <c r="D67" s="19">
        <f t="shared" si="3"/>
        <v>58.32</v>
      </c>
    </row>
    <row r="68" ht="15.75" customHeight="1">
      <c r="A68" s="20" t="s">
        <v>142</v>
      </c>
      <c r="B68" s="20">
        <v>41.97</v>
      </c>
      <c r="C68" s="20">
        <f>2*2.6</f>
        <v>5.2</v>
      </c>
      <c r="D68" s="19">
        <f t="shared" si="3"/>
        <v>36.77</v>
      </c>
    </row>
    <row r="69" ht="15.75" customHeight="1">
      <c r="A69" s="20" t="s">
        <v>152</v>
      </c>
      <c r="B69" s="20">
        <v>34.07</v>
      </c>
      <c r="C69" s="20">
        <v>0.9</v>
      </c>
      <c r="D69" s="19">
        <f t="shared" si="3"/>
        <v>33.17</v>
      </c>
    </row>
    <row r="70" ht="15.75" customHeight="1">
      <c r="A70" s="20" t="s">
        <v>153</v>
      </c>
      <c r="B70" s="20">
        <v>34.33</v>
      </c>
      <c r="C70" s="20">
        <v>0.9</v>
      </c>
      <c r="D70" s="19">
        <f t="shared" si="3"/>
        <v>33.43</v>
      </c>
    </row>
    <row r="71" ht="15.75" customHeight="1">
      <c r="A71" s="20" t="s">
        <v>154</v>
      </c>
      <c r="B71" s="20">
        <v>33.78</v>
      </c>
      <c r="C71" s="20">
        <v>0.9</v>
      </c>
      <c r="D71" s="19">
        <f t="shared" si="3"/>
        <v>32.88</v>
      </c>
    </row>
    <row r="72" ht="15.75" customHeight="1">
      <c r="A72" s="20" t="s">
        <v>155</v>
      </c>
      <c r="B72" s="20">
        <v>34.05</v>
      </c>
      <c r="C72" s="20">
        <v>0.9</v>
      </c>
      <c r="D72" s="19">
        <f t="shared" si="3"/>
        <v>33.15</v>
      </c>
    </row>
    <row r="73" ht="15.75" customHeight="1">
      <c r="A73" s="20" t="s">
        <v>129</v>
      </c>
      <c r="B73" s="20">
        <v>13.64</v>
      </c>
      <c r="C73" s="20">
        <f>0.9*2</f>
        <v>1.8</v>
      </c>
      <c r="D73" s="19">
        <f t="shared" si="3"/>
        <v>11.84</v>
      </c>
    </row>
    <row r="74" ht="15.75" customHeight="1">
      <c r="A74" s="20" t="s">
        <v>131</v>
      </c>
      <c r="B74" s="20">
        <v>12.9</v>
      </c>
      <c r="C74" s="20">
        <v>0.9</v>
      </c>
      <c r="D74" s="19">
        <f t="shared" si="3"/>
        <v>12</v>
      </c>
    </row>
    <row r="75" ht="15.75" customHeight="1">
      <c r="A75" s="20" t="s">
        <v>131</v>
      </c>
      <c r="B75" s="20">
        <v>10.31</v>
      </c>
      <c r="C75" s="20">
        <v>0.9</v>
      </c>
      <c r="D75" s="19">
        <f t="shared" si="3"/>
        <v>9.41</v>
      </c>
    </row>
    <row r="76" ht="15.75" customHeight="1">
      <c r="A76" s="20" t="s">
        <v>131</v>
      </c>
      <c r="B76" s="20">
        <v>13.8</v>
      </c>
      <c r="C76" s="20">
        <v>0.9</v>
      </c>
      <c r="D76" s="19">
        <f t="shared" si="3"/>
        <v>12.9</v>
      </c>
    </row>
    <row r="77" ht="15.75" customHeight="1">
      <c r="A77" s="20" t="s">
        <v>146</v>
      </c>
      <c r="B77" s="20">
        <v>19.43</v>
      </c>
      <c r="C77" s="20">
        <v>1.6</v>
      </c>
      <c r="D77" s="19">
        <f t="shared" si="3"/>
        <v>17.83</v>
      </c>
    </row>
    <row r="78" ht="15.75" customHeight="1">
      <c r="A78" s="20" t="s">
        <v>146</v>
      </c>
      <c r="B78" s="20">
        <v>22.68</v>
      </c>
      <c r="C78" s="20">
        <v>1.8</v>
      </c>
      <c r="D78" s="19">
        <f t="shared" si="3"/>
        <v>20.88</v>
      </c>
    </row>
    <row r="79" ht="15.75" customHeight="1">
      <c r="A79" s="20" t="s">
        <v>156</v>
      </c>
      <c r="B79" s="20">
        <v>18.4</v>
      </c>
      <c r="C79" s="20">
        <v>0.0</v>
      </c>
      <c r="D79" s="19">
        <f t="shared" si="3"/>
        <v>18.4</v>
      </c>
    </row>
    <row r="80" ht="15.75" customHeight="1">
      <c r="A80" s="20" t="s">
        <v>156</v>
      </c>
      <c r="B80" s="20">
        <v>18.4</v>
      </c>
      <c r="C80" s="20">
        <v>0.0</v>
      </c>
      <c r="D80" s="19">
        <f t="shared" si="3"/>
        <v>18.4</v>
      </c>
    </row>
    <row r="81" ht="15.75" customHeight="1"/>
    <row r="82" ht="15.75" customHeight="1"/>
    <row r="83" ht="15.75" customHeight="1">
      <c r="A83" s="87" t="s">
        <v>158</v>
      </c>
    </row>
    <row r="84" ht="15.75" customHeight="1">
      <c r="A84" s="19" t="s">
        <v>126</v>
      </c>
      <c r="B84" s="19">
        <v>19.62</v>
      </c>
      <c r="C84" s="19">
        <v>0.9</v>
      </c>
      <c r="D84" s="19">
        <f t="shared" ref="D84:D106" si="4">B84-C84</f>
        <v>18.72</v>
      </c>
    </row>
    <row r="85" ht="15.75" customHeight="1">
      <c r="A85" s="19" t="s">
        <v>127</v>
      </c>
      <c r="B85" s="19">
        <v>8.04</v>
      </c>
      <c r="C85" s="19">
        <v>0.9</v>
      </c>
      <c r="D85" s="19">
        <f t="shared" si="4"/>
        <v>7.14</v>
      </c>
    </row>
    <row r="86" ht="15.75" customHeight="1">
      <c r="A86" s="19" t="s">
        <v>128</v>
      </c>
      <c r="B86" s="19">
        <v>8.16</v>
      </c>
      <c r="C86" s="20">
        <v>0.9</v>
      </c>
      <c r="D86" s="19">
        <f t="shared" si="4"/>
        <v>7.26</v>
      </c>
    </row>
    <row r="87" ht="15.75" customHeight="1">
      <c r="A87" s="19" t="s">
        <v>129</v>
      </c>
      <c r="B87" s="19">
        <v>46.55</v>
      </c>
      <c r="C87" s="20">
        <f>6*0.9+0.7+1.6+1.6</f>
        <v>9.3</v>
      </c>
      <c r="D87" s="19">
        <f t="shared" si="4"/>
        <v>37.25</v>
      </c>
    </row>
    <row r="88" ht="15.75" customHeight="1">
      <c r="A88" s="19" t="s">
        <v>130</v>
      </c>
      <c r="B88" s="19">
        <v>19.62</v>
      </c>
      <c r="C88" s="20">
        <v>0.9</v>
      </c>
      <c r="D88" s="19">
        <f t="shared" si="4"/>
        <v>18.72</v>
      </c>
    </row>
    <row r="89" ht="15.75" customHeight="1">
      <c r="A89" s="19" t="s">
        <v>129</v>
      </c>
      <c r="B89" s="19">
        <v>46.55</v>
      </c>
      <c r="C89" s="20">
        <f>6*0.9+0.7+1.6+1.6</f>
        <v>9.3</v>
      </c>
      <c r="D89" s="19">
        <f t="shared" si="4"/>
        <v>37.25</v>
      </c>
    </row>
    <row r="90" ht="15.75" customHeight="1">
      <c r="A90" s="20" t="s">
        <v>148</v>
      </c>
      <c r="B90" s="20">
        <f>80.46+9.62+9.62+2.89+2.89</f>
        <v>105.48</v>
      </c>
      <c r="C90" s="20">
        <f>(0.9*8)+1.6+1.6+2.4</f>
        <v>12.8</v>
      </c>
      <c r="D90" s="19">
        <f t="shared" si="4"/>
        <v>92.68</v>
      </c>
    </row>
    <row r="91" ht="15.75" customHeight="1">
      <c r="A91" s="20" t="s">
        <v>159</v>
      </c>
      <c r="B91" s="20">
        <v>30.31</v>
      </c>
      <c r="C91" s="20">
        <v>0.9</v>
      </c>
      <c r="D91" s="19">
        <f t="shared" si="4"/>
        <v>29.41</v>
      </c>
    </row>
    <row r="92" ht="15.75" customHeight="1">
      <c r="A92" s="20" t="s">
        <v>160</v>
      </c>
      <c r="B92" s="20">
        <v>30.01</v>
      </c>
      <c r="C92" s="20">
        <v>0.9</v>
      </c>
      <c r="D92" s="19">
        <f t="shared" si="4"/>
        <v>29.11</v>
      </c>
    </row>
    <row r="93" ht="15.75" customHeight="1">
      <c r="A93" s="20" t="s">
        <v>161</v>
      </c>
      <c r="B93" s="20">
        <v>60.12</v>
      </c>
      <c r="C93" s="20">
        <v>1.8</v>
      </c>
      <c r="D93" s="19">
        <f t="shared" si="4"/>
        <v>58.32</v>
      </c>
    </row>
    <row r="94" ht="15.75" customHeight="1">
      <c r="A94" s="20" t="s">
        <v>142</v>
      </c>
      <c r="B94" s="20">
        <v>41.97</v>
      </c>
      <c r="C94" s="20">
        <f>2*2.6</f>
        <v>5.2</v>
      </c>
      <c r="D94" s="19">
        <f t="shared" si="4"/>
        <v>36.77</v>
      </c>
    </row>
    <row r="95" ht="15.75" customHeight="1">
      <c r="A95" s="20" t="s">
        <v>162</v>
      </c>
      <c r="B95" s="20">
        <v>34.07</v>
      </c>
      <c r="C95" s="20">
        <v>0.9</v>
      </c>
      <c r="D95" s="19">
        <f t="shared" si="4"/>
        <v>33.17</v>
      </c>
    </row>
    <row r="96" ht="15.75" customHeight="1">
      <c r="A96" s="20" t="s">
        <v>163</v>
      </c>
      <c r="B96" s="20">
        <v>34.33</v>
      </c>
      <c r="C96" s="20">
        <v>0.9</v>
      </c>
      <c r="D96" s="19">
        <f t="shared" si="4"/>
        <v>33.43</v>
      </c>
    </row>
    <row r="97" ht="15.75" customHeight="1">
      <c r="A97" s="20" t="s">
        <v>164</v>
      </c>
      <c r="B97" s="20">
        <v>33.78</v>
      </c>
      <c r="C97" s="20">
        <v>0.9</v>
      </c>
      <c r="D97" s="19">
        <f t="shared" si="4"/>
        <v>32.88</v>
      </c>
    </row>
    <row r="98" ht="15.75" customHeight="1">
      <c r="A98" s="20" t="s">
        <v>165</v>
      </c>
      <c r="B98" s="20">
        <v>34.05</v>
      </c>
      <c r="C98" s="20">
        <v>0.9</v>
      </c>
      <c r="D98" s="19">
        <f t="shared" si="4"/>
        <v>33.15</v>
      </c>
    </row>
    <row r="99" ht="15.75" customHeight="1">
      <c r="A99" s="20" t="s">
        <v>129</v>
      </c>
      <c r="B99" s="20">
        <v>13.64</v>
      </c>
      <c r="C99" s="20">
        <f>0.9*2</f>
        <v>1.8</v>
      </c>
      <c r="D99" s="19">
        <f t="shared" si="4"/>
        <v>11.84</v>
      </c>
    </row>
    <row r="100" ht="15.75" customHeight="1">
      <c r="A100" s="20" t="s">
        <v>131</v>
      </c>
      <c r="B100" s="20">
        <v>12.9</v>
      </c>
      <c r="C100" s="20">
        <v>0.9</v>
      </c>
      <c r="D100" s="19">
        <f t="shared" si="4"/>
        <v>12</v>
      </c>
    </row>
    <row r="101" ht="15.75" customHeight="1">
      <c r="A101" s="20" t="s">
        <v>131</v>
      </c>
      <c r="B101" s="20">
        <v>10.31</v>
      </c>
      <c r="C101" s="20">
        <v>0.9</v>
      </c>
      <c r="D101" s="19">
        <f t="shared" si="4"/>
        <v>9.41</v>
      </c>
    </row>
    <row r="102" ht="15.75" customHeight="1">
      <c r="A102" s="20" t="s">
        <v>131</v>
      </c>
      <c r="B102" s="20">
        <v>13.8</v>
      </c>
      <c r="C102" s="20">
        <v>0.9</v>
      </c>
      <c r="D102" s="19">
        <f t="shared" si="4"/>
        <v>12.9</v>
      </c>
    </row>
    <row r="103" ht="15.75" customHeight="1">
      <c r="A103" s="20" t="s">
        <v>146</v>
      </c>
      <c r="B103" s="20">
        <v>19.43</v>
      </c>
      <c r="C103" s="20">
        <v>1.6</v>
      </c>
      <c r="D103" s="19">
        <f t="shared" si="4"/>
        <v>17.83</v>
      </c>
    </row>
    <row r="104" ht="15.75" customHeight="1">
      <c r="A104" s="20" t="s">
        <v>146</v>
      </c>
      <c r="B104" s="20">
        <v>22.68</v>
      </c>
      <c r="C104" s="20">
        <v>1.8</v>
      </c>
      <c r="D104" s="19">
        <f t="shared" si="4"/>
        <v>20.88</v>
      </c>
    </row>
    <row r="105" ht="15.75" customHeight="1">
      <c r="A105" s="20" t="s">
        <v>156</v>
      </c>
      <c r="B105" s="20">
        <v>18.4</v>
      </c>
      <c r="C105" s="20">
        <v>0.0</v>
      </c>
      <c r="D105" s="19">
        <f t="shared" si="4"/>
        <v>18.4</v>
      </c>
    </row>
    <row r="106" ht="15.75" customHeight="1">
      <c r="A106" s="20" t="s">
        <v>156</v>
      </c>
      <c r="B106" s="20">
        <v>18.4</v>
      </c>
      <c r="C106" s="20">
        <v>0.0</v>
      </c>
      <c r="D106" s="19">
        <f t="shared" si="4"/>
        <v>18.4</v>
      </c>
    </row>
    <row r="107" ht="15.75" customHeight="1"/>
    <row r="108" ht="15.75" customHeight="1"/>
    <row r="109" ht="15.75" customHeight="1">
      <c r="A109" s="87" t="s">
        <v>166</v>
      </c>
    </row>
    <row r="110" ht="15.75" customHeight="1">
      <c r="A110" s="19" t="s">
        <v>126</v>
      </c>
      <c r="B110" s="19">
        <v>19.62</v>
      </c>
      <c r="C110" s="19">
        <v>0.9</v>
      </c>
      <c r="D110" s="19">
        <f t="shared" ref="D110:D143" si="5">B110-C110</f>
        <v>18.72</v>
      </c>
    </row>
    <row r="111" ht="15.75" customHeight="1">
      <c r="A111" s="19" t="s">
        <v>127</v>
      </c>
      <c r="B111" s="19">
        <v>8.04</v>
      </c>
      <c r="C111" s="19">
        <v>0.9</v>
      </c>
      <c r="D111" s="19">
        <f t="shared" si="5"/>
        <v>7.14</v>
      </c>
    </row>
    <row r="112" ht="15.75" customHeight="1">
      <c r="A112" s="19" t="s">
        <v>128</v>
      </c>
      <c r="B112" s="19">
        <v>8.16</v>
      </c>
      <c r="C112" s="20">
        <v>0.9</v>
      </c>
      <c r="D112" s="19">
        <f t="shared" si="5"/>
        <v>7.26</v>
      </c>
    </row>
    <row r="113" ht="15.75" customHeight="1">
      <c r="A113" s="19" t="s">
        <v>129</v>
      </c>
      <c r="B113" s="19">
        <v>46.55</v>
      </c>
      <c r="C113" s="20">
        <f>6*0.9+0.7+1.6+1.6</f>
        <v>9.3</v>
      </c>
      <c r="D113" s="19">
        <f t="shared" si="5"/>
        <v>37.25</v>
      </c>
    </row>
    <row r="114" ht="15.75" customHeight="1">
      <c r="A114" s="19" t="s">
        <v>130</v>
      </c>
      <c r="B114" s="19">
        <v>19.62</v>
      </c>
      <c r="C114" s="20">
        <v>0.9</v>
      </c>
      <c r="D114" s="19">
        <f t="shared" si="5"/>
        <v>18.72</v>
      </c>
    </row>
    <row r="115" ht="15.75" customHeight="1">
      <c r="A115" s="19" t="s">
        <v>129</v>
      </c>
      <c r="B115" s="19">
        <v>46.55</v>
      </c>
      <c r="C115" s="20">
        <f>6*0.9+0.7+1.6+1.6</f>
        <v>9.3</v>
      </c>
      <c r="D115" s="19">
        <f t="shared" si="5"/>
        <v>37.25</v>
      </c>
    </row>
    <row r="116" ht="15.75" customHeight="1">
      <c r="A116" s="20" t="s">
        <v>148</v>
      </c>
      <c r="B116" s="20">
        <f>80.46+9.62+9.62+2.89+2.89</f>
        <v>105.48</v>
      </c>
      <c r="C116" s="20">
        <f>(0.9*8)+1.6+1.6+2.4</f>
        <v>12.8</v>
      </c>
      <c r="D116" s="19">
        <f t="shared" si="5"/>
        <v>92.68</v>
      </c>
    </row>
    <row r="117" ht="15.75" customHeight="1">
      <c r="A117" s="20" t="s">
        <v>167</v>
      </c>
      <c r="B117" s="20">
        <v>25.87</v>
      </c>
      <c r="C117" s="20">
        <f>0.8+0.9</f>
        <v>1.7</v>
      </c>
      <c r="D117" s="19">
        <f t="shared" si="5"/>
        <v>24.17</v>
      </c>
    </row>
    <row r="118" ht="15.75" customHeight="1">
      <c r="A118" s="20" t="s">
        <v>168</v>
      </c>
      <c r="B118" s="20">
        <v>11.36</v>
      </c>
      <c r="C118" s="20">
        <v>0.9</v>
      </c>
      <c r="D118" s="19">
        <f t="shared" si="5"/>
        <v>10.46</v>
      </c>
    </row>
    <row r="119" ht="15.75" customHeight="1">
      <c r="A119" s="20" t="s">
        <v>169</v>
      </c>
      <c r="B119" s="20">
        <v>20.19</v>
      </c>
      <c r="C119" s="20">
        <v>1.8</v>
      </c>
      <c r="D119" s="19">
        <f t="shared" si="5"/>
        <v>18.39</v>
      </c>
    </row>
    <row r="120" ht="15.75" customHeight="1">
      <c r="A120" s="20" t="s">
        <v>142</v>
      </c>
      <c r="B120" s="20">
        <v>41.97</v>
      </c>
      <c r="C120" s="20">
        <f>2*2.6</f>
        <v>5.2</v>
      </c>
      <c r="D120" s="19">
        <f t="shared" si="5"/>
        <v>36.77</v>
      </c>
    </row>
    <row r="121" ht="15.75" customHeight="1">
      <c r="A121" s="20" t="s">
        <v>170</v>
      </c>
      <c r="B121" s="20">
        <v>21.73</v>
      </c>
      <c r="C121" s="20">
        <v>0.9</v>
      </c>
      <c r="D121" s="19">
        <f t="shared" si="5"/>
        <v>20.83</v>
      </c>
    </row>
    <row r="122" ht="15.75" customHeight="1">
      <c r="A122" s="20" t="s">
        <v>171</v>
      </c>
      <c r="B122" s="20">
        <v>22.4</v>
      </c>
      <c r="C122" s="20">
        <v>0.9</v>
      </c>
      <c r="D122" s="19">
        <f t="shared" si="5"/>
        <v>21.5</v>
      </c>
    </row>
    <row r="123" ht="15.75" customHeight="1">
      <c r="A123" s="20" t="s">
        <v>172</v>
      </c>
      <c r="B123" s="20">
        <v>24.37</v>
      </c>
      <c r="C123" s="20">
        <v>0.9</v>
      </c>
      <c r="D123" s="19">
        <f t="shared" si="5"/>
        <v>23.47</v>
      </c>
    </row>
    <row r="124" ht="15.75" customHeight="1">
      <c r="A124" s="20" t="s">
        <v>173</v>
      </c>
      <c r="B124" s="20">
        <v>24.88</v>
      </c>
      <c r="C124" s="20">
        <v>0.9</v>
      </c>
      <c r="D124" s="19">
        <f t="shared" si="5"/>
        <v>23.98</v>
      </c>
    </row>
    <row r="125" ht="15.75" customHeight="1">
      <c r="A125" s="20" t="s">
        <v>174</v>
      </c>
      <c r="B125" s="20">
        <v>24.88</v>
      </c>
      <c r="C125" s="20">
        <v>0.9</v>
      </c>
      <c r="D125" s="19">
        <f t="shared" si="5"/>
        <v>23.98</v>
      </c>
    </row>
    <row r="126" ht="15.75" customHeight="1">
      <c r="A126" s="20" t="s">
        <v>175</v>
      </c>
      <c r="B126" s="20">
        <v>24.37</v>
      </c>
      <c r="C126" s="20">
        <v>0.9</v>
      </c>
      <c r="D126" s="19">
        <f t="shared" si="5"/>
        <v>23.47</v>
      </c>
    </row>
    <row r="127" ht="15.75" customHeight="1">
      <c r="A127" s="20" t="s">
        <v>176</v>
      </c>
      <c r="B127" s="20">
        <v>22.03</v>
      </c>
      <c r="C127" s="20">
        <v>0.9</v>
      </c>
      <c r="D127" s="19">
        <f t="shared" si="5"/>
        <v>21.13</v>
      </c>
    </row>
    <row r="128" ht="15.75" customHeight="1">
      <c r="A128" s="20" t="s">
        <v>177</v>
      </c>
      <c r="B128" s="20">
        <v>22.12</v>
      </c>
      <c r="C128" s="20">
        <v>0.9</v>
      </c>
      <c r="D128" s="19">
        <f t="shared" si="5"/>
        <v>21.22</v>
      </c>
    </row>
    <row r="129" ht="15.75" customHeight="1">
      <c r="A129" s="20" t="s">
        <v>178</v>
      </c>
      <c r="B129" s="20">
        <v>13.33</v>
      </c>
      <c r="C129" s="20">
        <v>0.9</v>
      </c>
      <c r="D129" s="19">
        <f t="shared" si="5"/>
        <v>12.43</v>
      </c>
    </row>
    <row r="130" ht="15.75" customHeight="1">
      <c r="A130" s="20" t="s">
        <v>172</v>
      </c>
      <c r="B130" s="20">
        <v>13.76</v>
      </c>
      <c r="C130" s="20">
        <v>0.9</v>
      </c>
      <c r="D130" s="19">
        <f t="shared" si="5"/>
        <v>12.86</v>
      </c>
    </row>
    <row r="131" ht="15.75" customHeight="1">
      <c r="A131" s="20" t="s">
        <v>179</v>
      </c>
      <c r="B131" s="20">
        <v>13.73</v>
      </c>
      <c r="C131" s="20">
        <v>0.9</v>
      </c>
      <c r="D131" s="19">
        <f t="shared" si="5"/>
        <v>12.83</v>
      </c>
    </row>
    <row r="132" ht="15.75" customHeight="1">
      <c r="A132" s="20" t="s">
        <v>180</v>
      </c>
      <c r="B132" s="20">
        <v>13.42</v>
      </c>
      <c r="C132" s="20">
        <v>0.9</v>
      </c>
      <c r="D132" s="19">
        <f t="shared" si="5"/>
        <v>12.52</v>
      </c>
    </row>
    <row r="133" ht="15.75" customHeight="1">
      <c r="A133" s="20" t="s">
        <v>129</v>
      </c>
      <c r="B133" s="20">
        <v>12.23</v>
      </c>
      <c r="C133" s="20">
        <f>0.9*4</f>
        <v>3.6</v>
      </c>
      <c r="D133" s="19">
        <f t="shared" si="5"/>
        <v>8.63</v>
      </c>
    </row>
    <row r="134" ht="15.75" customHeight="1">
      <c r="A134" s="20" t="s">
        <v>129</v>
      </c>
      <c r="B134" s="20">
        <v>13.64</v>
      </c>
      <c r="C134" s="20">
        <v>0.9</v>
      </c>
      <c r="D134" s="19">
        <f t="shared" si="5"/>
        <v>12.74</v>
      </c>
    </row>
    <row r="135" ht="15.75" customHeight="1">
      <c r="A135" s="20" t="s">
        <v>181</v>
      </c>
      <c r="B135" s="20">
        <v>24.37</v>
      </c>
      <c r="C135" s="20">
        <v>0.9</v>
      </c>
      <c r="D135" s="19">
        <f t="shared" si="5"/>
        <v>23.47</v>
      </c>
    </row>
    <row r="136" ht="15.75" customHeight="1">
      <c r="A136" s="20" t="s">
        <v>182</v>
      </c>
      <c r="B136" s="20">
        <v>24.88</v>
      </c>
      <c r="C136" s="20">
        <v>0.9</v>
      </c>
      <c r="D136" s="19">
        <f t="shared" si="5"/>
        <v>23.98</v>
      </c>
    </row>
    <row r="137" ht="15.75" customHeight="1">
      <c r="A137" s="20" t="s">
        <v>183</v>
      </c>
      <c r="B137" s="20">
        <v>24.88</v>
      </c>
      <c r="C137" s="20">
        <v>0.9</v>
      </c>
      <c r="D137" s="19">
        <f t="shared" si="5"/>
        <v>23.98</v>
      </c>
    </row>
    <row r="138" ht="15.75" customHeight="1">
      <c r="A138" s="20" t="s">
        <v>184</v>
      </c>
      <c r="B138" s="20">
        <v>24.37</v>
      </c>
      <c r="C138" s="20">
        <v>0.9</v>
      </c>
      <c r="D138" s="19">
        <f t="shared" si="5"/>
        <v>23.47</v>
      </c>
    </row>
    <row r="139" ht="15.75" customHeight="1">
      <c r="A139" s="20" t="s">
        <v>185</v>
      </c>
      <c r="B139" s="20">
        <v>26.86</v>
      </c>
      <c r="C139" s="20">
        <v>0.9</v>
      </c>
      <c r="D139" s="19">
        <f t="shared" si="5"/>
        <v>25.96</v>
      </c>
    </row>
    <row r="140" ht="15.75" customHeight="1">
      <c r="A140" s="20" t="s">
        <v>146</v>
      </c>
      <c r="B140" s="20">
        <v>19.43</v>
      </c>
      <c r="C140" s="20">
        <v>1.6</v>
      </c>
      <c r="D140" s="19">
        <f t="shared" si="5"/>
        <v>17.83</v>
      </c>
    </row>
    <row r="141" ht="15.75" customHeight="1">
      <c r="A141" s="20" t="s">
        <v>146</v>
      </c>
      <c r="B141" s="20">
        <v>22.68</v>
      </c>
      <c r="C141" s="20">
        <v>1.8</v>
      </c>
      <c r="D141" s="19">
        <f t="shared" si="5"/>
        <v>20.88</v>
      </c>
    </row>
    <row r="142" ht="15.75" customHeight="1">
      <c r="A142" s="20" t="s">
        <v>156</v>
      </c>
      <c r="B142" s="20">
        <v>18.4</v>
      </c>
      <c r="C142" s="20">
        <v>0.0</v>
      </c>
      <c r="D142" s="19">
        <f t="shared" si="5"/>
        <v>18.4</v>
      </c>
    </row>
    <row r="143" ht="15.75" customHeight="1">
      <c r="A143" s="20" t="s">
        <v>156</v>
      </c>
      <c r="B143" s="20">
        <v>18.4</v>
      </c>
      <c r="C143" s="20">
        <v>0.0</v>
      </c>
      <c r="D143" s="19">
        <f t="shared" si="5"/>
        <v>18.4</v>
      </c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4.38"/>
    <col customWidth="1" min="2" max="2" width="13.38"/>
  </cols>
  <sheetData>
    <row r="1" ht="15.75" customHeight="1">
      <c r="A1" s="82" t="s">
        <v>186</v>
      </c>
      <c r="B1" s="83"/>
      <c r="C1" s="84"/>
      <c r="D1" s="88"/>
      <c r="E1" s="89">
        <f>E25+E49+E73+E99+E135+E137</f>
        <v>8159.1635</v>
      </c>
      <c r="F1" s="19"/>
    </row>
    <row r="2" ht="15.75" customHeight="1">
      <c r="E2" s="90"/>
    </row>
    <row r="3" ht="15.75" customHeight="1">
      <c r="A3" s="1" t="s">
        <v>122</v>
      </c>
      <c r="E3" s="90"/>
    </row>
    <row r="4" ht="15.75" customHeight="1">
      <c r="B4" s="19" t="s">
        <v>124</v>
      </c>
      <c r="C4" s="19" t="s">
        <v>125</v>
      </c>
      <c r="D4" s="19" t="s">
        <v>187</v>
      </c>
      <c r="E4" s="91" t="s">
        <v>188</v>
      </c>
    </row>
    <row r="5" ht="15.75" customHeight="1">
      <c r="A5" s="48" t="s">
        <v>18</v>
      </c>
      <c r="B5" s="19"/>
      <c r="C5" s="19"/>
      <c r="D5" s="19"/>
      <c r="E5" s="91"/>
    </row>
    <row r="6" ht="21.0" customHeight="1">
      <c r="A6" s="19" t="s">
        <v>126</v>
      </c>
      <c r="B6" s="19">
        <f>((4.39*2)+(3*1.47)+(2*1.91))+(0.85*2*4)</f>
        <v>23.81</v>
      </c>
      <c r="C6" s="19">
        <f>(4*0.8*1.6)</f>
        <v>5.12</v>
      </c>
      <c r="D6" s="19">
        <v>1.8</v>
      </c>
      <c r="E6" s="91">
        <f t="shared" ref="E6:E24" si="1">(B6*D6)-C6</f>
        <v>37.738</v>
      </c>
      <c r="F6" s="20" t="s">
        <v>189</v>
      </c>
    </row>
    <row r="7" ht="15.75" customHeight="1">
      <c r="A7" s="19" t="s">
        <v>130</v>
      </c>
      <c r="B7" s="19">
        <f>((5.84*2)+(4*1.47)+(2*1.16))</f>
        <v>19.88</v>
      </c>
      <c r="C7" s="19">
        <f>(5*0.8*1.6)</f>
        <v>6.4</v>
      </c>
      <c r="D7" s="19">
        <v>1.8</v>
      </c>
      <c r="E7" s="91">
        <f t="shared" si="1"/>
        <v>29.384</v>
      </c>
      <c r="F7" s="20" t="s">
        <v>189</v>
      </c>
    </row>
    <row r="8" ht="15.75" customHeight="1">
      <c r="A8" s="19" t="s">
        <v>131</v>
      </c>
      <c r="B8" s="19">
        <v>9.83</v>
      </c>
      <c r="C8" s="20">
        <f>0.9*2.1+1*1.93</f>
        <v>3.82</v>
      </c>
      <c r="D8" s="19">
        <v>3.35</v>
      </c>
      <c r="E8" s="91">
        <f t="shared" si="1"/>
        <v>29.1105</v>
      </c>
    </row>
    <row r="9" ht="15.75" customHeight="1">
      <c r="A9" s="19" t="s">
        <v>132</v>
      </c>
      <c r="B9" s="19">
        <v>28.24</v>
      </c>
      <c r="C9" s="20">
        <f>0.9*2.1+1.8*2.1+3*1*1.93</f>
        <v>11.46</v>
      </c>
      <c r="D9" s="19">
        <v>3.35</v>
      </c>
      <c r="E9" s="91">
        <f t="shared" si="1"/>
        <v>83.144</v>
      </c>
    </row>
    <row r="10" ht="15.75" customHeight="1">
      <c r="A10" s="19" t="s">
        <v>133</v>
      </c>
      <c r="B10" s="19">
        <v>24.31</v>
      </c>
      <c r="C10" s="19">
        <f>0.9*2.1+3*0.8</f>
        <v>4.29</v>
      </c>
      <c r="D10" s="19">
        <v>3.35</v>
      </c>
      <c r="E10" s="91">
        <f t="shared" si="1"/>
        <v>77.1485</v>
      </c>
    </row>
    <row r="11" ht="15.75" customHeight="1">
      <c r="A11" s="19" t="s">
        <v>134</v>
      </c>
      <c r="B11" s="19">
        <v>46.41</v>
      </c>
      <c r="C11" s="19">
        <f>0.8*2*2.1+0.9*2*2.1</f>
        <v>7.14</v>
      </c>
      <c r="D11" s="19">
        <v>3.35</v>
      </c>
      <c r="E11" s="91">
        <f t="shared" si="1"/>
        <v>148.3335</v>
      </c>
    </row>
    <row r="12" ht="15.75" customHeight="1">
      <c r="A12" s="19" t="s">
        <v>135</v>
      </c>
      <c r="B12" s="19">
        <v>7.76</v>
      </c>
      <c r="C12" s="19">
        <f t="shared" ref="C12:C13" si="2">0.9*2.1*2</f>
        <v>3.78</v>
      </c>
      <c r="D12" s="19">
        <v>3.35</v>
      </c>
      <c r="E12" s="91">
        <f t="shared" si="1"/>
        <v>22.216</v>
      </c>
    </row>
    <row r="13" ht="15.75" customHeight="1">
      <c r="A13" s="19" t="s">
        <v>136</v>
      </c>
      <c r="B13" s="19">
        <v>10.35</v>
      </c>
      <c r="C13" s="19">
        <f t="shared" si="2"/>
        <v>3.78</v>
      </c>
      <c r="D13" s="19">
        <v>3.35</v>
      </c>
      <c r="E13" s="91">
        <f t="shared" si="1"/>
        <v>30.8925</v>
      </c>
    </row>
    <row r="14" ht="15.75" customHeight="1">
      <c r="A14" s="19" t="s">
        <v>138</v>
      </c>
      <c r="B14" s="19">
        <v>8.17</v>
      </c>
      <c r="C14" s="19">
        <f>0.9*2.1</f>
        <v>1.89</v>
      </c>
      <c r="D14" s="19">
        <v>3.35</v>
      </c>
      <c r="E14" s="91">
        <f t="shared" si="1"/>
        <v>25.4795</v>
      </c>
    </row>
    <row r="15" ht="15.75" customHeight="1">
      <c r="A15" s="19" t="s">
        <v>137</v>
      </c>
      <c r="B15" s="19">
        <v>12.67</v>
      </c>
      <c r="C15" s="19">
        <f>0.9*2.1*2</f>
        <v>3.78</v>
      </c>
      <c r="D15" s="19">
        <v>3.35</v>
      </c>
      <c r="E15" s="91">
        <f t="shared" si="1"/>
        <v>38.6645</v>
      </c>
    </row>
    <row r="16" ht="15.75" customHeight="1">
      <c r="A16" s="19" t="s">
        <v>139</v>
      </c>
      <c r="B16" s="19">
        <v>7.81</v>
      </c>
      <c r="C16" s="19">
        <f t="shared" ref="C16:C18" si="3">0.9*2.1</f>
        <v>1.89</v>
      </c>
      <c r="D16" s="19">
        <v>3.35</v>
      </c>
      <c r="E16" s="91">
        <f t="shared" si="1"/>
        <v>24.2735</v>
      </c>
    </row>
    <row r="17" ht="15.75" customHeight="1">
      <c r="A17" s="19" t="s">
        <v>140</v>
      </c>
      <c r="B17" s="19">
        <v>16.47</v>
      </c>
      <c r="C17" s="19">
        <f t="shared" si="3"/>
        <v>1.89</v>
      </c>
      <c r="D17" s="19">
        <v>3.35</v>
      </c>
      <c r="E17" s="91">
        <f t="shared" si="1"/>
        <v>53.2845</v>
      </c>
    </row>
    <row r="18" ht="15.75" customHeight="1">
      <c r="A18" s="19" t="s">
        <v>141</v>
      </c>
      <c r="B18" s="19">
        <v>16.55</v>
      </c>
      <c r="C18" s="19">
        <f t="shared" si="3"/>
        <v>1.89</v>
      </c>
      <c r="D18" s="19">
        <v>3.35</v>
      </c>
      <c r="E18" s="91">
        <f t="shared" si="1"/>
        <v>53.5525</v>
      </c>
    </row>
    <row r="19" ht="15.75" customHeight="1">
      <c r="A19" s="20" t="s">
        <v>95</v>
      </c>
      <c r="B19" s="20">
        <v>11.8</v>
      </c>
      <c r="C19" s="19">
        <f>0.9*2.1+1.45*0.73</f>
        <v>2.9485</v>
      </c>
      <c r="D19" s="19">
        <f>3.35-1.5</f>
        <v>1.85</v>
      </c>
      <c r="E19" s="91">
        <f t="shared" si="1"/>
        <v>18.8815</v>
      </c>
    </row>
    <row r="20" ht="15.75" customHeight="1">
      <c r="A20" s="20" t="s">
        <v>143</v>
      </c>
      <c r="B20" s="20">
        <v>23.69</v>
      </c>
      <c r="C20" s="19">
        <f t="shared" ref="C20:C22" si="4">0.9*2.1</f>
        <v>1.89</v>
      </c>
      <c r="D20" s="19">
        <v>3.35</v>
      </c>
      <c r="E20" s="91">
        <f t="shared" si="1"/>
        <v>77.4715</v>
      </c>
    </row>
    <row r="21" ht="15.75" customHeight="1">
      <c r="A21" s="20" t="s">
        <v>144</v>
      </c>
      <c r="B21" s="20">
        <v>13.9</v>
      </c>
      <c r="C21" s="19">
        <f t="shared" si="4"/>
        <v>1.89</v>
      </c>
      <c r="D21" s="19">
        <v>3.35</v>
      </c>
      <c r="E21" s="91">
        <f t="shared" si="1"/>
        <v>44.675</v>
      </c>
    </row>
    <row r="22" ht="15.75" customHeight="1">
      <c r="A22" s="20" t="s">
        <v>145</v>
      </c>
      <c r="B22" s="20">
        <v>12.06</v>
      </c>
      <c r="C22" s="19">
        <f t="shared" si="4"/>
        <v>1.89</v>
      </c>
      <c r="D22" s="19">
        <v>3.35</v>
      </c>
      <c r="E22" s="91">
        <f t="shared" si="1"/>
        <v>38.511</v>
      </c>
    </row>
    <row r="23" ht="15.75" customHeight="1">
      <c r="A23" s="20" t="s">
        <v>146</v>
      </c>
      <c r="B23" s="20">
        <v>19.43</v>
      </c>
      <c r="C23" s="20">
        <f>2*1.6*2.1</f>
        <v>6.72</v>
      </c>
      <c r="D23" s="19">
        <v>3.35</v>
      </c>
      <c r="E23" s="91">
        <f t="shared" si="1"/>
        <v>58.3705</v>
      </c>
    </row>
    <row r="24" ht="15.75" customHeight="1">
      <c r="A24" s="20" t="s">
        <v>146</v>
      </c>
      <c r="B24" s="20">
        <v>22.81</v>
      </c>
      <c r="C24" s="20">
        <f>1.6*2.1</f>
        <v>3.36</v>
      </c>
      <c r="D24" s="19">
        <v>3.35</v>
      </c>
      <c r="E24" s="91">
        <f t="shared" si="1"/>
        <v>73.0535</v>
      </c>
    </row>
    <row r="25" ht="15.75" customHeight="1">
      <c r="D25" s="87" t="s">
        <v>7</v>
      </c>
      <c r="E25" s="92">
        <f>SUM(E5:E24)</f>
        <v>964.1845</v>
      </c>
    </row>
    <row r="26" ht="15.75" customHeight="1">
      <c r="E26" s="90"/>
    </row>
    <row r="27" ht="15.75" customHeight="1">
      <c r="A27" s="87" t="s">
        <v>147</v>
      </c>
      <c r="E27" s="90"/>
    </row>
    <row r="28" ht="15.75" customHeight="1">
      <c r="A28" s="19" t="s">
        <v>126</v>
      </c>
      <c r="B28" s="19">
        <f>((4.39*2)+(3*1.47)+(2*1.91))+(0.85*2*4)</f>
        <v>23.81</v>
      </c>
      <c r="C28" s="19">
        <f>(4*0.8*1.6)</f>
        <v>5.12</v>
      </c>
      <c r="D28" s="19">
        <v>1.8</v>
      </c>
      <c r="E28" s="91">
        <f t="shared" ref="E28:E48" si="5">(B28*D28)-C28</f>
        <v>37.738</v>
      </c>
      <c r="F28" s="20" t="s">
        <v>189</v>
      </c>
    </row>
    <row r="29" ht="15.75" customHeight="1">
      <c r="A29" s="19" t="s">
        <v>129</v>
      </c>
      <c r="B29" s="19">
        <v>46.55</v>
      </c>
      <c r="C29" s="20">
        <f>6*0.9+0.7+1.6+1.6</f>
        <v>9.3</v>
      </c>
      <c r="D29" s="19">
        <v>3.35</v>
      </c>
      <c r="E29" s="91">
        <f t="shared" si="5"/>
        <v>146.6425</v>
      </c>
    </row>
    <row r="30" ht="15.75" customHeight="1">
      <c r="A30" s="19" t="s">
        <v>130</v>
      </c>
      <c r="B30" s="19">
        <f>((5.84*2)+(4*1.47)+(2*1.16))</f>
        <v>19.88</v>
      </c>
      <c r="C30" s="19">
        <f>(5*0.8*1.6)</f>
        <v>6.4</v>
      </c>
      <c r="D30" s="19">
        <v>1.8</v>
      </c>
      <c r="E30" s="91">
        <f t="shared" si="5"/>
        <v>29.384</v>
      </c>
    </row>
    <row r="31" ht="15.75" customHeight="1">
      <c r="A31" s="19" t="s">
        <v>129</v>
      </c>
      <c r="B31" s="19">
        <v>11.98</v>
      </c>
      <c r="C31" s="20">
        <f t="shared" ref="C31:C32" si="6">2*0.9*2.1+1.5*2.1</f>
        <v>6.93</v>
      </c>
      <c r="D31" s="19">
        <v>3.35</v>
      </c>
      <c r="E31" s="91">
        <f t="shared" si="5"/>
        <v>33.203</v>
      </c>
    </row>
    <row r="32" ht="15.75" customHeight="1">
      <c r="A32" s="19" t="s">
        <v>129</v>
      </c>
      <c r="B32" s="19">
        <v>9.87</v>
      </c>
      <c r="C32" s="20">
        <f t="shared" si="6"/>
        <v>6.93</v>
      </c>
      <c r="D32" s="19">
        <v>3.35</v>
      </c>
      <c r="E32" s="91">
        <f t="shared" si="5"/>
        <v>26.1345</v>
      </c>
    </row>
    <row r="33" ht="15.75" customHeight="1">
      <c r="A33" s="20" t="s">
        <v>148</v>
      </c>
      <c r="B33" s="20">
        <v>55.27</v>
      </c>
      <c r="C33" s="20">
        <f>1.5*2.1*2+0.9*2.1*2+0.9*2.1*2+20*1*0.5+4*0.9*2.1+2.4*3</f>
        <v>38.62</v>
      </c>
      <c r="D33" s="19">
        <v>3.35</v>
      </c>
      <c r="E33" s="91">
        <f t="shared" si="5"/>
        <v>146.5345</v>
      </c>
    </row>
    <row r="34" ht="15.75" customHeight="1">
      <c r="A34" s="20" t="s">
        <v>149</v>
      </c>
      <c r="B34" s="20">
        <v>30.31</v>
      </c>
      <c r="C34" s="20">
        <f t="shared" ref="C34:C35" si="7">0.9*2.1+4*1*0.5+0.75*0.5+5*1*1.93</f>
        <v>13.915</v>
      </c>
      <c r="D34" s="19">
        <v>3.35</v>
      </c>
      <c r="E34" s="91">
        <f t="shared" si="5"/>
        <v>87.6235</v>
      </c>
    </row>
    <row r="35" ht="15.75" customHeight="1">
      <c r="A35" s="20" t="s">
        <v>150</v>
      </c>
      <c r="B35" s="20">
        <v>30.01</v>
      </c>
      <c r="C35" s="20">
        <f t="shared" si="7"/>
        <v>13.915</v>
      </c>
      <c r="D35" s="19">
        <v>3.35</v>
      </c>
      <c r="E35" s="91">
        <f t="shared" si="5"/>
        <v>86.6185</v>
      </c>
    </row>
    <row r="36" ht="15.75" customHeight="1">
      <c r="A36" s="20" t="s">
        <v>151</v>
      </c>
      <c r="B36" s="20">
        <v>60.12</v>
      </c>
      <c r="C36" s="20">
        <f>2*0.9*2.1+8*1*0.5+0.75*0.5*2+9*1*1.93+0.7*2.1</f>
        <v>27.37</v>
      </c>
      <c r="D36" s="19">
        <v>3.35</v>
      </c>
      <c r="E36" s="91">
        <f t="shared" si="5"/>
        <v>174.032</v>
      </c>
    </row>
    <row r="37" ht="15.75" customHeight="1">
      <c r="A37" s="20" t="s">
        <v>142</v>
      </c>
      <c r="B37" s="20">
        <v>52.67</v>
      </c>
      <c r="C37" s="20">
        <f>4*0.9*2.1+0.8*2.1+1.6*2.1+20*1*0.5+2*0.75*0.5+2.42*3.35</f>
        <v>31.457</v>
      </c>
      <c r="D37" s="19">
        <v>3.35</v>
      </c>
      <c r="E37" s="91">
        <f t="shared" si="5"/>
        <v>144.9875</v>
      </c>
    </row>
    <row r="38" ht="15.75" customHeight="1">
      <c r="A38" s="20" t="s">
        <v>152</v>
      </c>
      <c r="B38" s="20">
        <v>34.07</v>
      </c>
      <c r="C38" s="20">
        <f t="shared" ref="C38:C41" si="8">0.9*2.1+4*1*0.5+0.75*0.5+5*1*1.93</f>
        <v>13.915</v>
      </c>
      <c r="D38" s="19">
        <v>3.35</v>
      </c>
      <c r="E38" s="91">
        <f t="shared" si="5"/>
        <v>100.2195</v>
      </c>
    </row>
    <row r="39" ht="15.75" customHeight="1">
      <c r="A39" s="20" t="s">
        <v>153</v>
      </c>
      <c r="B39" s="20">
        <v>34.33</v>
      </c>
      <c r="C39" s="20">
        <f t="shared" si="8"/>
        <v>13.915</v>
      </c>
      <c r="D39" s="19">
        <v>3.35</v>
      </c>
      <c r="E39" s="91">
        <f t="shared" si="5"/>
        <v>101.0905</v>
      </c>
    </row>
    <row r="40" ht="15.75" customHeight="1">
      <c r="A40" s="20" t="s">
        <v>154</v>
      </c>
      <c r="B40" s="20">
        <v>33.78</v>
      </c>
      <c r="C40" s="20">
        <f t="shared" si="8"/>
        <v>13.915</v>
      </c>
      <c r="D40" s="19">
        <v>3.35</v>
      </c>
      <c r="E40" s="91">
        <f t="shared" si="5"/>
        <v>99.248</v>
      </c>
    </row>
    <row r="41" ht="15.75" customHeight="1">
      <c r="A41" s="20" t="s">
        <v>155</v>
      </c>
      <c r="B41" s="20">
        <v>34.05</v>
      </c>
      <c r="C41" s="20">
        <f t="shared" si="8"/>
        <v>13.915</v>
      </c>
      <c r="D41" s="19">
        <v>3.35</v>
      </c>
      <c r="E41" s="91">
        <f t="shared" si="5"/>
        <v>100.1525</v>
      </c>
    </row>
    <row r="42" ht="15.75" customHeight="1">
      <c r="A42" s="20" t="s">
        <v>129</v>
      </c>
      <c r="B42" s="20">
        <v>13.64</v>
      </c>
      <c r="C42" s="20">
        <f>4*0.8*2.1</f>
        <v>6.72</v>
      </c>
      <c r="D42" s="19">
        <v>3.35</v>
      </c>
      <c r="E42" s="91">
        <f t="shared" si="5"/>
        <v>38.974</v>
      </c>
    </row>
    <row r="43" ht="15.75" customHeight="1">
      <c r="A43" s="20" t="s">
        <v>131</v>
      </c>
      <c r="B43" s="20">
        <v>12.9</v>
      </c>
      <c r="C43" s="20">
        <f t="shared" ref="C43:C44" si="9">0.8*2.1+1.45*0.73</f>
        <v>2.7385</v>
      </c>
      <c r="D43" s="19">
        <v>3.35</v>
      </c>
      <c r="E43" s="91">
        <f t="shared" si="5"/>
        <v>40.4765</v>
      </c>
    </row>
    <row r="44" ht="15.75" customHeight="1">
      <c r="A44" s="20" t="s">
        <v>131</v>
      </c>
      <c r="B44" s="20">
        <v>10.31</v>
      </c>
      <c r="C44" s="20">
        <f t="shared" si="9"/>
        <v>2.7385</v>
      </c>
      <c r="D44" s="19">
        <v>3.35</v>
      </c>
      <c r="E44" s="91">
        <f t="shared" si="5"/>
        <v>31.8</v>
      </c>
    </row>
    <row r="45" ht="15.75" customHeight="1">
      <c r="A45" s="20" t="s">
        <v>131</v>
      </c>
      <c r="B45" s="20">
        <v>13.8</v>
      </c>
      <c r="C45" s="20">
        <f>0.8*2.1+1.45*0.73*3</f>
        <v>4.8555</v>
      </c>
      <c r="D45" s="19">
        <v>3.35</v>
      </c>
      <c r="E45" s="91">
        <f t="shared" si="5"/>
        <v>41.3745</v>
      </c>
    </row>
    <row r="46" ht="15.75" customHeight="1">
      <c r="A46" s="20" t="s">
        <v>146</v>
      </c>
      <c r="B46" s="20">
        <v>19.43</v>
      </c>
      <c r="C46" s="20">
        <v>0.0</v>
      </c>
      <c r="D46" s="19">
        <v>3.35</v>
      </c>
      <c r="E46" s="91">
        <f t="shared" si="5"/>
        <v>65.0905</v>
      </c>
    </row>
    <row r="47" ht="15.75" customHeight="1">
      <c r="A47" s="20" t="s">
        <v>190</v>
      </c>
      <c r="B47" s="20">
        <v>22.68</v>
      </c>
      <c r="C47" s="20">
        <v>0.0</v>
      </c>
      <c r="D47" s="19">
        <v>3.35</v>
      </c>
      <c r="E47" s="91">
        <f t="shared" si="5"/>
        <v>75.978</v>
      </c>
    </row>
    <row r="48" ht="15.75" customHeight="1">
      <c r="A48" s="20" t="s">
        <v>146</v>
      </c>
      <c r="B48" s="20">
        <v>22.17</v>
      </c>
      <c r="C48" s="20">
        <v>0.0</v>
      </c>
      <c r="D48" s="20">
        <v>3.35</v>
      </c>
      <c r="E48" s="91">
        <f t="shared" si="5"/>
        <v>74.2695</v>
      </c>
    </row>
    <row r="49" ht="15.75" customHeight="1">
      <c r="D49" s="87" t="s">
        <v>7</v>
      </c>
      <c r="E49" s="93">
        <f>SUM(E28:E48)</f>
        <v>1681.5715</v>
      </c>
    </row>
    <row r="50" ht="15.75" customHeight="1">
      <c r="E50" s="91"/>
    </row>
    <row r="51" ht="15.75" customHeight="1">
      <c r="A51" s="87" t="s">
        <v>157</v>
      </c>
      <c r="E51" s="91"/>
    </row>
    <row r="52" ht="15.75" customHeight="1">
      <c r="A52" s="19" t="s">
        <v>126</v>
      </c>
      <c r="B52" s="19">
        <f>((4.39*2)+(3*1.47)+(2*1.91))+(0.85*2*4)</f>
        <v>23.81</v>
      </c>
      <c r="C52" s="19">
        <f>(4*0.8*1.6)</f>
        <v>5.12</v>
      </c>
      <c r="D52" s="19">
        <v>1.8</v>
      </c>
      <c r="E52" s="91">
        <f t="shared" ref="E52:E72" si="10">(B52*D52)-C52</f>
        <v>37.738</v>
      </c>
      <c r="F52" s="20" t="s">
        <v>189</v>
      </c>
    </row>
    <row r="53" ht="15.75" customHeight="1">
      <c r="A53" s="19" t="s">
        <v>129</v>
      </c>
      <c r="B53" s="19">
        <v>46.55</v>
      </c>
      <c r="C53" s="20">
        <f>6*0.9+0.7+1.6+1.6</f>
        <v>9.3</v>
      </c>
      <c r="D53" s="19">
        <v>3.35</v>
      </c>
      <c r="E53" s="91">
        <f t="shared" si="10"/>
        <v>146.6425</v>
      </c>
    </row>
    <row r="54" ht="15.75" customHeight="1">
      <c r="A54" s="19" t="s">
        <v>130</v>
      </c>
      <c r="B54" s="19">
        <f>((5.84*2)+(4*1.47)+(2*1.16))</f>
        <v>19.88</v>
      </c>
      <c r="C54" s="19">
        <f>(5*0.8*1.6)</f>
        <v>6.4</v>
      </c>
      <c r="D54" s="19">
        <v>1.8</v>
      </c>
      <c r="E54" s="91">
        <f t="shared" si="10"/>
        <v>29.384</v>
      </c>
    </row>
    <row r="55" ht="15.75" customHeight="1">
      <c r="A55" s="19" t="s">
        <v>129</v>
      </c>
      <c r="B55" s="19">
        <v>11.98</v>
      </c>
      <c r="C55" s="20">
        <f t="shared" ref="C55:C56" si="11">2*0.9*2.1+1.5*2.1</f>
        <v>6.93</v>
      </c>
      <c r="D55" s="19">
        <v>3.35</v>
      </c>
      <c r="E55" s="91">
        <f t="shared" si="10"/>
        <v>33.203</v>
      </c>
    </row>
    <row r="56" ht="15.75" customHeight="1">
      <c r="A56" s="19" t="s">
        <v>129</v>
      </c>
      <c r="B56" s="19">
        <v>9.87</v>
      </c>
      <c r="C56" s="20">
        <f t="shared" si="11"/>
        <v>6.93</v>
      </c>
      <c r="D56" s="19">
        <v>3.35</v>
      </c>
      <c r="E56" s="91">
        <f t="shared" si="10"/>
        <v>26.1345</v>
      </c>
    </row>
    <row r="57" ht="15.75" customHeight="1">
      <c r="A57" s="20" t="s">
        <v>148</v>
      </c>
      <c r="B57" s="20">
        <v>55.27</v>
      </c>
      <c r="C57" s="20">
        <f>1.5*2.1*2+0.9*2.1*2+0.9*2.1*2+20*1*0.5+4*0.9*2.1+2.4*3</f>
        <v>38.62</v>
      </c>
      <c r="D57" s="19">
        <v>3.35</v>
      </c>
      <c r="E57" s="91">
        <f t="shared" si="10"/>
        <v>146.5345</v>
      </c>
    </row>
    <row r="58" ht="15.75" customHeight="1">
      <c r="A58" s="20" t="s">
        <v>149</v>
      </c>
      <c r="B58" s="20">
        <v>30.31</v>
      </c>
      <c r="C58" s="20">
        <f t="shared" ref="C58:C59" si="12">0.9*2.1+4*1*0.5+0.75*0.5+5*1*1.93</f>
        <v>13.915</v>
      </c>
      <c r="D58" s="19">
        <v>3.35</v>
      </c>
      <c r="E58" s="91">
        <f t="shared" si="10"/>
        <v>87.6235</v>
      </c>
    </row>
    <row r="59" ht="15.75" customHeight="1">
      <c r="A59" s="20" t="s">
        <v>150</v>
      </c>
      <c r="B59" s="20">
        <v>30.01</v>
      </c>
      <c r="C59" s="20">
        <f t="shared" si="12"/>
        <v>13.915</v>
      </c>
      <c r="D59" s="19">
        <v>3.35</v>
      </c>
      <c r="E59" s="91">
        <f t="shared" si="10"/>
        <v>86.6185</v>
      </c>
    </row>
    <row r="60" ht="15.75" customHeight="1">
      <c r="A60" s="20" t="s">
        <v>151</v>
      </c>
      <c r="B60" s="20">
        <v>60.12</v>
      </c>
      <c r="C60" s="20">
        <f>2*0.9*2.1+8*1*0.5+0.75*0.5*2+9*1*1.93+0.7*2.1</f>
        <v>27.37</v>
      </c>
      <c r="D60" s="19">
        <v>3.35</v>
      </c>
      <c r="E60" s="91">
        <f t="shared" si="10"/>
        <v>174.032</v>
      </c>
    </row>
    <row r="61" ht="15.75" customHeight="1">
      <c r="A61" s="20" t="s">
        <v>142</v>
      </c>
      <c r="B61" s="20">
        <v>52.67</v>
      </c>
      <c r="C61" s="20">
        <f>4*0.9*2.1+0.8*2.1+1.6*2.1+20*1*0.5+2*0.75*0.5+2.42*3.35</f>
        <v>31.457</v>
      </c>
      <c r="D61" s="19">
        <v>3.35</v>
      </c>
      <c r="E61" s="91">
        <f t="shared" si="10"/>
        <v>144.9875</v>
      </c>
    </row>
    <row r="62" ht="15.75" customHeight="1">
      <c r="A62" s="20" t="s">
        <v>152</v>
      </c>
      <c r="B62" s="20">
        <v>34.07</v>
      </c>
      <c r="C62" s="20">
        <f t="shared" ref="C62:C65" si="13">0.9*2.1+4*1*0.5+0.75*0.5+5*1*1.93</f>
        <v>13.915</v>
      </c>
      <c r="D62" s="19">
        <v>3.35</v>
      </c>
      <c r="E62" s="91">
        <f t="shared" si="10"/>
        <v>100.2195</v>
      </c>
    </row>
    <row r="63" ht="15.75" customHeight="1">
      <c r="A63" s="20" t="s">
        <v>153</v>
      </c>
      <c r="B63" s="20">
        <v>34.33</v>
      </c>
      <c r="C63" s="20">
        <f t="shared" si="13"/>
        <v>13.915</v>
      </c>
      <c r="D63" s="19">
        <v>3.35</v>
      </c>
      <c r="E63" s="91">
        <f t="shared" si="10"/>
        <v>101.0905</v>
      </c>
    </row>
    <row r="64" ht="15.75" customHeight="1">
      <c r="A64" s="20" t="s">
        <v>154</v>
      </c>
      <c r="B64" s="20">
        <v>33.78</v>
      </c>
      <c r="C64" s="20">
        <f t="shared" si="13"/>
        <v>13.915</v>
      </c>
      <c r="D64" s="19">
        <v>3.35</v>
      </c>
      <c r="E64" s="91">
        <f t="shared" si="10"/>
        <v>99.248</v>
      </c>
    </row>
    <row r="65" ht="15.75" customHeight="1">
      <c r="A65" s="20" t="s">
        <v>155</v>
      </c>
      <c r="B65" s="20">
        <v>34.05</v>
      </c>
      <c r="C65" s="20">
        <f t="shared" si="13"/>
        <v>13.915</v>
      </c>
      <c r="D65" s="19">
        <v>3.35</v>
      </c>
      <c r="E65" s="91">
        <f t="shared" si="10"/>
        <v>100.1525</v>
      </c>
    </row>
    <row r="66" ht="15.75" customHeight="1">
      <c r="A66" s="20" t="s">
        <v>129</v>
      </c>
      <c r="B66" s="20">
        <v>13.64</v>
      </c>
      <c r="C66" s="20">
        <f>4*0.8*2.1</f>
        <v>6.72</v>
      </c>
      <c r="D66" s="19">
        <v>3.35</v>
      </c>
      <c r="E66" s="91">
        <f t="shared" si="10"/>
        <v>38.974</v>
      </c>
    </row>
    <row r="67" ht="15.75" customHeight="1">
      <c r="A67" s="20" t="s">
        <v>131</v>
      </c>
      <c r="B67" s="20">
        <v>12.9</v>
      </c>
      <c r="C67" s="20">
        <f t="shared" ref="C67:C68" si="14">0.8*2.1+1.45*0.73</f>
        <v>2.7385</v>
      </c>
      <c r="D67" s="19">
        <v>3.35</v>
      </c>
      <c r="E67" s="91">
        <f t="shared" si="10"/>
        <v>40.4765</v>
      </c>
    </row>
    <row r="68" ht="15.75" customHeight="1">
      <c r="A68" s="20" t="s">
        <v>131</v>
      </c>
      <c r="B68" s="20">
        <v>10.31</v>
      </c>
      <c r="C68" s="20">
        <f t="shared" si="14"/>
        <v>2.7385</v>
      </c>
      <c r="D68" s="19">
        <v>3.35</v>
      </c>
      <c r="E68" s="91">
        <f t="shared" si="10"/>
        <v>31.8</v>
      </c>
    </row>
    <row r="69" ht="15.75" customHeight="1">
      <c r="A69" s="20" t="s">
        <v>131</v>
      </c>
      <c r="B69" s="20">
        <v>13.8</v>
      </c>
      <c r="C69" s="20">
        <f>0.8*2.1+1.45*0.73*3</f>
        <v>4.8555</v>
      </c>
      <c r="D69" s="19">
        <v>3.35</v>
      </c>
      <c r="E69" s="91">
        <f t="shared" si="10"/>
        <v>41.3745</v>
      </c>
    </row>
    <row r="70" ht="15.75" customHeight="1">
      <c r="A70" s="20" t="s">
        <v>146</v>
      </c>
      <c r="B70" s="20">
        <v>19.43</v>
      </c>
      <c r="C70" s="20">
        <v>0.0</v>
      </c>
      <c r="D70" s="19">
        <v>3.35</v>
      </c>
      <c r="E70" s="91">
        <f t="shared" si="10"/>
        <v>65.0905</v>
      </c>
    </row>
    <row r="71" ht="15.75" customHeight="1">
      <c r="A71" s="20" t="s">
        <v>190</v>
      </c>
      <c r="B71" s="20">
        <v>22.68</v>
      </c>
      <c r="C71" s="20">
        <v>0.0</v>
      </c>
      <c r="D71" s="19">
        <v>3.35</v>
      </c>
      <c r="E71" s="91">
        <f t="shared" si="10"/>
        <v>75.978</v>
      </c>
    </row>
    <row r="72" ht="15.75" customHeight="1">
      <c r="A72" s="20" t="s">
        <v>146</v>
      </c>
      <c r="B72" s="20">
        <v>22.17</v>
      </c>
      <c r="C72" s="20">
        <v>0.0</v>
      </c>
      <c r="D72" s="20">
        <v>3.35</v>
      </c>
      <c r="E72" s="91">
        <f t="shared" si="10"/>
        <v>74.2695</v>
      </c>
    </row>
    <row r="73" ht="15.75" customHeight="1">
      <c r="D73" s="87" t="s">
        <v>7</v>
      </c>
      <c r="E73" s="93">
        <f>SUM(E52:E72)</f>
        <v>1681.5715</v>
      </c>
    </row>
    <row r="74" ht="15.75" customHeight="1">
      <c r="D74" s="19"/>
      <c r="E74" s="91"/>
    </row>
    <row r="75" ht="15.75" customHeight="1">
      <c r="E75" s="91"/>
    </row>
    <row r="76" ht="15.75" customHeight="1">
      <c r="E76" s="91"/>
    </row>
    <row r="77" ht="15.75" customHeight="1">
      <c r="A77" s="87" t="s">
        <v>158</v>
      </c>
      <c r="E77" s="91"/>
    </row>
    <row r="78" ht="15.75" customHeight="1">
      <c r="A78" s="19" t="s">
        <v>126</v>
      </c>
      <c r="B78" s="19">
        <f>((4.39*2)+(3*1.47)+(2*1.91))+(0.85*2*4)</f>
        <v>23.81</v>
      </c>
      <c r="C78" s="19">
        <f>(4*0.8*1.6)</f>
        <v>5.12</v>
      </c>
      <c r="D78" s="19">
        <v>1.8</v>
      </c>
      <c r="E78" s="91">
        <f t="shared" ref="E78:E98" si="15">(B78*D78)-C78</f>
        <v>37.738</v>
      </c>
      <c r="F78" s="20" t="s">
        <v>189</v>
      </c>
    </row>
    <row r="79" ht="15.75" customHeight="1">
      <c r="A79" s="19" t="s">
        <v>129</v>
      </c>
      <c r="B79" s="19">
        <v>46.55</v>
      </c>
      <c r="C79" s="20">
        <f>6*0.9+0.7+1.6+1.6</f>
        <v>9.3</v>
      </c>
      <c r="D79" s="19">
        <v>3.35</v>
      </c>
      <c r="E79" s="91">
        <f t="shared" si="15"/>
        <v>146.6425</v>
      </c>
    </row>
    <row r="80" ht="15.75" customHeight="1">
      <c r="A80" s="19" t="s">
        <v>130</v>
      </c>
      <c r="B80" s="19">
        <f>((5.84*2)+(4*1.47)+(2*1.16))</f>
        <v>19.88</v>
      </c>
      <c r="C80" s="19">
        <f>(5*0.8*1.6)</f>
        <v>6.4</v>
      </c>
      <c r="D80" s="19">
        <v>1.8</v>
      </c>
      <c r="E80" s="91">
        <f t="shared" si="15"/>
        <v>29.384</v>
      </c>
    </row>
    <row r="81" ht="15.75" customHeight="1">
      <c r="A81" s="19" t="s">
        <v>129</v>
      </c>
      <c r="B81" s="19">
        <v>11.98</v>
      </c>
      <c r="C81" s="20">
        <f t="shared" ref="C81:C82" si="16">2*0.9*2.1+1.5*2.1</f>
        <v>6.93</v>
      </c>
      <c r="D81" s="19">
        <v>3.35</v>
      </c>
      <c r="E81" s="91">
        <f t="shared" si="15"/>
        <v>33.203</v>
      </c>
    </row>
    <row r="82" ht="15.75" customHeight="1">
      <c r="A82" s="19" t="s">
        <v>129</v>
      </c>
      <c r="B82" s="19">
        <v>9.87</v>
      </c>
      <c r="C82" s="20">
        <f t="shared" si="16"/>
        <v>6.93</v>
      </c>
      <c r="D82" s="19">
        <v>3.35</v>
      </c>
      <c r="E82" s="91">
        <f t="shared" si="15"/>
        <v>26.1345</v>
      </c>
    </row>
    <row r="83" ht="15.75" customHeight="1">
      <c r="A83" s="20" t="s">
        <v>148</v>
      </c>
      <c r="B83" s="20">
        <v>55.27</v>
      </c>
      <c r="C83" s="20">
        <f>1.5*2.1*2+0.9*2.1*2+0.9*2.1*2+20*1*0.5+4*0.9*2.1+2.4*3</f>
        <v>38.62</v>
      </c>
      <c r="D83" s="19">
        <v>3.35</v>
      </c>
      <c r="E83" s="91">
        <f t="shared" si="15"/>
        <v>146.5345</v>
      </c>
    </row>
    <row r="84" ht="15.75" customHeight="1">
      <c r="A84" s="20" t="s">
        <v>149</v>
      </c>
      <c r="B84" s="20">
        <v>30.31</v>
      </c>
      <c r="C84" s="20">
        <f t="shared" ref="C84:C85" si="17">0.9*2.1+4*1*0.5+0.75*0.5+5*1*1.93</f>
        <v>13.915</v>
      </c>
      <c r="D84" s="19">
        <v>3.35</v>
      </c>
      <c r="E84" s="91">
        <f t="shared" si="15"/>
        <v>87.6235</v>
      </c>
    </row>
    <row r="85" ht="15.75" customHeight="1">
      <c r="A85" s="20" t="s">
        <v>150</v>
      </c>
      <c r="B85" s="20">
        <v>30.01</v>
      </c>
      <c r="C85" s="20">
        <f t="shared" si="17"/>
        <v>13.915</v>
      </c>
      <c r="D85" s="19">
        <v>3.35</v>
      </c>
      <c r="E85" s="91">
        <f t="shared" si="15"/>
        <v>86.6185</v>
      </c>
    </row>
    <row r="86" ht="15.75" customHeight="1">
      <c r="A86" s="20" t="s">
        <v>151</v>
      </c>
      <c r="B86" s="20">
        <v>60.12</v>
      </c>
      <c r="C86" s="20">
        <f>2*0.9*2.1+8*1*0.5+0.75*0.5*2+9*1*1.93+0.7*2.1</f>
        <v>27.37</v>
      </c>
      <c r="D86" s="19">
        <v>3.35</v>
      </c>
      <c r="E86" s="91">
        <f t="shared" si="15"/>
        <v>174.032</v>
      </c>
    </row>
    <row r="87" ht="15.75" customHeight="1">
      <c r="A87" s="20" t="s">
        <v>142</v>
      </c>
      <c r="B87" s="20">
        <v>52.67</v>
      </c>
      <c r="C87" s="20">
        <f>4*0.9*2.1+0.8*2.1+1.6*2.1+20*1*0.5+2*0.75*0.5+2.42*3.35</f>
        <v>31.457</v>
      </c>
      <c r="D87" s="19">
        <v>3.35</v>
      </c>
      <c r="E87" s="91">
        <f t="shared" si="15"/>
        <v>144.9875</v>
      </c>
    </row>
    <row r="88" ht="15.75" customHeight="1">
      <c r="A88" s="20" t="s">
        <v>152</v>
      </c>
      <c r="B88" s="20">
        <v>34.07</v>
      </c>
      <c r="C88" s="20">
        <f t="shared" ref="C88:C91" si="18">0.9*2.1+4*1*0.5+0.75*0.5+5*1*1.93</f>
        <v>13.915</v>
      </c>
      <c r="D88" s="19">
        <v>3.35</v>
      </c>
      <c r="E88" s="91">
        <f t="shared" si="15"/>
        <v>100.2195</v>
      </c>
    </row>
    <row r="89" ht="15.75" customHeight="1">
      <c r="A89" s="20" t="s">
        <v>153</v>
      </c>
      <c r="B89" s="20">
        <v>34.33</v>
      </c>
      <c r="C89" s="20">
        <f t="shared" si="18"/>
        <v>13.915</v>
      </c>
      <c r="D89" s="19">
        <v>3.35</v>
      </c>
      <c r="E89" s="91">
        <f t="shared" si="15"/>
        <v>101.0905</v>
      </c>
    </row>
    <row r="90" ht="15.75" customHeight="1">
      <c r="A90" s="20" t="s">
        <v>154</v>
      </c>
      <c r="B90" s="20">
        <v>33.78</v>
      </c>
      <c r="C90" s="20">
        <f t="shared" si="18"/>
        <v>13.915</v>
      </c>
      <c r="D90" s="19">
        <v>3.35</v>
      </c>
      <c r="E90" s="91">
        <f t="shared" si="15"/>
        <v>99.248</v>
      </c>
    </row>
    <row r="91" ht="15.75" customHeight="1">
      <c r="A91" s="20" t="s">
        <v>155</v>
      </c>
      <c r="B91" s="20">
        <v>34.05</v>
      </c>
      <c r="C91" s="20">
        <f t="shared" si="18"/>
        <v>13.915</v>
      </c>
      <c r="D91" s="19">
        <v>3.35</v>
      </c>
      <c r="E91" s="91">
        <f t="shared" si="15"/>
        <v>100.1525</v>
      </c>
    </row>
    <row r="92" ht="15.75" customHeight="1">
      <c r="A92" s="20" t="s">
        <v>129</v>
      </c>
      <c r="B92" s="20">
        <v>13.64</v>
      </c>
      <c r="C92" s="20">
        <f>4*0.8*2.1</f>
        <v>6.72</v>
      </c>
      <c r="D92" s="19">
        <v>3.35</v>
      </c>
      <c r="E92" s="91">
        <f t="shared" si="15"/>
        <v>38.974</v>
      </c>
    </row>
    <row r="93" ht="15.75" customHeight="1">
      <c r="A93" s="20" t="s">
        <v>131</v>
      </c>
      <c r="B93" s="20">
        <v>12.9</v>
      </c>
      <c r="C93" s="20">
        <f t="shared" ref="C93:C94" si="19">0.8*2.1+1.45*0.73</f>
        <v>2.7385</v>
      </c>
      <c r="D93" s="19">
        <v>3.35</v>
      </c>
      <c r="E93" s="91">
        <f t="shared" si="15"/>
        <v>40.4765</v>
      </c>
    </row>
    <row r="94" ht="15.75" customHeight="1">
      <c r="A94" s="20" t="s">
        <v>131</v>
      </c>
      <c r="B94" s="20">
        <v>10.31</v>
      </c>
      <c r="C94" s="20">
        <f t="shared" si="19"/>
        <v>2.7385</v>
      </c>
      <c r="D94" s="19">
        <v>3.35</v>
      </c>
      <c r="E94" s="91">
        <f t="shared" si="15"/>
        <v>31.8</v>
      </c>
    </row>
    <row r="95" ht="15.75" customHeight="1">
      <c r="A95" s="20" t="s">
        <v>131</v>
      </c>
      <c r="B95" s="20">
        <v>13.8</v>
      </c>
      <c r="C95" s="20">
        <f>0.8*2.1+1.45*0.73*3</f>
        <v>4.8555</v>
      </c>
      <c r="D95" s="19">
        <v>3.35</v>
      </c>
      <c r="E95" s="91">
        <f t="shared" si="15"/>
        <v>41.3745</v>
      </c>
    </row>
    <row r="96" ht="15.75" customHeight="1">
      <c r="A96" s="20" t="s">
        <v>146</v>
      </c>
      <c r="B96" s="20">
        <v>19.43</v>
      </c>
      <c r="C96" s="20">
        <v>0.0</v>
      </c>
      <c r="D96" s="19">
        <v>3.35</v>
      </c>
      <c r="E96" s="91">
        <f t="shared" si="15"/>
        <v>65.0905</v>
      </c>
    </row>
    <row r="97" ht="15.75" customHeight="1">
      <c r="A97" s="20" t="s">
        <v>190</v>
      </c>
      <c r="B97" s="20">
        <v>22.68</v>
      </c>
      <c r="C97" s="20">
        <v>0.0</v>
      </c>
      <c r="D97" s="19">
        <v>3.35</v>
      </c>
      <c r="E97" s="91">
        <f t="shared" si="15"/>
        <v>75.978</v>
      </c>
    </row>
    <row r="98" ht="15.75" customHeight="1">
      <c r="A98" s="20" t="s">
        <v>146</v>
      </c>
      <c r="B98" s="20">
        <v>22.17</v>
      </c>
      <c r="C98" s="20">
        <v>0.0</v>
      </c>
      <c r="D98" s="20">
        <v>3.35</v>
      </c>
      <c r="E98" s="91">
        <f t="shared" si="15"/>
        <v>74.2695</v>
      </c>
    </row>
    <row r="99" ht="15.75" customHeight="1">
      <c r="D99" s="87" t="s">
        <v>7</v>
      </c>
      <c r="E99" s="93">
        <f>SUM(E78:E98)</f>
        <v>1681.5715</v>
      </c>
    </row>
    <row r="100" ht="15.75" customHeight="1">
      <c r="D100" s="19"/>
      <c r="E100" s="91"/>
    </row>
    <row r="101" ht="15.75" customHeight="1">
      <c r="E101" s="91"/>
    </row>
    <row r="102" ht="15.75" customHeight="1">
      <c r="E102" s="91"/>
    </row>
    <row r="103" ht="15.75" customHeight="1">
      <c r="A103" s="87" t="s">
        <v>166</v>
      </c>
      <c r="E103" s="91"/>
    </row>
    <row r="104" ht="15.75" customHeight="1">
      <c r="A104" s="19" t="s">
        <v>126</v>
      </c>
      <c r="B104" s="19">
        <f>((4.39*2)+(3*1.47)+(2*1.91))+(0.85*2*4)</f>
        <v>23.81</v>
      </c>
      <c r="C104" s="19">
        <f>(4*0.8*1.6)</f>
        <v>5.12</v>
      </c>
      <c r="D104" s="19">
        <v>1.8</v>
      </c>
      <c r="E104" s="91">
        <f t="shared" ref="E104:E134" si="20">(B104*D104)-C104</f>
        <v>37.738</v>
      </c>
      <c r="F104" s="20" t="s">
        <v>189</v>
      </c>
    </row>
    <row r="105" ht="15.75" customHeight="1">
      <c r="A105" s="19" t="s">
        <v>129</v>
      </c>
      <c r="B105" s="19">
        <v>46.55</v>
      </c>
      <c r="C105" s="20">
        <f>6*0.9+0.7+1.6+1.6</f>
        <v>9.3</v>
      </c>
      <c r="D105" s="19">
        <v>3.35</v>
      </c>
      <c r="E105" s="91">
        <f t="shared" si="20"/>
        <v>146.6425</v>
      </c>
    </row>
    <row r="106" ht="15.75" customHeight="1">
      <c r="A106" s="19" t="s">
        <v>130</v>
      </c>
      <c r="B106" s="19">
        <f>((5.84*2)+(4*1.47)+(2*1.16))</f>
        <v>19.88</v>
      </c>
      <c r="C106" s="19">
        <f>(5*0.8*1.6)</f>
        <v>6.4</v>
      </c>
      <c r="D106" s="19">
        <v>1.8</v>
      </c>
      <c r="E106" s="91">
        <f t="shared" si="20"/>
        <v>29.384</v>
      </c>
    </row>
    <row r="107" ht="15.75" customHeight="1">
      <c r="A107" s="19" t="s">
        <v>129</v>
      </c>
      <c r="B107" s="19">
        <v>11.98</v>
      </c>
      <c r="C107" s="20">
        <f t="shared" ref="C107:C108" si="21">2*0.9*2.1+1.5*2.1</f>
        <v>6.93</v>
      </c>
      <c r="D107" s="19">
        <v>3.35</v>
      </c>
      <c r="E107" s="91">
        <f t="shared" si="20"/>
        <v>33.203</v>
      </c>
    </row>
    <row r="108" ht="15.75" customHeight="1">
      <c r="A108" s="19" t="s">
        <v>129</v>
      </c>
      <c r="B108" s="19">
        <v>9.87</v>
      </c>
      <c r="C108" s="20">
        <f t="shared" si="21"/>
        <v>6.93</v>
      </c>
      <c r="D108" s="19">
        <v>3.35</v>
      </c>
      <c r="E108" s="91">
        <f t="shared" si="20"/>
        <v>26.1345</v>
      </c>
    </row>
    <row r="109" ht="15.75" customHeight="1">
      <c r="A109" s="20" t="s">
        <v>191</v>
      </c>
      <c r="B109" s="20">
        <v>55.27</v>
      </c>
      <c r="C109" s="20">
        <f>1.5*2.1*2+0.9*2.1*2+0.9*2.1*2+20*1*0.5+4*0.9*2.1+2.4*3</f>
        <v>38.62</v>
      </c>
      <c r="D109" s="19">
        <v>3.35</v>
      </c>
      <c r="E109" s="91">
        <f t="shared" si="20"/>
        <v>146.5345</v>
      </c>
    </row>
    <row r="110" ht="15.75" customHeight="1">
      <c r="A110" s="20" t="s">
        <v>167</v>
      </c>
      <c r="B110" s="20">
        <v>25.87</v>
      </c>
      <c r="C110" s="20">
        <f>5*1*1.93+0.8*2.1+2*0.9*2.1+2*1*0.5+0.75*0.5</f>
        <v>16.485</v>
      </c>
      <c r="D110" s="19">
        <v>3.35</v>
      </c>
      <c r="E110" s="91">
        <f t="shared" si="20"/>
        <v>70.1795</v>
      </c>
    </row>
    <row r="111" ht="15.75" customHeight="1">
      <c r="A111" s="20" t="s">
        <v>168</v>
      </c>
      <c r="B111" s="20">
        <v>11.36</v>
      </c>
      <c r="C111" s="20">
        <f>0.9*2.1</f>
        <v>1.89</v>
      </c>
      <c r="D111" s="19">
        <v>3.35</v>
      </c>
      <c r="E111" s="91">
        <f t="shared" si="20"/>
        <v>36.166</v>
      </c>
    </row>
    <row r="112" ht="15.75" customHeight="1">
      <c r="A112" s="20" t="s">
        <v>169</v>
      </c>
      <c r="B112" s="20">
        <v>20.19</v>
      </c>
      <c r="C112" s="20">
        <f>2*0.9*2.1+6*1*0.5+2*0.75*0.5</f>
        <v>7.53</v>
      </c>
      <c r="D112" s="19">
        <v>3.35</v>
      </c>
      <c r="E112" s="91">
        <f t="shared" si="20"/>
        <v>60.1065</v>
      </c>
    </row>
    <row r="113" ht="15.75" customHeight="1">
      <c r="A113" s="20" t="s">
        <v>142</v>
      </c>
      <c r="B113" s="20">
        <v>52.67</v>
      </c>
      <c r="C113" s="20">
        <f>4*0.9*2.1+0.8*2.1+1.6*2.1+20*1*0.5+2*0.75*0.5+2.42*3.35</f>
        <v>31.457</v>
      </c>
      <c r="D113" s="19">
        <v>3.35</v>
      </c>
      <c r="E113" s="91">
        <f t="shared" si="20"/>
        <v>144.9875</v>
      </c>
    </row>
    <row r="114" ht="15.75" customHeight="1">
      <c r="A114" s="20" t="s">
        <v>170</v>
      </c>
      <c r="B114" s="20">
        <v>21.73</v>
      </c>
      <c r="C114" s="20">
        <f>0.9*2.1+2*1*1.93+0.5*1.93+2*1*0.5+0.5*0.5</f>
        <v>7.965</v>
      </c>
      <c r="D114" s="19">
        <v>3.35</v>
      </c>
      <c r="E114" s="91">
        <f t="shared" si="20"/>
        <v>64.8305</v>
      </c>
    </row>
    <row r="115" ht="15.75" customHeight="1">
      <c r="A115" s="20" t="s">
        <v>171</v>
      </c>
      <c r="B115" s="20">
        <v>22.4</v>
      </c>
      <c r="C115" s="20">
        <f>0.9*2.1+0.5*1.93+1*1.93+0.5*0.5+2*1*0.5+0.7*2.1</f>
        <v>7.505</v>
      </c>
      <c r="D115" s="19">
        <v>3.35</v>
      </c>
      <c r="E115" s="91">
        <f t="shared" si="20"/>
        <v>67.535</v>
      </c>
    </row>
    <row r="116" ht="15.75" customHeight="1">
      <c r="A116" s="20" t="s">
        <v>172</v>
      </c>
      <c r="B116" s="20">
        <v>24.37</v>
      </c>
      <c r="C116" s="20">
        <f>0.9*2.1+1*1.93*3+1*0.5*2+0.75*0.5</f>
        <v>9.055</v>
      </c>
      <c r="D116" s="19">
        <v>3.35</v>
      </c>
      <c r="E116" s="91">
        <f t="shared" si="20"/>
        <v>72.5845</v>
      </c>
    </row>
    <row r="117" ht="15.75" customHeight="1">
      <c r="A117" s="20" t="s">
        <v>173</v>
      </c>
      <c r="B117" s="20">
        <v>24.88</v>
      </c>
      <c r="C117" s="20">
        <f>0.9*2.1+1*1.93*3+1*0.5*3</f>
        <v>9.18</v>
      </c>
      <c r="D117" s="19">
        <v>3.35</v>
      </c>
      <c r="E117" s="91">
        <f t="shared" si="20"/>
        <v>74.168</v>
      </c>
    </row>
    <row r="118" ht="15.75" customHeight="1">
      <c r="A118" s="20" t="s">
        <v>174</v>
      </c>
      <c r="B118" s="20">
        <v>24.88</v>
      </c>
      <c r="C118" s="20">
        <f>0.9*2.1+1*1.93*3+1*0.5*2+0.75*0.5</f>
        <v>9.055</v>
      </c>
      <c r="D118" s="19">
        <v>3.35</v>
      </c>
      <c r="E118" s="91">
        <f t="shared" si="20"/>
        <v>74.293</v>
      </c>
    </row>
    <row r="119" ht="15.75" customHeight="1">
      <c r="A119" s="20" t="s">
        <v>175</v>
      </c>
      <c r="B119" s="20">
        <v>24.37</v>
      </c>
      <c r="C119" s="20">
        <f>0.9*2.1+1*1.93*3+1*0.5*3</f>
        <v>9.18</v>
      </c>
      <c r="D119" s="19">
        <v>3.35</v>
      </c>
      <c r="E119" s="91">
        <f t="shared" si="20"/>
        <v>72.4595</v>
      </c>
    </row>
    <row r="120" ht="15.75" customHeight="1">
      <c r="A120" s="20" t="s">
        <v>176</v>
      </c>
      <c r="B120" s="20">
        <v>22.03</v>
      </c>
      <c r="C120" s="20">
        <f>0.9*2.1+2*1*0.5+3*1*1.93</f>
        <v>8.68</v>
      </c>
      <c r="D120" s="19">
        <v>3.35</v>
      </c>
      <c r="E120" s="91">
        <f t="shared" si="20"/>
        <v>65.1205</v>
      </c>
    </row>
    <row r="121" ht="15.75" customHeight="1">
      <c r="A121" s="20" t="s">
        <v>177</v>
      </c>
      <c r="B121" s="20">
        <v>22.12</v>
      </c>
      <c r="C121" s="20">
        <f>0.9*2.1+2*1*0.5+0.75*0.5+2*1*1.93</f>
        <v>7.125</v>
      </c>
      <c r="D121" s="19">
        <v>3.35</v>
      </c>
      <c r="E121" s="91">
        <f t="shared" si="20"/>
        <v>66.977</v>
      </c>
    </row>
    <row r="122" ht="15.75" customHeight="1">
      <c r="A122" s="20" t="s">
        <v>178</v>
      </c>
      <c r="B122" s="20">
        <v>13.33</v>
      </c>
      <c r="C122" s="20">
        <f>0.9*2.1+0.75*0.5+1*0.5</f>
        <v>2.765</v>
      </c>
      <c r="D122" s="19">
        <v>3.35</v>
      </c>
      <c r="E122" s="91">
        <f t="shared" si="20"/>
        <v>41.8905</v>
      </c>
    </row>
    <row r="123" ht="15.75" customHeight="1">
      <c r="A123" s="20" t="s">
        <v>172</v>
      </c>
      <c r="B123" s="20">
        <v>13.76</v>
      </c>
      <c r="C123" s="20">
        <f>0.9*2.1+3*1*1.93</f>
        <v>7.68</v>
      </c>
      <c r="D123" s="19">
        <v>3.35</v>
      </c>
      <c r="E123" s="91">
        <f t="shared" si="20"/>
        <v>38.416</v>
      </c>
    </row>
    <row r="124" ht="15.75" customHeight="1">
      <c r="A124" s="20" t="s">
        <v>179</v>
      </c>
      <c r="B124" s="20">
        <v>13.73</v>
      </c>
      <c r="C124" s="20">
        <f>0.9*2.1+0.7*2.1+1*1.93</f>
        <v>5.29</v>
      </c>
      <c r="D124" s="19">
        <v>3.35</v>
      </c>
      <c r="E124" s="91">
        <f t="shared" si="20"/>
        <v>40.7055</v>
      </c>
    </row>
    <row r="125" ht="15.75" customHeight="1">
      <c r="A125" s="20" t="s">
        <v>180</v>
      </c>
      <c r="B125" s="20">
        <v>13.42</v>
      </c>
      <c r="C125" s="20">
        <f>0.9*2.1+1*0.5</f>
        <v>2.39</v>
      </c>
      <c r="D125" s="19">
        <v>3.35</v>
      </c>
      <c r="E125" s="91">
        <f t="shared" si="20"/>
        <v>42.567</v>
      </c>
    </row>
    <row r="126" ht="15.75" customHeight="1">
      <c r="A126" s="20" t="s">
        <v>129</v>
      </c>
      <c r="B126" s="20">
        <v>12.23</v>
      </c>
      <c r="C126" s="20">
        <f>0.9*2.1*5</f>
        <v>9.45</v>
      </c>
      <c r="D126" s="19">
        <v>3.35</v>
      </c>
      <c r="E126" s="91">
        <f t="shared" si="20"/>
        <v>31.5205</v>
      </c>
    </row>
    <row r="127" ht="15.75" customHeight="1">
      <c r="A127" s="20" t="s">
        <v>181</v>
      </c>
      <c r="B127" s="20">
        <v>24.37</v>
      </c>
      <c r="C127" s="20">
        <f>0.9*2.1+0.75*0.5+2*1*0.5+3*1*1.93</f>
        <v>9.055</v>
      </c>
      <c r="D127" s="19">
        <v>3.35</v>
      </c>
      <c r="E127" s="91">
        <f t="shared" si="20"/>
        <v>72.5845</v>
      </c>
    </row>
    <row r="128" ht="15.75" customHeight="1">
      <c r="A128" s="20" t="s">
        <v>182</v>
      </c>
      <c r="B128" s="20">
        <v>24.88</v>
      </c>
      <c r="C128" s="20">
        <f>0.9*2.1+3*1*0.5+3*1*1.93</f>
        <v>9.18</v>
      </c>
      <c r="D128" s="19">
        <v>3.35</v>
      </c>
      <c r="E128" s="91">
        <f t="shared" si="20"/>
        <v>74.168</v>
      </c>
    </row>
    <row r="129" ht="15.75" customHeight="1">
      <c r="A129" s="20" t="s">
        <v>183</v>
      </c>
      <c r="B129" s="20">
        <v>24.88</v>
      </c>
      <c r="C129" s="20">
        <f>0.9*2.1+0.75*0.5+2*1*0.5+3*1*1.93</f>
        <v>9.055</v>
      </c>
      <c r="D129" s="19">
        <v>3.35</v>
      </c>
      <c r="E129" s="91">
        <f t="shared" si="20"/>
        <v>74.293</v>
      </c>
    </row>
    <row r="130" ht="15.75" customHeight="1">
      <c r="A130" s="20" t="s">
        <v>184</v>
      </c>
      <c r="B130" s="20">
        <v>24.37</v>
      </c>
      <c r="C130" s="20">
        <f>0.9*2.1+3*1*0.5+3*1*1.93</f>
        <v>9.18</v>
      </c>
      <c r="D130" s="19">
        <v>3.35</v>
      </c>
      <c r="E130" s="91">
        <f t="shared" si="20"/>
        <v>72.4595</v>
      </c>
    </row>
    <row r="131" ht="15.75" customHeight="1">
      <c r="A131" s="20" t="s">
        <v>185</v>
      </c>
      <c r="B131" s="20">
        <v>26.86</v>
      </c>
      <c r="C131" s="20">
        <f>0.8*2.1+5*1.45*0.73</f>
        <v>6.9725</v>
      </c>
      <c r="D131" s="19">
        <v>3.35</v>
      </c>
      <c r="E131" s="91">
        <f t="shared" si="20"/>
        <v>83.0085</v>
      </c>
    </row>
    <row r="132" ht="15.75" customHeight="1">
      <c r="A132" s="20" t="s">
        <v>146</v>
      </c>
      <c r="B132" s="20">
        <v>19.43</v>
      </c>
      <c r="C132" s="20">
        <v>0.0</v>
      </c>
      <c r="D132" s="19">
        <v>3.35</v>
      </c>
      <c r="E132" s="91">
        <f t="shared" si="20"/>
        <v>65.0905</v>
      </c>
    </row>
    <row r="133" ht="15.75" customHeight="1">
      <c r="A133" s="20" t="s">
        <v>190</v>
      </c>
      <c r="B133" s="20">
        <v>22.68</v>
      </c>
      <c r="C133" s="20">
        <v>0.0</v>
      </c>
      <c r="D133" s="19">
        <v>3.35</v>
      </c>
      <c r="E133" s="91">
        <f t="shared" si="20"/>
        <v>75.978</v>
      </c>
    </row>
    <row r="134" ht="15.75" customHeight="1">
      <c r="A134" s="20" t="s">
        <v>146</v>
      </c>
      <c r="B134" s="20">
        <v>22.17</v>
      </c>
      <c r="C134" s="20">
        <v>0.0</v>
      </c>
      <c r="D134" s="20">
        <v>3.35</v>
      </c>
      <c r="E134" s="91">
        <f t="shared" si="20"/>
        <v>74.2695</v>
      </c>
    </row>
    <row r="135" ht="15.75" customHeight="1">
      <c r="D135" s="87" t="s">
        <v>7</v>
      </c>
      <c r="E135" s="93">
        <f>SUM(E104:E134)</f>
        <v>2075.995</v>
      </c>
    </row>
    <row r="136" ht="15.75" customHeight="1">
      <c r="A136" s="87" t="s">
        <v>84</v>
      </c>
      <c r="E136" s="91"/>
    </row>
    <row r="137" ht="15.75" customHeight="1">
      <c r="A137" s="20" t="s">
        <v>146</v>
      </c>
      <c r="B137" s="20">
        <v>22.17</v>
      </c>
      <c r="C137" s="20">
        <v>0.0</v>
      </c>
      <c r="D137" s="20">
        <v>3.35</v>
      </c>
      <c r="E137" s="93">
        <f>(B137*D137)-C137</f>
        <v>74.2695</v>
      </c>
    </row>
    <row r="138" ht="15.75" customHeight="1">
      <c r="A138" s="19"/>
      <c r="B138" s="19"/>
      <c r="D138" s="19"/>
      <c r="E138" s="91"/>
    </row>
    <row r="139" ht="15.75" customHeight="1">
      <c r="A139" s="19"/>
      <c r="B139" s="19"/>
      <c r="C139" s="19"/>
      <c r="D139" s="19"/>
      <c r="E139" s="91"/>
    </row>
    <row r="140" ht="15.75" customHeight="1">
      <c r="E140" s="90"/>
    </row>
    <row r="141" ht="15.75" customHeight="1">
      <c r="E141" s="90"/>
    </row>
    <row r="142" ht="15.75" customHeight="1">
      <c r="E142" s="90"/>
    </row>
    <row r="143" ht="15.75" customHeight="1">
      <c r="E143" s="90"/>
    </row>
    <row r="144" ht="15.75" customHeight="1">
      <c r="E144" s="90"/>
    </row>
    <row r="145" ht="15.75" customHeight="1">
      <c r="E145" s="90"/>
    </row>
    <row r="146" ht="15.75" customHeight="1">
      <c r="E146" s="90"/>
    </row>
    <row r="147" ht="15.75" customHeight="1">
      <c r="E147" s="90"/>
    </row>
    <row r="148" ht="15.75" customHeight="1">
      <c r="E148" s="90"/>
    </row>
    <row r="149" ht="15.75" customHeight="1">
      <c r="E149" s="90"/>
    </row>
    <row r="150" ht="15.75" customHeight="1">
      <c r="E150" s="90"/>
    </row>
    <row r="151" ht="15.75" customHeight="1">
      <c r="E151" s="90"/>
    </row>
    <row r="152" ht="15.75" customHeight="1">
      <c r="E152" s="90"/>
    </row>
    <row r="153" ht="15.75" customHeight="1">
      <c r="E153" s="90"/>
    </row>
    <row r="154" ht="15.75" customHeight="1">
      <c r="E154" s="90"/>
    </row>
    <row r="155" ht="15.75" customHeight="1">
      <c r="E155" s="90"/>
    </row>
    <row r="156" ht="15.75" customHeight="1">
      <c r="E156" s="90"/>
    </row>
    <row r="157" ht="15.75" customHeight="1">
      <c r="E157" s="90"/>
    </row>
    <row r="158" ht="15.75" customHeight="1">
      <c r="E158" s="90"/>
    </row>
    <row r="159" ht="15.75" customHeight="1">
      <c r="E159" s="90"/>
    </row>
    <row r="160" ht="15.75" customHeight="1">
      <c r="E160" s="90"/>
    </row>
    <row r="161" ht="15.75" customHeight="1">
      <c r="E161" s="90"/>
    </row>
    <row r="162" ht="15.75" customHeight="1">
      <c r="E162" s="90"/>
    </row>
    <row r="163" ht="15.75" customHeight="1">
      <c r="E163" s="90"/>
    </row>
    <row r="164" ht="15.75" customHeight="1">
      <c r="E164" s="90"/>
    </row>
    <row r="165" ht="15.75" customHeight="1">
      <c r="E165" s="90"/>
    </row>
    <row r="166" ht="15.75" customHeight="1">
      <c r="E166" s="90"/>
    </row>
    <row r="167" ht="15.75" customHeight="1">
      <c r="E167" s="90"/>
    </row>
    <row r="168" ht="15.75" customHeight="1">
      <c r="E168" s="90"/>
    </row>
    <row r="169" ht="15.75" customHeight="1">
      <c r="E169" s="90"/>
    </row>
    <row r="170" ht="15.75" customHeight="1">
      <c r="E170" s="90"/>
    </row>
    <row r="171" ht="15.75" customHeight="1">
      <c r="E171" s="90"/>
    </row>
    <row r="172" ht="15.75" customHeight="1">
      <c r="E172" s="90"/>
    </row>
    <row r="173" ht="15.75" customHeight="1">
      <c r="E173" s="90"/>
    </row>
    <row r="174" ht="15.75" customHeight="1">
      <c r="E174" s="90"/>
    </row>
    <row r="175" ht="15.75" customHeight="1">
      <c r="E175" s="90"/>
    </row>
    <row r="176" ht="15.75" customHeight="1">
      <c r="E176" s="90"/>
    </row>
    <row r="177" ht="15.75" customHeight="1">
      <c r="E177" s="90"/>
    </row>
    <row r="178" ht="15.75" customHeight="1">
      <c r="E178" s="90"/>
    </row>
    <row r="179" ht="15.75" customHeight="1">
      <c r="E179" s="90"/>
    </row>
    <row r="180" ht="15.75" customHeight="1">
      <c r="E180" s="90"/>
    </row>
    <row r="181" ht="15.75" customHeight="1">
      <c r="E181" s="90"/>
    </row>
    <row r="182" ht="15.75" customHeight="1">
      <c r="E182" s="90"/>
    </row>
    <row r="183" ht="15.75" customHeight="1">
      <c r="E183" s="90"/>
    </row>
    <row r="184" ht="15.75" customHeight="1">
      <c r="E184" s="90"/>
    </row>
    <row r="185" ht="15.75" customHeight="1">
      <c r="E185" s="90"/>
    </row>
    <row r="186" ht="15.75" customHeight="1">
      <c r="E186" s="90"/>
    </row>
    <row r="187" ht="15.75" customHeight="1">
      <c r="E187" s="90"/>
    </row>
    <row r="188" ht="15.75" customHeight="1">
      <c r="E188" s="90"/>
    </row>
    <row r="189" ht="15.75" customHeight="1">
      <c r="E189" s="90"/>
    </row>
    <row r="190" ht="15.75" customHeight="1">
      <c r="E190" s="90"/>
    </row>
    <row r="191" ht="15.75" customHeight="1">
      <c r="E191" s="90"/>
    </row>
    <row r="192" ht="15.75" customHeight="1">
      <c r="E192" s="90"/>
    </row>
    <row r="193" ht="15.75" customHeight="1">
      <c r="E193" s="90"/>
    </row>
    <row r="194" ht="15.75" customHeight="1">
      <c r="E194" s="90"/>
    </row>
    <row r="195" ht="15.75" customHeight="1">
      <c r="E195" s="90"/>
    </row>
    <row r="196" ht="15.75" customHeight="1">
      <c r="E196" s="90"/>
    </row>
    <row r="197" ht="15.75" customHeight="1">
      <c r="E197" s="90"/>
    </row>
    <row r="198" ht="15.75" customHeight="1">
      <c r="E198" s="90"/>
    </row>
    <row r="199" ht="15.75" customHeight="1">
      <c r="E199" s="90"/>
    </row>
    <row r="200" ht="15.75" customHeight="1">
      <c r="E200" s="90"/>
    </row>
    <row r="201" ht="15.75" customHeight="1">
      <c r="E201" s="90"/>
    </row>
    <row r="202" ht="15.75" customHeight="1">
      <c r="E202" s="90"/>
    </row>
    <row r="203" ht="15.75" customHeight="1">
      <c r="E203" s="90"/>
    </row>
    <row r="204" ht="15.75" customHeight="1">
      <c r="E204" s="90"/>
    </row>
    <row r="205" ht="15.75" customHeight="1">
      <c r="E205" s="90"/>
    </row>
    <row r="206" ht="15.75" customHeight="1">
      <c r="E206" s="90"/>
    </row>
    <row r="207" ht="15.75" customHeight="1">
      <c r="E207" s="90"/>
    </row>
    <row r="208" ht="15.75" customHeight="1">
      <c r="E208" s="90"/>
    </row>
    <row r="209" ht="15.75" customHeight="1">
      <c r="E209" s="90"/>
    </row>
    <row r="210" ht="15.75" customHeight="1">
      <c r="E210" s="90"/>
    </row>
    <row r="211" ht="15.75" customHeight="1">
      <c r="E211" s="90"/>
    </row>
    <row r="212" ht="15.75" customHeight="1">
      <c r="E212" s="90"/>
    </row>
    <row r="213" ht="15.75" customHeight="1">
      <c r="E213" s="90"/>
    </row>
    <row r="214" ht="15.75" customHeight="1">
      <c r="E214" s="90"/>
    </row>
    <row r="215" ht="15.75" customHeight="1">
      <c r="E215" s="90"/>
    </row>
    <row r="216" ht="15.75" customHeight="1">
      <c r="E216" s="90"/>
    </row>
    <row r="217" ht="15.75" customHeight="1">
      <c r="E217" s="90"/>
    </row>
    <row r="218" ht="15.75" customHeight="1">
      <c r="E218" s="90"/>
    </row>
    <row r="219" ht="15.75" customHeight="1">
      <c r="E219" s="90"/>
    </row>
    <row r="220" ht="15.75" customHeight="1">
      <c r="E220" s="90"/>
    </row>
    <row r="221" ht="15.75" customHeight="1">
      <c r="E221" s="90"/>
    </row>
    <row r="222" ht="15.75" customHeight="1">
      <c r="E222" s="90"/>
    </row>
    <row r="223" ht="15.75" customHeight="1">
      <c r="E223" s="90"/>
    </row>
    <row r="224" ht="15.75" customHeight="1">
      <c r="E224" s="90"/>
    </row>
    <row r="225" ht="15.75" customHeight="1">
      <c r="E225" s="90"/>
    </row>
    <row r="226" ht="15.75" customHeight="1">
      <c r="E226" s="90"/>
    </row>
    <row r="227" ht="15.75" customHeight="1">
      <c r="E227" s="90"/>
    </row>
    <row r="228" ht="15.75" customHeight="1">
      <c r="E228" s="90"/>
    </row>
    <row r="229" ht="15.75" customHeight="1">
      <c r="E229" s="90"/>
    </row>
    <row r="230" ht="15.75" customHeight="1">
      <c r="E230" s="90"/>
    </row>
    <row r="231" ht="15.75" customHeight="1">
      <c r="E231" s="90"/>
    </row>
    <row r="232" ht="15.75" customHeight="1">
      <c r="E232" s="90"/>
    </row>
    <row r="233" ht="15.75" customHeight="1">
      <c r="E233" s="90"/>
    </row>
    <row r="234" ht="15.75" customHeight="1">
      <c r="E234" s="90"/>
    </row>
    <row r="235" ht="15.75" customHeight="1">
      <c r="E235" s="90"/>
    </row>
    <row r="236" ht="15.75" customHeight="1">
      <c r="E236" s="90"/>
    </row>
    <row r="237" ht="15.75" customHeight="1">
      <c r="E237" s="90"/>
    </row>
    <row r="238" ht="15.75" customHeight="1">
      <c r="E238" s="90"/>
    </row>
    <row r="239" ht="15.75" customHeight="1">
      <c r="E239" s="90"/>
    </row>
    <row r="240" ht="15.75" customHeight="1">
      <c r="E240" s="90"/>
    </row>
    <row r="241" ht="15.75" customHeight="1">
      <c r="E241" s="90"/>
    </row>
    <row r="242" ht="15.75" customHeight="1">
      <c r="E242" s="90"/>
    </row>
    <row r="243" ht="15.75" customHeight="1">
      <c r="E243" s="90"/>
    </row>
    <row r="244" ht="15.75" customHeight="1">
      <c r="E244" s="90"/>
    </row>
    <row r="245" ht="15.75" customHeight="1">
      <c r="E245" s="90"/>
    </row>
    <row r="246" ht="15.75" customHeight="1">
      <c r="E246" s="90"/>
    </row>
    <row r="247" ht="15.75" customHeight="1">
      <c r="E247" s="90"/>
    </row>
    <row r="248" ht="15.75" customHeight="1">
      <c r="E248" s="90"/>
    </row>
    <row r="249" ht="15.75" customHeight="1">
      <c r="E249" s="90"/>
    </row>
    <row r="250" ht="15.75" customHeight="1">
      <c r="E250" s="90"/>
    </row>
    <row r="251" ht="15.75" customHeight="1">
      <c r="E251" s="90"/>
    </row>
    <row r="252" ht="15.75" customHeight="1">
      <c r="E252" s="90"/>
    </row>
    <row r="253" ht="15.75" customHeight="1">
      <c r="E253" s="90"/>
    </row>
    <row r="254" ht="15.75" customHeight="1">
      <c r="E254" s="90"/>
    </row>
    <row r="255" ht="15.75" customHeight="1">
      <c r="E255" s="90"/>
    </row>
    <row r="256" ht="15.75" customHeight="1">
      <c r="E256" s="90"/>
    </row>
    <row r="257" ht="15.75" customHeight="1">
      <c r="E257" s="90"/>
    </row>
    <row r="258" ht="15.75" customHeight="1">
      <c r="E258" s="90"/>
    </row>
    <row r="259" ht="15.75" customHeight="1">
      <c r="E259" s="90"/>
    </row>
    <row r="260" ht="15.75" customHeight="1">
      <c r="E260" s="90"/>
    </row>
    <row r="261" ht="15.75" customHeight="1">
      <c r="E261" s="90"/>
    </row>
    <row r="262" ht="15.75" customHeight="1">
      <c r="E262" s="90"/>
    </row>
    <row r="263" ht="15.75" customHeight="1">
      <c r="E263" s="90"/>
    </row>
    <row r="264" ht="15.75" customHeight="1">
      <c r="E264" s="90"/>
    </row>
    <row r="265" ht="15.75" customHeight="1">
      <c r="E265" s="90"/>
    </row>
    <row r="266" ht="15.75" customHeight="1">
      <c r="E266" s="90"/>
    </row>
    <row r="267" ht="15.75" customHeight="1">
      <c r="E267" s="90"/>
    </row>
    <row r="268" ht="15.75" customHeight="1">
      <c r="E268" s="90"/>
    </row>
    <row r="269" ht="15.75" customHeight="1">
      <c r="E269" s="90"/>
    </row>
    <row r="270" ht="15.75" customHeight="1">
      <c r="E270" s="90"/>
    </row>
    <row r="271" ht="15.75" customHeight="1">
      <c r="E271" s="90"/>
    </row>
    <row r="272" ht="15.75" customHeight="1">
      <c r="E272" s="90"/>
    </row>
    <row r="273" ht="15.75" customHeight="1">
      <c r="E273" s="90"/>
    </row>
    <row r="274" ht="15.75" customHeight="1">
      <c r="E274" s="90"/>
    </row>
    <row r="275" ht="15.75" customHeight="1">
      <c r="E275" s="90"/>
    </row>
    <row r="276" ht="15.75" customHeight="1">
      <c r="E276" s="90"/>
    </row>
    <row r="277" ht="15.75" customHeight="1">
      <c r="E277" s="90"/>
    </row>
    <row r="278" ht="15.75" customHeight="1">
      <c r="E278" s="90"/>
    </row>
    <row r="279" ht="15.75" customHeight="1">
      <c r="E279" s="90"/>
    </row>
    <row r="280" ht="15.75" customHeight="1">
      <c r="E280" s="90"/>
    </row>
    <row r="281" ht="15.75" customHeight="1">
      <c r="E281" s="90"/>
    </row>
    <row r="282" ht="15.75" customHeight="1">
      <c r="E282" s="90"/>
    </row>
    <row r="283" ht="15.75" customHeight="1">
      <c r="E283" s="90"/>
    </row>
    <row r="284" ht="15.75" customHeight="1">
      <c r="E284" s="90"/>
    </row>
    <row r="285" ht="15.75" customHeight="1">
      <c r="E285" s="90"/>
    </row>
    <row r="286" ht="15.75" customHeight="1">
      <c r="E286" s="90"/>
    </row>
    <row r="287" ht="15.75" customHeight="1">
      <c r="E287" s="90"/>
    </row>
    <row r="288" ht="15.75" customHeight="1">
      <c r="E288" s="90"/>
    </row>
    <row r="289" ht="15.75" customHeight="1">
      <c r="E289" s="90"/>
    </row>
    <row r="290" ht="15.75" customHeight="1">
      <c r="E290" s="90"/>
    </row>
    <row r="291" ht="15.75" customHeight="1">
      <c r="E291" s="90"/>
    </row>
    <row r="292" ht="15.75" customHeight="1">
      <c r="E292" s="90"/>
    </row>
    <row r="293" ht="15.75" customHeight="1">
      <c r="E293" s="90"/>
    </row>
    <row r="294" ht="15.75" customHeight="1">
      <c r="E294" s="90"/>
    </row>
    <row r="295" ht="15.75" customHeight="1">
      <c r="E295" s="90"/>
    </row>
    <row r="296" ht="15.75" customHeight="1">
      <c r="E296" s="90"/>
    </row>
    <row r="297" ht="15.75" customHeight="1">
      <c r="E297" s="90"/>
    </row>
    <row r="298" ht="15.75" customHeight="1">
      <c r="E298" s="90"/>
    </row>
    <row r="299" ht="15.75" customHeight="1">
      <c r="E299" s="90"/>
    </row>
    <row r="300" ht="15.75" customHeight="1">
      <c r="E300" s="90"/>
    </row>
    <row r="301" ht="15.75" customHeight="1">
      <c r="E301" s="90"/>
    </row>
    <row r="302" ht="15.75" customHeight="1">
      <c r="E302" s="90"/>
    </row>
    <row r="303" ht="15.75" customHeight="1">
      <c r="E303" s="90"/>
    </row>
    <row r="304" ht="15.75" customHeight="1">
      <c r="E304" s="90"/>
    </row>
    <row r="305" ht="15.75" customHeight="1">
      <c r="E305" s="90"/>
    </row>
    <row r="306" ht="15.75" customHeight="1">
      <c r="E306" s="90"/>
    </row>
    <row r="307" ht="15.75" customHeight="1">
      <c r="E307" s="90"/>
    </row>
    <row r="308" ht="15.75" customHeight="1">
      <c r="E308" s="90"/>
    </row>
    <row r="309" ht="15.75" customHeight="1">
      <c r="E309" s="90"/>
    </row>
    <row r="310" ht="15.75" customHeight="1">
      <c r="E310" s="90"/>
    </row>
    <row r="311" ht="15.75" customHeight="1">
      <c r="E311" s="90"/>
    </row>
    <row r="312" ht="15.75" customHeight="1">
      <c r="E312" s="90"/>
    </row>
    <row r="313" ht="15.75" customHeight="1">
      <c r="E313" s="90"/>
    </row>
    <row r="314" ht="15.75" customHeight="1">
      <c r="E314" s="90"/>
    </row>
    <row r="315" ht="15.75" customHeight="1">
      <c r="E315" s="90"/>
    </row>
    <row r="316" ht="15.75" customHeight="1">
      <c r="E316" s="90"/>
    </row>
    <row r="317" ht="15.75" customHeight="1">
      <c r="E317" s="90"/>
    </row>
    <row r="318" ht="15.75" customHeight="1">
      <c r="E318" s="90"/>
    </row>
    <row r="319" ht="15.75" customHeight="1">
      <c r="E319" s="90"/>
    </row>
    <row r="320" ht="15.75" customHeight="1">
      <c r="E320" s="90"/>
    </row>
    <row r="321" ht="15.75" customHeight="1">
      <c r="E321" s="90"/>
    </row>
    <row r="322" ht="15.75" customHeight="1">
      <c r="E322" s="90"/>
    </row>
    <row r="323" ht="15.75" customHeight="1">
      <c r="E323" s="90"/>
    </row>
    <row r="324" ht="15.75" customHeight="1">
      <c r="E324" s="90"/>
    </row>
    <row r="325" ht="15.75" customHeight="1">
      <c r="E325" s="90"/>
    </row>
    <row r="326" ht="15.75" customHeight="1">
      <c r="E326" s="90"/>
    </row>
    <row r="327" ht="15.75" customHeight="1">
      <c r="E327" s="90"/>
    </row>
    <row r="328" ht="15.75" customHeight="1">
      <c r="E328" s="90"/>
    </row>
    <row r="329" ht="15.75" customHeight="1">
      <c r="E329" s="90"/>
    </row>
    <row r="330" ht="15.75" customHeight="1">
      <c r="E330" s="90"/>
    </row>
    <row r="331" ht="15.75" customHeight="1">
      <c r="E331" s="90"/>
    </row>
    <row r="332" ht="15.75" customHeight="1">
      <c r="E332" s="90"/>
    </row>
    <row r="333" ht="15.75" customHeight="1">
      <c r="E333" s="90"/>
    </row>
    <row r="334" ht="15.75" customHeight="1">
      <c r="E334" s="90"/>
    </row>
    <row r="335" ht="15.75" customHeight="1">
      <c r="E335" s="90"/>
    </row>
    <row r="336" ht="15.75" customHeight="1">
      <c r="E336" s="90"/>
    </row>
    <row r="337" ht="15.75" customHeight="1">
      <c r="E337" s="90"/>
    </row>
    <row r="338" ht="15.75" customHeight="1">
      <c r="E338" s="90"/>
    </row>
    <row r="339" ht="15.75" customHeight="1">
      <c r="E339" s="90"/>
    </row>
    <row r="340" ht="15.75" customHeight="1">
      <c r="E340" s="90"/>
    </row>
    <row r="341" ht="15.75" customHeight="1">
      <c r="E341" s="90"/>
    </row>
    <row r="342" ht="15.75" customHeight="1">
      <c r="E342" s="90"/>
    </row>
    <row r="343" ht="15.75" customHeight="1">
      <c r="E343" s="90"/>
    </row>
    <row r="344" ht="15.75" customHeight="1">
      <c r="E344" s="90"/>
    </row>
    <row r="345" ht="15.75" customHeight="1">
      <c r="E345" s="90"/>
    </row>
    <row r="346" ht="15.75" customHeight="1">
      <c r="E346" s="90"/>
    </row>
    <row r="347" ht="15.75" customHeight="1">
      <c r="E347" s="90"/>
    </row>
    <row r="348" ht="15.75" customHeight="1">
      <c r="E348" s="90"/>
    </row>
    <row r="349" ht="15.75" customHeight="1">
      <c r="E349" s="90"/>
    </row>
    <row r="350" ht="15.75" customHeight="1">
      <c r="E350" s="90"/>
    </row>
    <row r="351" ht="15.75" customHeight="1">
      <c r="E351" s="90"/>
    </row>
    <row r="352" ht="15.75" customHeight="1">
      <c r="E352" s="90"/>
    </row>
    <row r="353" ht="15.75" customHeight="1">
      <c r="E353" s="90"/>
    </row>
    <row r="354" ht="15.75" customHeight="1">
      <c r="E354" s="90"/>
    </row>
    <row r="355" ht="15.75" customHeight="1">
      <c r="E355" s="90"/>
    </row>
    <row r="356" ht="15.75" customHeight="1">
      <c r="E356" s="90"/>
    </row>
    <row r="357" ht="15.75" customHeight="1">
      <c r="E357" s="90"/>
    </row>
    <row r="358" ht="15.75" customHeight="1">
      <c r="E358" s="90"/>
    </row>
    <row r="359" ht="15.75" customHeight="1">
      <c r="E359" s="90"/>
    </row>
    <row r="360" ht="15.75" customHeight="1">
      <c r="E360" s="90"/>
    </row>
    <row r="361" ht="15.75" customHeight="1">
      <c r="E361" s="90"/>
    </row>
    <row r="362" ht="15.75" customHeight="1">
      <c r="E362" s="90"/>
    </row>
    <row r="363" ht="15.75" customHeight="1">
      <c r="E363" s="90"/>
    </row>
    <row r="364" ht="15.75" customHeight="1">
      <c r="E364" s="90"/>
    </row>
    <row r="365" ht="15.75" customHeight="1">
      <c r="E365" s="90"/>
    </row>
    <row r="366" ht="15.75" customHeight="1">
      <c r="E366" s="90"/>
    </row>
    <row r="367" ht="15.75" customHeight="1">
      <c r="E367" s="90"/>
    </row>
    <row r="368" ht="15.75" customHeight="1">
      <c r="E368" s="90"/>
    </row>
    <row r="369" ht="15.75" customHeight="1">
      <c r="E369" s="90"/>
    </row>
    <row r="370" ht="15.75" customHeight="1">
      <c r="E370" s="90"/>
    </row>
    <row r="371" ht="15.75" customHeight="1">
      <c r="E371" s="90"/>
    </row>
    <row r="372" ht="15.75" customHeight="1">
      <c r="E372" s="90"/>
    </row>
    <row r="373" ht="15.75" customHeight="1">
      <c r="E373" s="90"/>
    </row>
    <row r="374" ht="15.75" customHeight="1">
      <c r="E374" s="90"/>
    </row>
    <row r="375" ht="15.75" customHeight="1">
      <c r="E375" s="90"/>
    </row>
    <row r="376" ht="15.75" customHeight="1">
      <c r="E376" s="90"/>
    </row>
    <row r="377" ht="15.75" customHeight="1">
      <c r="E377" s="90"/>
    </row>
    <row r="378" ht="15.75" customHeight="1">
      <c r="E378" s="90"/>
    </row>
    <row r="379" ht="15.75" customHeight="1">
      <c r="E379" s="90"/>
    </row>
    <row r="380" ht="15.75" customHeight="1">
      <c r="E380" s="90"/>
    </row>
    <row r="381" ht="15.75" customHeight="1">
      <c r="E381" s="90"/>
    </row>
    <row r="382" ht="15.75" customHeight="1">
      <c r="E382" s="90"/>
    </row>
    <row r="383" ht="15.75" customHeight="1">
      <c r="E383" s="90"/>
    </row>
    <row r="384" ht="15.75" customHeight="1">
      <c r="E384" s="90"/>
    </row>
    <row r="385" ht="15.75" customHeight="1">
      <c r="E385" s="90"/>
    </row>
    <row r="386" ht="15.75" customHeight="1">
      <c r="E386" s="90"/>
    </row>
    <row r="387" ht="15.75" customHeight="1">
      <c r="E387" s="90"/>
    </row>
    <row r="388" ht="15.75" customHeight="1">
      <c r="E388" s="90"/>
    </row>
    <row r="389" ht="15.75" customHeight="1">
      <c r="E389" s="90"/>
    </row>
    <row r="390" ht="15.75" customHeight="1">
      <c r="E390" s="90"/>
    </row>
    <row r="391" ht="15.75" customHeight="1">
      <c r="E391" s="90"/>
    </row>
    <row r="392" ht="15.75" customHeight="1">
      <c r="E392" s="90"/>
    </row>
    <row r="393" ht="15.75" customHeight="1">
      <c r="E393" s="90"/>
    </row>
    <row r="394" ht="15.75" customHeight="1">
      <c r="E394" s="90"/>
    </row>
    <row r="395" ht="15.75" customHeight="1">
      <c r="E395" s="90"/>
    </row>
    <row r="396" ht="15.75" customHeight="1">
      <c r="E396" s="90"/>
    </row>
    <row r="397" ht="15.75" customHeight="1">
      <c r="E397" s="90"/>
    </row>
    <row r="398" ht="15.75" customHeight="1">
      <c r="E398" s="90"/>
    </row>
    <row r="399" ht="15.75" customHeight="1">
      <c r="E399" s="90"/>
    </row>
    <row r="400" ht="15.75" customHeight="1">
      <c r="E400" s="90"/>
    </row>
    <row r="401" ht="15.75" customHeight="1">
      <c r="E401" s="90"/>
    </row>
    <row r="402" ht="15.75" customHeight="1">
      <c r="E402" s="90"/>
    </row>
    <row r="403" ht="15.75" customHeight="1">
      <c r="E403" s="90"/>
    </row>
    <row r="404" ht="15.75" customHeight="1">
      <c r="E404" s="90"/>
    </row>
    <row r="405" ht="15.75" customHeight="1">
      <c r="E405" s="90"/>
    </row>
    <row r="406" ht="15.75" customHeight="1">
      <c r="E406" s="90"/>
    </row>
    <row r="407" ht="15.75" customHeight="1">
      <c r="E407" s="90"/>
    </row>
    <row r="408" ht="15.75" customHeight="1">
      <c r="E408" s="90"/>
    </row>
    <row r="409" ht="15.75" customHeight="1">
      <c r="E409" s="90"/>
    </row>
    <row r="410" ht="15.75" customHeight="1">
      <c r="E410" s="90"/>
    </row>
    <row r="411" ht="15.75" customHeight="1">
      <c r="E411" s="90"/>
    </row>
    <row r="412" ht="15.75" customHeight="1">
      <c r="E412" s="90"/>
    </row>
    <row r="413" ht="15.75" customHeight="1">
      <c r="E413" s="90"/>
    </row>
    <row r="414" ht="15.75" customHeight="1">
      <c r="E414" s="90"/>
    </row>
    <row r="415" ht="15.75" customHeight="1">
      <c r="E415" s="90"/>
    </row>
    <row r="416" ht="15.75" customHeight="1">
      <c r="E416" s="90"/>
    </row>
    <row r="417" ht="15.75" customHeight="1">
      <c r="E417" s="90"/>
    </row>
    <row r="418" ht="15.75" customHeight="1">
      <c r="E418" s="90"/>
    </row>
    <row r="419" ht="15.75" customHeight="1">
      <c r="E419" s="90"/>
    </row>
    <row r="420" ht="15.75" customHeight="1">
      <c r="E420" s="90"/>
    </row>
    <row r="421" ht="15.75" customHeight="1">
      <c r="E421" s="90"/>
    </row>
    <row r="422" ht="15.75" customHeight="1">
      <c r="E422" s="90"/>
    </row>
    <row r="423" ht="15.75" customHeight="1">
      <c r="E423" s="90"/>
    </row>
    <row r="424" ht="15.75" customHeight="1">
      <c r="E424" s="90"/>
    </row>
    <row r="425" ht="15.75" customHeight="1">
      <c r="E425" s="90"/>
    </row>
    <row r="426" ht="15.75" customHeight="1">
      <c r="E426" s="90"/>
    </row>
    <row r="427" ht="15.75" customHeight="1">
      <c r="E427" s="90"/>
    </row>
    <row r="428" ht="15.75" customHeight="1">
      <c r="E428" s="90"/>
    </row>
    <row r="429" ht="15.75" customHeight="1">
      <c r="E429" s="90"/>
    </row>
    <row r="430" ht="15.75" customHeight="1">
      <c r="E430" s="90"/>
    </row>
    <row r="431" ht="15.75" customHeight="1">
      <c r="E431" s="90"/>
    </row>
    <row r="432" ht="15.75" customHeight="1">
      <c r="E432" s="90"/>
    </row>
    <row r="433" ht="15.75" customHeight="1">
      <c r="E433" s="90"/>
    </row>
    <row r="434" ht="15.75" customHeight="1">
      <c r="E434" s="90"/>
    </row>
    <row r="435" ht="15.75" customHeight="1">
      <c r="E435" s="90"/>
    </row>
    <row r="436" ht="15.75" customHeight="1">
      <c r="E436" s="90"/>
    </row>
    <row r="437" ht="15.75" customHeight="1">
      <c r="E437" s="90"/>
    </row>
    <row r="438" ht="15.75" customHeight="1">
      <c r="E438" s="90"/>
    </row>
    <row r="439" ht="15.75" customHeight="1">
      <c r="E439" s="90"/>
    </row>
    <row r="440" ht="15.75" customHeight="1">
      <c r="E440" s="90"/>
    </row>
    <row r="441" ht="15.75" customHeight="1">
      <c r="E441" s="90"/>
    </row>
    <row r="442" ht="15.75" customHeight="1">
      <c r="E442" s="90"/>
    </row>
    <row r="443" ht="15.75" customHeight="1">
      <c r="E443" s="90"/>
    </row>
    <row r="444" ht="15.75" customHeight="1">
      <c r="E444" s="90"/>
    </row>
    <row r="445" ht="15.75" customHeight="1">
      <c r="E445" s="90"/>
    </row>
    <row r="446" ht="15.75" customHeight="1">
      <c r="E446" s="90"/>
    </row>
    <row r="447" ht="15.75" customHeight="1">
      <c r="E447" s="90"/>
    </row>
    <row r="448" ht="15.75" customHeight="1">
      <c r="E448" s="90"/>
    </row>
    <row r="449" ht="15.75" customHeight="1">
      <c r="E449" s="90"/>
    </row>
    <row r="450" ht="15.75" customHeight="1">
      <c r="E450" s="90"/>
    </row>
    <row r="451" ht="15.75" customHeight="1">
      <c r="E451" s="90"/>
    </row>
    <row r="452" ht="15.75" customHeight="1">
      <c r="E452" s="90"/>
    </row>
    <row r="453" ht="15.75" customHeight="1">
      <c r="E453" s="90"/>
    </row>
    <row r="454" ht="15.75" customHeight="1">
      <c r="E454" s="90"/>
    </row>
    <row r="455" ht="15.75" customHeight="1">
      <c r="E455" s="90"/>
    </row>
    <row r="456" ht="15.75" customHeight="1">
      <c r="E456" s="90"/>
    </row>
    <row r="457" ht="15.75" customHeight="1">
      <c r="E457" s="90"/>
    </row>
    <row r="458" ht="15.75" customHeight="1">
      <c r="E458" s="90"/>
    </row>
    <row r="459" ht="15.75" customHeight="1">
      <c r="E459" s="90"/>
    </row>
    <row r="460" ht="15.75" customHeight="1">
      <c r="E460" s="90"/>
    </row>
    <row r="461" ht="15.75" customHeight="1">
      <c r="E461" s="90"/>
    </row>
    <row r="462" ht="15.75" customHeight="1">
      <c r="E462" s="90"/>
    </row>
    <row r="463" ht="15.75" customHeight="1">
      <c r="E463" s="90"/>
    </row>
    <row r="464" ht="15.75" customHeight="1">
      <c r="E464" s="90"/>
    </row>
    <row r="465" ht="15.75" customHeight="1">
      <c r="E465" s="90"/>
    </row>
    <row r="466" ht="15.75" customHeight="1">
      <c r="E466" s="90"/>
    </row>
    <row r="467" ht="15.75" customHeight="1">
      <c r="E467" s="90"/>
    </row>
    <row r="468" ht="15.75" customHeight="1">
      <c r="E468" s="90"/>
    </row>
    <row r="469" ht="15.75" customHeight="1">
      <c r="E469" s="90"/>
    </row>
    <row r="470" ht="15.75" customHeight="1">
      <c r="E470" s="90"/>
    </row>
    <row r="471" ht="15.75" customHeight="1">
      <c r="E471" s="90"/>
    </row>
    <row r="472" ht="15.75" customHeight="1">
      <c r="E472" s="90"/>
    </row>
    <row r="473" ht="15.75" customHeight="1">
      <c r="E473" s="90"/>
    </row>
    <row r="474" ht="15.75" customHeight="1">
      <c r="E474" s="90"/>
    </row>
    <row r="475" ht="15.75" customHeight="1">
      <c r="E475" s="90"/>
    </row>
    <row r="476" ht="15.75" customHeight="1">
      <c r="E476" s="90"/>
    </row>
    <row r="477" ht="15.75" customHeight="1">
      <c r="E477" s="90"/>
    </row>
    <row r="478" ht="15.75" customHeight="1">
      <c r="E478" s="90"/>
    </row>
    <row r="479" ht="15.75" customHeight="1">
      <c r="E479" s="90"/>
    </row>
    <row r="480" ht="15.75" customHeight="1">
      <c r="E480" s="90"/>
    </row>
    <row r="481" ht="15.75" customHeight="1">
      <c r="E481" s="90"/>
    </row>
    <row r="482" ht="15.75" customHeight="1">
      <c r="E482" s="90"/>
    </row>
    <row r="483" ht="15.75" customHeight="1">
      <c r="E483" s="90"/>
    </row>
    <row r="484" ht="15.75" customHeight="1">
      <c r="E484" s="90"/>
    </row>
    <row r="485" ht="15.75" customHeight="1">
      <c r="E485" s="90"/>
    </row>
    <row r="486" ht="15.75" customHeight="1">
      <c r="E486" s="90"/>
    </row>
    <row r="487" ht="15.75" customHeight="1">
      <c r="E487" s="90"/>
    </row>
    <row r="488" ht="15.75" customHeight="1">
      <c r="E488" s="90"/>
    </row>
    <row r="489" ht="15.75" customHeight="1">
      <c r="E489" s="90"/>
    </row>
    <row r="490" ht="15.75" customHeight="1">
      <c r="E490" s="90"/>
    </row>
    <row r="491" ht="15.75" customHeight="1">
      <c r="E491" s="90"/>
    </row>
    <row r="492" ht="15.75" customHeight="1">
      <c r="E492" s="90"/>
    </row>
    <row r="493" ht="15.75" customHeight="1">
      <c r="E493" s="90"/>
    </row>
    <row r="494" ht="15.75" customHeight="1">
      <c r="E494" s="90"/>
    </row>
    <row r="495" ht="15.75" customHeight="1">
      <c r="E495" s="90"/>
    </row>
    <row r="496" ht="15.75" customHeight="1">
      <c r="E496" s="90"/>
    </row>
    <row r="497" ht="15.75" customHeight="1">
      <c r="E497" s="90"/>
    </row>
    <row r="498" ht="15.75" customHeight="1">
      <c r="E498" s="90"/>
    </row>
    <row r="499" ht="15.75" customHeight="1">
      <c r="E499" s="90"/>
    </row>
    <row r="500" ht="15.75" customHeight="1">
      <c r="E500" s="90"/>
    </row>
    <row r="501" ht="15.75" customHeight="1">
      <c r="E501" s="90"/>
    </row>
    <row r="502" ht="15.75" customHeight="1">
      <c r="E502" s="90"/>
    </row>
    <row r="503" ht="15.75" customHeight="1">
      <c r="E503" s="90"/>
    </row>
    <row r="504" ht="15.75" customHeight="1">
      <c r="E504" s="90"/>
    </row>
    <row r="505" ht="15.75" customHeight="1">
      <c r="E505" s="90"/>
    </row>
    <row r="506" ht="15.75" customHeight="1">
      <c r="E506" s="90"/>
    </row>
    <row r="507" ht="15.75" customHeight="1">
      <c r="E507" s="90"/>
    </row>
    <row r="508" ht="15.75" customHeight="1">
      <c r="E508" s="90"/>
    </row>
    <row r="509" ht="15.75" customHeight="1">
      <c r="E509" s="90"/>
    </row>
    <row r="510" ht="15.75" customHeight="1">
      <c r="E510" s="90"/>
    </row>
    <row r="511" ht="15.75" customHeight="1">
      <c r="E511" s="90"/>
    </row>
    <row r="512" ht="15.75" customHeight="1">
      <c r="E512" s="90"/>
    </row>
    <row r="513" ht="15.75" customHeight="1">
      <c r="E513" s="90"/>
    </row>
    <row r="514" ht="15.75" customHeight="1">
      <c r="E514" s="90"/>
    </row>
    <row r="515" ht="15.75" customHeight="1">
      <c r="E515" s="90"/>
    </row>
    <row r="516" ht="15.75" customHeight="1">
      <c r="E516" s="90"/>
    </row>
    <row r="517" ht="15.75" customHeight="1">
      <c r="E517" s="90"/>
    </row>
    <row r="518" ht="15.75" customHeight="1">
      <c r="E518" s="90"/>
    </row>
    <row r="519" ht="15.75" customHeight="1">
      <c r="E519" s="90"/>
    </row>
    <row r="520" ht="15.75" customHeight="1">
      <c r="E520" s="90"/>
    </row>
    <row r="521" ht="15.75" customHeight="1">
      <c r="E521" s="90"/>
    </row>
    <row r="522" ht="15.75" customHeight="1">
      <c r="E522" s="90"/>
    </row>
    <row r="523" ht="15.75" customHeight="1">
      <c r="E523" s="90"/>
    </row>
    <row r="524" ht="15.75" customHeight="1">
      <c r="E524" s="90"/>
    </row>
    <row r="525" ht="15.75" customHeight="1">
      <c r="E525" s="90"/>
    </row>
    <row r="526" ht="15.75" customHeight="1">
      <c r="E526" s="90"/>
    </row>
    <row r="527" ht="15.75" customHeight="1">
      <c r="E527" s="90"/>
    </row>
    <row r="528" ht="15.75" customHeight="1">
      <c r="E528" s="90"/>
    </row>
    <row r="529" ht="15.75" customHeight="1">
      <c r="E529" s="90"/>
    </row>
    <row r="530" ht="15.75" customHeight="1">
      <c r="E530" s="90"/>
    </row>
    <row r="531" ht="15.75" customHeight="1">
      <c r="E531" s="90"/>
    </row>
    <row r="532" ht="15.75" customHeight="1">
      <c r="E532" s="90"/>
    </row>
    <row r="533" ht="15.75" customHeight="1">
      <c r="E533" s="90"/>
    </row>
    <row r="534" ht="15.75" customHeight="1">
      <c r="E534" s="90"/>
    </row>
    <row r="535" ht="15.75" customHeight="1">
      <c r="E535" s="90"/>
    </row>
    <row r="536" ht="15.75" customHeight="1">
      <c r="E536" s="90"/>
    </row>
    <row r="537" ht="15.75" customHeight="1">
      <c r="E537" s="90"/>
    </row>
    <row r="538" ht="15.75" customHeight="1">
      <c r="E538" s="90"/>
    </row>
    <row r="539" ht="15.75" customHeight="1">
      <c r="E539" s="90"/>
    </row>
    <row r="540" ht="15.75" customHeight="1">
      <c r="E540" s="90"/>
    </row>
    <row r="541" ht="15.75" customHeight="1">
      <c r="E541" s="90"/>
    </row>
    <row r="542" ht="15.75" customHeight="1">
      <c r="E542" s="90"/>
    </row>
    <row r="543" ht="15.75" customHeight="1">
      <c r="E543" s="90"/>
    </row>
    <row r="544" ht="15.75" customHeight="1">
      <c r="E544" s="90"/>
    </row>
    <row r="545" ht="15.75" customHeight="1">
      <c r="E545" s="90"/>
    </row>
    <row r="546" ht="15.75" customHeight="1">
      <c r="E546" s="90"/>
    </row>
    <row r="547" ht="15.75" customHeight="1">
      <c r="E547" s="90"/>
    </row>
    <row r="548" ht="15.75" customHeight="1">
      <c r="E548" s="90"/>
    </row>
    <row r="549" ht="15.75" customHeight="1">
      <c r="E549" s="90"/>
    </row>
    <row r="550" ht="15.75" customHeight="1">
      <c r="E550" s="90"/>
    </row>
    <row r="551" ht="15.75" customHeight="1">
      <c r="E551" s="90"/>
    </row>
    <row r="552" ht="15.75" customHeight="1">
      <c r="E552" s="90"/>
    </row>
    <row r="553" ht="15.75" customHeight="1">
      <c r="E553" s="90"/>
    </row>
    <row r="554" ht="15.75" customHeight="1">
      <c r="E554" s="90"/>
    </row>
    <row r="555" ht="15.75" customHeight="1">
      <c r="E555" s="90"/>
    </row>
    <row r="556" ht="15.75" customHeight="1">
      <c r="E556" s="90"/>
    </row>
    <row r="557" ht="15.75" customHeight="1">
      <c r="E557" s="90"/>
    </row>
    <row r="558" ht="15.75" customHeight="1">
      <c r="E558" s="90"/>
    </row>
    <row r="559" ht="15.75" customHeight="1">
      <c r="E559" s="90"/>
    </row>
    <row r="560" ht="15.75" customHeight="1">
      <c r="E560" s="90"/>
    </row>
    <row r="561" ht="15.75" customHeight="1">
      <c r="E561" s="90"/>
    </row>
    <row r="562" ht="15.75" customHeight="1">
      <c r="E562" s="90"/>
    </row>
    <row r="563" ht="15.75" customHeight="1">
      <c r="E563" s="90"/>
    </row>
    <row r="564" ht="15.75" customHeight="1">
      <c r="E564" s="90"/>
    </row>
    <row r="565" ht="15.75" customHeight="1">
      <c r="E565" s="90"/>
    </row>
    <row r="566" ht="15.75" customHeight="1">
      <c r="E566" s="90"/>
    </row>
    <row r="567" ht="15.75" customHeight="1">
      <c r="E567" s="90"/>
    </row>
    <row r="568" ht="15.75" customHeight="1">
      <c r="E568" s="90"/>
    </row>
    <row r="569" ht="15.75" customHeight="1">
      <c r="E569" s="90"/>
    </row>
    <row r="570" ht="15.75" customHeight="1">
      <c r="E570" s="90"/>
    </row>
    <row r="571" ht="15.75" customHeight="1">
      <c r="E571" s="90"/>
    </row>
    <row r="572" ht="15.75" customHeight="1">
      <c r="E572" s="90"/>
    </row>
    <row r="573" ht="15.75" customHeight="1">
      <c r="E573" s="90"/>
    </row>
    <row r="574" ht="15.75" customHeight="1">
      <c r="E574" s="90"/>
    </row>
    <row r="575" ht="15.75" customHeight="1">
      <c r="E575" s="90"/>
    </row>
    <row r="576" ht="15.75" customHeight="1">
      <c r="E576" s="90"/>
    </row>
    <row r="577" ht="15.75" customHeight="1">
      <c r="E577" s="90"/>
    </row>
    <row r="578" ht="15.75" customHeight="1">
      <c r="E578" s="90"/>
    </row>
    <row r="579" ht="15.75" customHeight="1">
      <c r="E579" s="90"/>
    </row>
    <row r="580" ht="15.75" customHeight="1">
      <c r="E580" s="90"/>
    </row>
    <row r="581" ht="15.75" customHeight="1">
      <c r="E581" s="90"/>
    </row>
    <row r="582" ht="15.75" customHeight="1">
      <c r="E582" s="90"/>
    </row>
    <row r="583" ht="15.75" customHeight="1">
      <c r="E583" s="90"/>
    </row>
    <row r="584" ht="15.75" customHeight="1">
      <c r="E584" s="90"/>
    </row>
    <row r="585" ht="15.75" customHeight="1">
      <c r="E585" s="90"/>
    </row>
    <row r="586" ht="15.75" customHeight="1">
      <c r="E586" s="90"/>
    </row>
    <row r="587" ht="15.75" customHeight="1">
      <c r="E587" s="90"/>
    </row>
    <row r="588" ht="15.75" customHeight="1">
      <c r="E588" s="90"/>
    </row>
    <row r="589" ht="15.75" customHeight="1">
      <c r="E589" s="90"/>
    </row>
    <row r="590" ht="15.75" customHeight="1">
      <c r="E590" s="90"/>
    </row>
    <row r="591" ht="15.75" customHeight="1">
      <c r="E591" s="90"/>
    </row>
    <row r="592" ht="15.75" customHeight="1">
      <c r="E592" s="90"/>
    </row>
    <row r="593" ht="15.75" customHeight="1">
      <c r="E593" s="90"/>
    </row>
    <row r="594" ht="15.75" customHeight="1">
      <c r="E594" s="90"/>
    </row>
    <row r="595" ht="15.75" customHeight="1">
      <c r="E595" s="90"/>
    </row>
    <row r="596" ht="15.75" customHeight="1">
      <c r="E596" s="90"/>
    </row>
    <row r="597" ht="15.75" customHeight="1">
      <c r="E597" s="90"/>
    </row>
    <row r="598" ht="15.75" customHeight="1">
      <c r="E598" s="90"/>
    </row>
    <row r="599" ht="15.75" customHeight="1">
      <c r="E599" s="90"/>
    </row>
    <row r="600" ht="15.75" customHeight="1">
      <c r="E600" s="90"/>
    </row>
    <row r="601" ht="15.75" customHeight="1">
      <c r="E601" s="90"/>
    </row>
    <row r="602" ht="15.75" customHeight="1">
      <c r="E602" s="90"/>
    </row>
    <row r="603" ht="15.75" customHeight="1">
      <c r="E603" s="90"/>
    </row>
    <row r="604" ht="15.75" customHeight="1">
      <c r="E604" s="90"/>
    </row>
    <row r="605" ht="15.75" customHeight="1">
      <c r="E605" s="90"/>
    </row>
    <row r="606" ht="15.75" customHeight="1">
      <c r="E606" s="90"/>
    </row>
    <row r="607" ht="15.75" customHeight="1">
      <c r="E607" s="90"/>
    </row>
    <row r="608" ht="15.75" customHeight="1">
      <c r="E608" s="90"/>
    </row>
    <row r="609" ht="15.75" customHeight="1">
      <c r="E609" s="90"/>
    </row>
    <row r="610" ht="15.75" customHeight="1">
      <c r="E610" s="90"/>
    </row>
    <row r="611" ht="15.75" customHeight="1">
      <c r="E611" s="90"/>
    </row>
    <row r="612" ht="15.75" customHeight="1">
      <c r="E612" s="90"/>
    </row>
    <row r="613" ht="15.75" customHeight="1">
      <c r="E613" s="90"/>
    </row>
    <row r="614" ht="15.75" customHeight="1">
      <c r="E614" s="90"/>
    </row>
    <row r="615" ht="15.75" customHeight="1">
      <c r="E615" s="90"/>
    </row>
    <row r="616" ht="15.75" customHeight="1">
      <c r="E616" s="90"/>
    </row>
    <row r="617" ht="15.75" customHeight="1">
      <c r="E617" s="90"/>
    </row>
    <row r="618" ht="15.75" customHeight="1">
      <c r="E618" s="90"/>
    </row>
    <row r="619" ht="15.75" customHeight="1">
      <c r="E619" s="90"/>
    </row>
    <row r="620" ht="15.75" customHeight="1">
      <c r="E620" s="90"/>
    </row>
    <row r="621" ht="15.75" customHeight="1">
      <c r="E621" s="90"/>
    </row>
    <row r="622" ht="15.75" customHeight="1">
      <c r="E622" s="90"/>
    </row>
    <row r="623" ht="15.75" customHeight="1">
      <c r="E623" s="90"/>
    </row>
    <row r="624" ht="15.75" customHeight="1">
      <c r="E624" s="90"/>
    </row>
    <row r="625" ht="15.75" customHeight="1">
      <c r="E625" s="90"/>
    </row>
    <row r="626" ht="15.75" customHeight="1">
      <c r="E626" s="90"/>
    </row>
    <row r="627" ht="15.75" customHeight="1">
      <c r="E627" s="90"/>
    </row>
    <row r="628" ht="15.75" customHeight="1">
      <c r="E628" s="90"/>
    </row>
    <row r="629" ht="15.75" customHeight="1">
      <c r="E629" s="90"/>
    </row>
    <row r="630" ht="15.75" customHeight="1">
      <c r="E630" s="90"/>
    </row>
    <row r="631" ht="15.75" customHeight="1">
      <c r="E631" s="90"/>
    </row>
    <row r="632" ht="15.75" customHeight="1">
      <c r="E632" s="90"/>
    </row>
    <row r="633" ht="15.75" customHeight="1">
      <c r="E633" s="90"/>
    </row>
    <row r="634" ht="15.75" customHeight="1">
      <c r="E634" s="90"/>
    </row>
    <row r="635" ht="15.75" customHeight="1">
      <c r="E635" s="90"/>
    </row>
    <row r="636" ht="15.75" customHeight="1">
      <c r="E636" s="90"/>
    </row>
    <row r="637" ht="15.75" customHeight="1">
      <c r="E637" s="90"/>
    </row>
    <row r="638" ht="15.75" customHeight="1">
      <c r="E638" s="90"/>
    </row>
    <row r="639" ht="15.75" customHeight="1">
      <c r="E639" s="90"/>
    </row>
    <row r="640" ht="15.75" customHeight="1">
      <c r="E640" s="90"/>
    </row>
    <row r="641" ht="15.75" customHeight="1">
      <c r="E641" s="90"/>
    </row>
    <row r="642" ht="15.75" customHeight="1">
      <c r="E642" s="90"/>
    </row>
    <row r="643" ht="15.75" customHeight="1">
      <c r="E643" s="90"/>
    </row>
    <row r="644" ht="15.75" customHeight="1">
      <c r="E644" s="90"/>
    </row>
    <row r="645" ht="15.75" customHeight="1">
      <c r="E645" s="90"/>
    </row>
    <row r="646" ht="15.75" customHeight="1">
      <c r="E646" s="90"/>
    </row>
    <row r="647" ht="15.75" customHeight="1">
      <c r="E647" s="90"/>
    </row>
    <row r="648" ht="15.75" customHeight="1">
      <c r="E648" s="90"/>
    </row>
    <row r="649" ht="15.75" customHeight="1">
      <c r="E649" s="90"/>
    </row>
    <row r="650" ht="15.75" customHeight="1">
      <c r="E650" s="90"/>
    </row>
    <row r="651" ht="15.75" customHeight="1">
      <c r="E651" s="90"/>
    </row>
    <row r="652" ht="15.75" customHeight="1">
      <c r="E652" s="90"/>
    </row>
    <row r="653" ht="15.75" customHeight="1">
      <c r="E653" s="90"/>
    </row>
    <row r="654" ht="15.75" customHeight="1">
      <c r="E654" s="90"/>
    </row>
    <row r="655" ht="15.75" customHeight="1">
      <c r="E655" s="90"/>
    </row>
    <row r="656" ht="15.75" customHeight="1">
      <c r="E656" s="90"/>
    </row>
    <row r="657" ht="15.75" customHeight="1">
      <c r="E657" s="90"/>
    </row>
    <row r="658" ht="15.75" customHeight="1">
      <c r="E658" s="90"/>
    </row>
    <row r="659" ht="15.75" customHeight="1">
      <c r="E659" s="90"/>
    </row>
    <row r="660" ht="15.75" customHeight="1">
      <c r="E660" s="90"/>
    </row>
    <row r="661" ht="15.75" customHeight="1">
      <c r="E661" s="90"/>
    </row>
    <row r="662" ht="15.75" customHeight="1">
      <c r="E662" s="90"/>
    </row>
    <row r="663" ht="15.75" customHeight="1">
      <c r="E663" s="90"/>
    </row>
    <row r="664" ht="15.75" customHeight="1">
      <c r="E664" s="90"/>
    </row>
    <row r="665" ht="15.75" customHeight="1">
      <c r="E665" s="90"/>
    </row>
    <row r="666" ht="15.75" customHeight="1">
      <c r="E666" s="90"/>
    </row>
    <row r="667" ht="15.75" customHeight="1">
      <c r="E667" s="90"/>
    </row>
    <row r="668" ht="15.75" customHeight="1">
      <c r="E668" s="90"/>
    </row>
    <row r="669" ht="15.75" customHeight="1">
      <c r="E669" s="90"/>
    </row>
    <row r="670" ht="15.75" customHeight="1">
      <c r="E670" s="90"/>
    </row>
    <row r="671" ht="15.75" customHeight="1">
      <c r="E671" s="90"/>
    </row>
    <row r="672" ht="15.75" customHeight="1">
      <c r="E672" s="90"/>
    </row>
    <row r="673" ht="15.75" customHeight="1">
      <c r="E673" s="90"/>
    </row>
    <row r="674" ht="15.75" customHeight="1">
      <c r="E674" s="90"/>
    </row>
    <row r="675" ht="15.75" customHeight="1">
      <c r="E675" s="90"/>
    </row>
    <row r="676" ht="15.75" customHeight="1">
      <c r="E676" s="90"/>
    </row>
    <row r="677" ht="15.75" customHeight="1">
      <c r="E677" s="90"/>
    </row>
    <row r="678" ht="15.75" customHeight="1">
      <c r="E678" s="90"/>
    </row>
    <row r="679" ht="15.75" customHeight="1">
      <c r="E679" s="90"/>
    </row>
    <row r="680" ht="15.75" customHeight="1">
      <c r="E680" s="90"/>
    </row>
    <row r="681" ht="15.75" customHeight="1">
      <c r="E681" s="90"/>
    </row>
    <row r="682" ht="15.75" customHeight="1">
      <c r="E682" s="90"/>
    </row>
    <row r="683" ht="15.75" customHeight="1">
      <c r="E683" s="90"/>
    </row>
    <row r="684" ht="15.75" customHeight="1">
      <c r="E684" s="90"/>
    </row>
    <row r="685" ht="15.75" customHeight="1">
      <c r="E685" s="90"/>
    </row>
    <row r="686" ht="15.75" customHeight="1">
      <c r="E686" s="90"/>
    </row>
    <row r="687" ht="15.75" customHeight="1">
      <c r="E687" s="90"/>
    </row>
    <row r="688" ht="15.75" customHeight="1">
      <c r="E688" s="90"/>
    </row>
    <row r="689" ht="15.75" customHeight="1">
      <c r="E689" s="90"/>
    </row>
    <row r="690" ht="15.75" customHeight="1">
      <c r="E690" s="90"/>
    </row>
    <row r="691" ht="15.75" customHeight="1">
      <c r="E691" s="90"/>
    </row>
    <row r="692" ht="15.75" customHeight="1">
      <c r="E692" s="90"/>
    </row>
    <row r="693" ht="15.75" customHeight="1">
      <c r="E693" s="90"/>
    </row>
    <row r="694" ht="15.75" customHeight="1">
      <c r="E694" s="90"/>
    </row>
    <row r="695" ht="15.75" customHeight="1">
      <c r="E695" s="90"/>
    </row>
    <row r="696" ht="15.75" customHeight="1">
      <c r="E696" s="90"/>
    </row>
    <row r="697" ht="15.75" customHeight="1">
      <c r="E697" s="90"/>
    </row>
    <row r="698" ht="15.75" customHeight="1">
      <c r="E698" s="90"/>
    </row>
    <row r="699" ht="15.75" customHeight="1">
      <c r="E699" s="90"/>
    </row>
    <row r="700" ht="15.75" customHeight="1">
      <c r="E700" s="90"/>
    </row>
    <row r="701" ht="15.75" customHeight="1">
      <c r="E701" s="90"/>
    </row>
    <row r="702" ht="15.75" customHeight="1">
      <c r="E702" s="90"/>
    </row>
    <row r="703" ht="15.75" customHeight="1">
      <c r="E703" s="90"/>
    </row>
    <row r="704" ht="15.75" customHeight="1">
      <c r="E704" s="90"/>
    </row>
    <row r="705" ht="15.75" customHeight="1">
      <c r="E705" s="90"/>
    </row>
    <row r="706" ht="15.75" customHeight="1">
      <c r="E706" s="90"/>
    </row>
    <row r="707" ht="15.75" customHeight="1">
      <c r="E707" s="90"/>
    </row>
    <row r="708" ht="15.75" customHeight="1">
      <c r="E708" s="90"/>
    </row>
    <row r="709" ht="15.75" customHeight="1">
      <c r="E709" s="90"/>
    </row>
    <row r="710" ht="15.75" customHeight="1">
      <c r="E710" s="90"/>
    </row>
    <row r="711" ht="15.75" customHeight="1">
      <c r="E711" s="90"/>
    </row>
    <row r="712" ht="15.75" customHeight="1">
      <c r="E712" s="90"/>
    </row>
    <row r="713" ht="15.75" customHeight="1">
      <c r="E713" s="90"/>
    </row>
    <row r="714" ht="15.75" customHeight="1">
      <c r="E714" s="90"/>
    </row>
    <row r="715" ht="15.75" customHeight="1">
      <c r="E715" s="90"/>
    </row>
    <row r="716" ht="15.75" customHeight="1">
      <c r="E716" s="90"/>
    </row>
    <row r="717" ht="15.75" customHeight="1">
      <c r="E717" s="90"/>
    </row>
    <row r="718" ht="15.75" customHeight="1">
      <c r="E718" s="90"/>
    </row>
    <row r="719" ht="15.75" customHeight="1">
      <c r="E719" s="90"/>
    </row>
    <row r="720" ht="15.75" customHeight="1">
      <c r="E720" s="90"/>
    </row>
    <row r="721" ht="15.75" customHeight="1">
      <c r="E721" s="90"/>
    </row>
    <row r="722" ht="15.75" customHeight="1">
      <c r="E722" s="90"/>
    </row>
    <row r="723" ht="15.75" customHeight="1">
      <c r="E723" s="90"/>
    </row>
    <row r="724" ht="15.75" customHeight="1">
      <c r="E724" s="90"/>
    </row>
    <row r="725" ht="15.75" customHeight="1">
      <c r="E725" s="90"/>
    </row>
    <row r="726" ht="15.75" customHeight="1">
      <c r="E726" s="90"/>
    </row>
    <row r="727" ht="15.75" customHeight="1">
      <c r="E727" s="90"/>
    </row>
    <row r="728" ht="15.75" customHeight="1">
      <c r="E728" s="90"/>
    </row>
    <row r="729" ht="15.75" customHeight="1">
      <c r="E729" s="90"/>
    </row>
    <row r="730" ht="15.75" customHeight="1">
      <c r="E730" s="90"/>
    </row>
    <row r="731" ht="15.75" customHeight="1">
      <c r="E731" s="90"/>
    </row>
    <row r="732" ht="15.75" customHeight="1">
      <c r="E732" s="90"/>
    </row>
    <row r="733" ht="15.75" customHeight="1">
      <c r="E733" s="90"/>
    </row>
    <row r="734" ht="15.75" customHeight="1">
      <c r="E734" s="90"/>
    </row>
    <row r="735" ht="15.75" customHeight="1">
      <c r="E735" s="90"/>
    </row>
    <row r="736" ht="15.75" customHeight="1">
      <c r="E736" s="90"/>
    </row>
    <row r="737" ht="15.75" customHeight="1">
      <c r="E737" s="90"/>
    </row>
    <row r="738" ht="15.75" customHeight="1">
      <c r="E738" s="90"/>
    </row>
    <row r="739" ht="15.75" customHeight="1">
      <c r="E739" s="90"/>
    </row>
    <row r="740" ht="15.75" customHeight="1">
      <c r="E740" s="90"/>
    </row>
    <row r="741" ht="15.75" customHeight="1">
      <c r="E741" s="90"/>
    </row>
    <row r="742" ht="15.75" customHeight="1">
      <c r="E742" s="90"/>
    </row>
    <row r="743" ht="15.75" customHeight="1">
      <c r="E743" s="90"/>
    </row>
    <row r="744" ht="15.75" customHeight="1">
      <c r="E744" s="90"/>
    </row>
    <row r="745" ht="15.75" customHeight="1">
      <c r="E745" s="90"/>
    </row>
    <row r="746" ht="15.75" customHeight="1">
      <c r="E746" s="90"/>
    </row>
    <row r="747" ht="15.75" customHeight="1">
      <c r="E747" s="90"/>
    </row>
    <row r="748" ht="15.75" customHeight="1">
      <c r="E748" s="90"/>
    </row>
    <row r="749" ht="15.75" customHeight="1">
      <c r="E749" s="90"/>
    </row>
    <row r="750" ht="15.75" customHeight="1">
      <c r="E750" s="90"/>
    </row>
    <row r="751" ht="15.75" customHeight="1">
      <c r="E751" s="90"/>
    </row>
    <row r="752" ht="15.75" customHeight="1">
      <c r="E752" s="90"/>
    </row>
    <row r="753" ht="15.75" customHeight="1">
      <c r="E753" s="90"/>
    </row>
    <row r="754" ht="15.75" customHeight="1">
      <c r="E754" s="90"/>
    </row>
    <row r="755" ht="15.75" customHeight="1">
      <c r="E755" s="90"/>
    </row>
    <row r="756" ht="15.75" customHeight="1">
      <c r="E756" s="90"/>
    </row>
    <row r="757" ht="15.75" customHeight="1">
      <c r="E757" s="90"/>
    </row>
    <row r="758" ht="15.75" customHeight="1">
      <c r="E758" s="90"/>
    </row>
    <row r="759" ht="15.75" customHeight="1">
      <c r="E759" s="90"/>
    </row>
    <row r="760" ht="15.75" customHeight="1">
      <c r="E760" s="90"/>
    </row>
    <row r="761" ht="15.75" customHeight="1">
      <c r="E761" s="90"/>
    </row>
    <row r="762" ht="15.75" customHeight="1">
      <c r="E762" s="90"/>
    </row>
    <row r="763" ht="15.75" customHeight="1">
      <c r="E763" s="90"/>
    </row>
    <row r="764" ht="15.75" customHeight="1">
      <c r="E764" s="90"/>
    </row>
    <row r="765" ht="15.75" customHeight="1">
      <c r="E765" s="90"/>
    </row>
    <row r="766" ht="15.75" customHeight="1">
      <c r="E766" s="90"/>
    </row>
    <row r="767" ht="15.75" customHeight="1">
      <c r="E767" s="90"/>
    </row>
    <row r="768" ht="15.75" customHeight="1">
      <c r="E768" s="90"/>
    </row>
    <row r="769" ht="15.75" customHeight="1">
      <c r="E769" s="90"/>
    </row>
    <row r="770" ht="15.75" customHeight="1">
      <c r="E770" s="90"/>
    </row>
    <row r="771" ht="15.75" customHeight="1">
      <c r="E771" s="90"/>
    </row>
    <row r="772" ht="15.75" customHeight="1">
      <c r="E772" s="90"/>
    </row>
    <row r="773" ht="15.75" customHeight="1">
      <c r="E773" s="90"/>
    </row>
    <row r="774" ht="15.75" customHeight="1">
      <c r="E774" s="90"/>
    </row>
    <row r="775" ht="15.75" customHeight="1">
      <c r="E775" s="90"/>
    </row>
    <row r="776" ht="15.75" customHeight="1">
      <c r="E776" s="90"/>
    </row>
    <row r="777" ht="15.75" customHeight="1">
      <c r="E777" s="90"/>
    </row>
    <row r="778" ht="15.75" customHeight="1">
      <c r="E778" s="90"/>
    </row>
    <row r="779" ht="15.75" customHeight="1">
      <c r="E779" s="90"/>
    </row>
    <row r="780" ht="15.75" customHeight="1">
      <c r="E780" s="90"/>
    </row>
    <row r="781" ht="15.75" customHeight="1">
      <c r="E781" s="90"/>
    </row>
    <row r="782" ht="15.75" customHeight="1">
      <c r="E782" s="90"/>
    </row>
    <row r="783" ht="15.75" customHeight="1">
      <c r="E783" s="90"/>
    </row>
    <row r="784" ht="15.75" customHeight="1">
      <c r="E784" s="90"/>
    </row>
    <row r="785" ht="15.75" customHeight="1">
      <c r="E785" s="90"/>
    </row>
    <row r="786" ht="15.75" customHeight="1">
      <c r="E786" s="90"/>
    </row>
    <row r="787" ht="15.75" customHeight="1">
      <c r="E787" s="90"/>
    </row>
    <row r="788" ht="15.75" customHeight="1">
      <c r="E788" s="90"/>
    </row>
    <row r="789" ht="15.75" customHeight="1">
      <c r="E789" s="90"/>
    </row>
    <row r="790" ht="15.75" customHeight="1">
      <c r="E790" s="90"/>
    </row>
    <row r="791" ht="15.75" customHeight="1">
      <c r="E791" s="90"/>
    </row>
    <row r="792" ht="15.75" customHeight="1">
      <c r="E792" s="90"/>
    </row>
    <row r="793" ht="15.75" customHeight="1">
      <c r="E793" s="90"/>
    </row>
    <row r="794" ht="15.75" customHeight="1">
      <c r="E794" s="90"/>
    </row>
    <row r="795" ht="15.75" customHeight="1">
      <c r="E795" s="90"/>
    </row>
    <row r="796" ht="15.75" customHeight="1">
      <c r="E796" s="90"/>
    </row>
    <row r="797" ht="15.75" customHeight="1">
      <c r="E797" s="90"/>
    </row>
    <row r="798" ht="15.75" customHeight="1">
      <c r="E798" s="90"/>
    </row>
    <row r="799" ht="15.75" customHeight="1">
      <c r="E799" s="90"/>
    </row>
    <row r="800" ht="15.75" customHeight="1">
      <c r="E800" s="90"/>
    </row>
    <row r="801" ht="15.75" customHeight="1">
      <c r="E801" s="90"/>
    </row>
    <row r="802" ht="15.75" customHeight="1">
      <c r="E802" s="90"/>
    </row>
    <row r="803" ht="15.75" customHeight="1">
      <c r="E803" s="90"/>
    </row>
    <row r="804" ht="15.75" customHeight="1">
      <c r="E804" s="90"/>
    </row>
    <row r="805" ht="15.75" customHeight="1">
      <c r="E805" s="90"/>
    </row>
    <row r="806" ht="15.75" customHeight="1">
      <c r="E806" s="90"/>
    </row>
    <row r="807" ht="15.75" customHeight="1">
      <c r="E807" s="90"/>
    </row>
    <row r="808" ht="15.75" customHeight="1">
      <c r="E808" s="90"/>
    </row>
    <row r="809" ht="15.75" customHeight="1">
      <c r="E809" s="90"/>
    </row>
    <row r="810" ht="15.75" customHeight="1">
      <c r="E810" s="90"/>
    </row>
    <row r="811" ht="15.75" customHeight="1">
      <c r="E811" s="90"/>
    </row>
    <row r="812" ht="15.75" customHeight="1">
      <c r="E812" s="90"/>
    </row>
    <row r="813" ht="15.75" customHeight="1">
      <c r="E813" s="90"/>
    </row>
    <row r="814" ht="15.75" customHeight="1">
      <c r="E814" s="90"/>
    </row>
    <row r="815" ht="15.75" customHeight="1">
      <c r="E815" s="90"/>
    </row>
    <row r="816" ht="15.75" customHeight="1">
      <c r="E816" s="90"/>
    </row>
    <row r="817" ht="15.75" customHeight="1">
      <c r="E817" s="90"/>
    </row>
    <row r="818" ht="15.75" customHeight="1">
      <c r="E818" s="90"/>
    </row>
    <row r="819" ht="15.75" customHeight="1">
      <c r="E819" s="90"/>
    </row>
    <row r="820" ht="15.75" customHeight="1">
      <c r="E820" s="90"/>
    </row>
    <row r="821" ht="15.75" customHeight="1">
      <c r="E821" s="90"/>
    </row>
    <row r="822" ht="15.75" customHeight="1">
      <c r="E822" s="90"/>
    </row>
    <row r="823" ht="15.75" customHeight="1">
      <c r="E823" s="90"/>
    </row>
    <row r="824" ht="15.75" customHeight="1">
      <c r="E824" s="90"/>
    </row>
    <row r="825" ht="15.75" customHeight="1">
      <c r="E825" s="90"/>
    </row>
    <row r="826" ht="15.75" customHeight="1">
      <c r="E826" s="90"/>
    </row>
    <row r="827" ht="15.75" customHeight="1">
      <c r="E827" s="90"/>
    </row>
    <row r="828" ht="15.75" customHeight="1">
      <c r="E828" s="90"/>
    </row>
    <row r="829" ht="15.75" customHeight="1">
      <c r="E829" s="90"/>
    </row>
    <row r="830" ht="15.75" customHeight="1">
      <c r="E830" s="90"/>
    </row>
    <row r="831" ht="15.75" customHeight="1">
      <c r="E831" s="90"/>
    </row>
    <row r="832" ht="15.75" customHeight="1">
      <c r="E832" s="90"/>
    </row>
    <row r="833" ht="15.75" customHeight="1">
      <c r="E833" s="90"/>
    </row>
    <row r="834" ht="15.75" customHeight="1">
      <c r="E834" s="90"/>
    </row>
    <row r="835" ht="15.75" customHeight="1">
      <c r="E835" s="90"/>
    </row>
    <row r="836" ht="15.75" customHeight="1">
      <c r="E836" s="90"/>
    </row>
    <row r="837" ht="15.75" customHeight="1">
      <c r="E837" s="90"/>
    </row>
    <row r="838" ht="15.75" customHeight="1">
      <c r="E838" s="90"/>
    </row>
    <row r="839" ht="15.75" customHeight="1">
      <c r="E839" s="90"/>
    </row>
    <row r="840" ht="15.75" customHeight="1">
      <c r="E840" s="90"/>
    </row>
    <row r="841" ht="15.75" customHeight="1">
      <c r="E841" s="90"/>
    </row>
    <row r="842" ht="15.75" customHeight="1">
      <c r="E842" s="90"/>
    </row>
    <row r="843" ht="15.75" customHeight="1">
      <c r="E843" s="90"/>
    </row>
    <row r="844" ht="15.75" customHeight="1">
      <c r="E844" s="90"/>
    </row>
    <row r="845" ht="15.75" customHeight="1">
      <c r="E845" s="90"/>
    </row>
    <row r="846" ht="15.75" customHeight="1">
      <c r="E846" s="90"/>
    </row>
    <row r="847" ht="15.75" customHeight="1">
      <c r="E847" s="90"/>
    </row>
    <row r="848" ht="15.75" customHeight="1">
      <c r="E848" s="90"/>
    </row>
    <row r="849" ht="15.75" customHeight="1">
      <c r="E849" s="90"/>
    </row>
    <row r="850" ht="15.75" customHeight="1">
      <c r="E850" s="90"/>
    </row>
    <row r="851" ht="15.75" customHeight="1">
      <c r="E851" s="90"/>
    </row>
    <row r="852" ht="15.75" customHeight="1">
      <c r="E852" s="90"/>
    </row>
    <row r="853" ht="15.75" customHeight="1">
      <c r="E853" s="90"/>
    </row>
    <row r="854" ht="15.75" customHeight="1">
      <c r="E854" s="90"/>
    </row>
    <row r="855" ht="15.75" customHeight="1">
      <c r="E855" s="90"/>
    </row>
    <row r="856" ht="15.75" customHeight="1">
      <c r="E856" s="90"/>
    </row>
    <row r="857" ht="15.75" customHeight="1">
      <c r="E857" s="90"/>
    </row>
    <row r="858" ht="15.75" customHeight="1">
      <c r="E858" s="90"/>
    </row>
    <row r="859" ht="15.75" customHeight="1">
      <c r="E859" s="90"/>
    </row>
    <row r="860" ht="15.75" customHeight="1">
      <c r="E860" s="90"/>
    </row>
    <row r="861" ht="15.75" customHeight="1">
      <c r="E861" s="90"/>
    </row>
    <row r="862" ht="15.75" customHeight="1">
      <c r="E862" s="90"/>
    </row>
    <row r="863" ht="15.75" customHeight="1">
      <c r="E863" s="90"/>
    </row>
    <row r="864" ht="15.75" customHeight="1">
      <c r="E864" s="90"/>
    </row>
    <row r="865" ht="15.75" customHeight="1">
      <c r="E865" s="90"/>
    </row>
    <row r="866" ht="15.75" customHeight="1">
      <c r="E866" s="90"/>
    </row>
    <row r="867" ht="15.75" customHeight="1">
      <c r="E867" s="90"/>
    </row>
    <row r="868" ht="15.75" customHeight="1">
      <c r="E868" s="90"/>
    </row>
    <row r="869" ht="15.75" customHeight="1">
      <c r="E869" s="90"/>
    </row>
    <row r="870" ht="15.75" customHeight="1">
      <c r="E870" s="90"/>
    </row>
    <row r="871" ht="15.75" customHeight="1">
      <c r="E871" s="90"/>
    </row>
    <row r="872" ht="15.75" customHeight="1">
      <c r="E872" s="90"/>
    </row>
    <row r="873" ht="15.75" customHeight="1">
      <c r="E873" s="90"/>
    </row>
    <row r="874" ht="15.75" customHeight="1">
      <c r="E874" s="90"/>
    </row>
    <row r="875" ht="15.75" customHeight="1">
      <c r="E875" s="90"/>
    </row>
    <row r="876" ht="15.75" customHeight="1">
      <c r="E876" s="90"/>
    </row>
    <row r="877" ht="15.75" customHeight="1">
      <c r="E877" s="90"/>
    </row>
    <row r="878" ht="15.75" customHeight="1">
      <c r="E878" s="90"/>
    </row>
    <row r="879" ht="15.75" customHeight="1">
      <c r="E879" s="90"/>
    </row>
    <row r="880" ht="15.75" customHeight="1">
      <c r="E880" s="90"/>
    </row>
    <row r="881" ht="15.75" customHeight="1">
      <c r="E881" s="90"/>
    </row>
    <row r="882" ht="15.75" customHeight="1">
      <c r="E882" s="90"/>
    </row>
    <row r="883" ht="15.75" customHeight="1">
      <c r="E883" s="90"/>
    </row>
    <row r="884" ht="15.75" customHeight="1">
      <c r="E884" s="90"/>
    </row>
    <row r="885" ht="15.75" customHeight="1">
      <c r="E885" s="90"/>
    </row>
    <row r="886" ht="15.75" customHeight="1">
      <c r="E886" s="90"/>
    </row>
    <row r="887" ht="15.75" customHeight="1">
      <c r="E887" s="90"/>
    </row>
    <row r="888" ht="15.75" customHeight="1">
      <c r="E888" s="90"/>
    </row>
    <row r="889" ht="15.75" customHeight="1">
      <c r="E889" s="90"/>
    </row>
    <row r="890" ht="15.75" customHeight="1">
      <c r="E890" s="90"/>
    </row>
    <row r="891" ht="15.75" customHeight="1">
      <c r="E891" s="90"/>
    </row>
    <row r="892" ht="15.75" customHeight="1">
      <c r="E892" s="90"/>
    </row>
    <row r="893" ht="15.75" customHeight="1">
      <c r="E893" s="90"/>
    </row>
    <row r="894" ht="15.75" customHeight="1">
      <c r="E894" s="90"/>
    </row>
    <row r="895" ht="15.75" customHeight="1">
      <c r="E895" s="90"/>
    </row>
    <row r="896" ht="15.75" customHeight="1">
      <c r="E896" s="90"/>
    </row>
    <row r="897" ht="15.75" customHeight="1">
      <c r="E897" s="90"/>
    </row>
    <row r="898" ht="15.75" customHeight="1">
      <c r="E898" s="90"/>
    </row>
    <row r="899" ht="15.75" customHeight="1">
      <c r="E899" s="90"/>
    </row>
    <row r="900" ht="15.75" customHeight="1">
      <c r="E900" s="90"/>
    </row>
    <row r="901" ht="15.75" customHeight="1">
      <c r="E901" s="90"/>
    </row>
    <row r="902" ht="15.75" customHeight="1">
      <c r="E902" s="90"/>
    </row>
    <row r="903" ht="15.75" customHeight="1">
      <c r="E903" s="90"/>
    </row>
    <row r="904" ht="15.75" customHeight="1">
      <c r="E904" s="90"/>
    </row>
    <row r="905" ht="15.75" customHeight="1">
      <c r="E905" s="90"/>
    </row>
    <row r="906" ht="15.75" customHeight="1">
      <c r="E906" s="90"/>
    </row>
    <row r="907" ht="15.75" customHeight="1">
      <c r="E907" s="90"/>
    </row>
    <row r="908" ht="15.75" customHeight="1">
      <c r="E908" s="90"/>
    </row>
    <row r="909" ht="15.75" customHeight="1">
      <c r="E909" s="90"/>
    </row>
    <row r="910" ht="15.75" customHeight="1">
      <c r="E910" s="90"/>
    </row>
    <row r="911" ht="15.75" customHeight="1">
      <c r="E911" s="90"/>
    </row>
    <row r="912" ht="15.75" customHeight="1">
      <c r="E912" s="90"/>
    </row>
    <row r="913" ht="15.75" customHeight="1">
      <c r="E913" s="90"/>
    </row>
    <row r="914" ht="15.75" customHeight="1">
      <c r="E914" s="90"/>
    </row>
    <row r="915" ht="15.75" customHeight="1">
      <c r="E915" s="90"/>
    </row>
    <row r="916" ht="15.75" customHeight="1">
      <c r="E916" s="90"/>
    </row>
    <row r="917" ht="15.75" customHeight="1">
      <c r="E917" s="90"/>
    </row>
    <row r="918" ht="15.75" customHeight="1">
      <c r="E918" s="90"/>
    </row>
    <row r="919" ht="15.75" customHeight="1">
      <c r="E919" s="90"/>
    </row>
    <row r="920" ht="15.75" customHeight="1">
      <c r="E920" s="90"/>
    </row>
    <row r="921" ht="15.75" customHeight="1">
      <c r="E921" s="90"/>
    </row>
    <row r="922" ht="15.75" customHeight="1">
      <c r="E922" s="90"/>
    </row>
    <row r="923" ht="15.75" customHeight="1">
      <c r="E923" s="90"/>
    </row>
    <row r="924" ht="15.75" customHeight="1">
      <c r="E924" s="90"/>
    </row>
    <row r="925" ht="15.75" customHeight="1">
      <c r="E925" s="90"/>
    </row>
    <row r="926" ht="15.75" customHeight="1">
      <c r="E926" s="90"/>
    </row>
    <row r="927" ht="15.75" customHeight="1">
      <c r="E927" s="90"/>
    </row>
    <row r="928" ht="15.75" customHeight="1">
      <c r="E928" s="90"/>
    </row>
    <row r="929" ht="15.75" customHeight="1">
      <c r="E929" s="90"/>
    </row>
    <row r="930" ht="15.75" customHeight="1">
      <c r="E930" s="90"/>
    </row>
    <row r="931" ht="15.75" customHeight="1">
      <c r="E931" s="90"/>
    </row>
    <row r="932" ht="15.75" customHeight="1">
      <c r="E932" s="90"/>
    </row>
    <row r="933" ht="15.75" customHeight="1">
      <c r="E933" s="90"/>
    </row>
    <row r="934" ht="15.75" customHeight="1">
      <c r="E934" s="90"/>
    </row>
    <row r="935" ht="15.75" customHeight="1">
      <c r="E935" s="90"/>
    </row>
    <row r="936" ht="15.75" customHeight="1">
      <c r="E936" s="90"/>
    </row>
    <row r="937" ht="15.75" customHeight="1">
      <c r="E937" s="90"/>
    </row>
    <row r="938" ht="15.75" customHeight="1">
      <c r="E938" s="90"/>
    </row>
    <row r="939" ht="15.75" customHeight="1">
      <c r="E939" s="90"/>
    </row>
    <row r="940" ht="15.75" customHeight="1">
      <c r="E940" s="90"/>
    </row>
    <row r="941" ht="15.75" customHeight="1">
      <c r="E941" s="90"/>
    </row>
    <row r="942" ht="15.75" customHeight="1">
      <c r="E942" s="90"/>
    </row>
    <row r="943" ht="15.75" customHeight="1">
      <c r="E943" s="90"/>
    </row>
    <row r="944" ht="15.75" customHeight="1">
      <c r="E944" s="90"/>
    </row>
    <row r="945" ht="15.75" customHeight="1">
      <c r="E945" s="90"/>
    </row>
    <row r="946" ht="15.75" customHeight="1">
      <c r="E946" s="90"/>
    </row>
    <row r="947" ht="15.75" customHeight="1">
      <c r="E947" s="90"/>
    </row>
    <row r="948" ht="15.75" customHeight="1">
      <c r="E948" s="90"/>
    </row>
    <row r="949" ht="15.75" customHeight="1">
      <c r="E949" s="90"/>
    </row>
    <row r="950" ht="15.75" customHeight="1">
      <c r="E950" s="90"/>
    </row>
    <row r="951" ht="15.75" customHeight="1">
      <c r="E951" s="90"/>
    </row>
    <row r="952" ht="15.75" customHeight="1">
      <c r="E952" s="90"/>
    </row>
    <row r="953" ht="15.75" customHeight="1">
      <c r="E953" s="90"/>
    </row>
    <row r="954" ht="15.75" customHeight="1">
      <c r="E954" s="90"/>
    </row>
    <row r="955" ht="15.75" customHeight="1">
      <c r="E955" s="90"/>
    </row>
    <row r="956" ht="15.75" customHeight="1">
      <c r="E956" s="90"/>
    </row>
    <row r="957" ht="15.75" customHeight="1">
      <c r="E957" s="90"/>
    </row>
    <row r="958" ht="15.75" customHeight="1">
      <c r="E958" s="90"/>
    </row>
    <row r="959" ht="15.75" customHeight="1">
      <c r="E959" s="90"/>
    </row>
    <row r="960" ht="15.75" customHeight="1">
      <c r="E960" s="90"/>
    </row>
    <row r="961" ht="15.75" customHeight="1">
      <c r="E961" s="90"/>
    </row>
    <row r="962" ht="15.75" customHeight="1">
      <c r="E962" s="90"/>
    </row>
    <row r="963" ht="15.75" customHeight="1">
      <c r="E963" s="90"/>
    </row>
    <row r="964" ht="15.75" customHeight="1">
      <c r="E964" s="90"/>
    </row>
    <row r="965" ht="15.75" customHeight="1">
      <c r="E965" s="90"/>
    </row>
    <row r="966" ht="15.75" customHeight="1">
      <c r="E966" s="90"/>
    </row>
    <row r="967" ht="15.75" customHeight="1">
      <c r="E967" s="90"/>
    </row>
    <row r="968" ht="15.75" customHeight="1">
      <c r="E968" s="90"/>
    </row>
    <row r="969" ht="15.75" customHeight="1">
      <c r="E969" s="90"/>
    </row>
    <row r="970" ht="15.75" customHeight="1">
      <c r="E970" s="90"/>
    </row>
    <row r="971" ht="15.75" customHeight="1">
      <c r="E971" s="90"/>
    </row>
    <row r="972" ht="15.75" customHeight="1">
      <c r="E972" s="90"/>
    </row>
    <row r="973" ht="15.75" customHeight="1">
      <c r="E973" s="90"/>
    </row>
    <row r="974" ht="15.75" customHeight="1">
      <c r="E974" s="90"/>
    </row>
    <row r="975" ht="15.75" customHeight="1">
      <c r="E975" s="90"/>
    </row>
    <row r="976" ht="15.75" customHeight="1">
      <c r="E976" s="90"/>
    </row>
    <row r="977" ht="15.75" customHeight="1">
      <c r="E977" s="90"/>
    </row>
    <row r="978" ht="15.75" customHeight="1">
      <c r="E978" s="90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5.5"/>
    <col customWidth="1" min="2" max="2" width="13.38"/>
  </cols>
  <sheetData>
    <row r="1" ht="15.75" customHeight="1">
      <c r="A1" s="94" t="s">
        <v>192</v>
      </c>
      <c r="B1" s="95"/>
      <c r="C1" s="96"/>
      <c r="D1" s="97"/>
      <c r="E1" s="98">
        <f>SUMIF(F:F,"CERÂMICA",E:E)+SUMIF(F:F,"CHAPISCO",E:E)</f>
        <v>3831.8328</v>
      </c>
      <c r="F1" s="19"/>
    </row>
    <row r="2" ht="15.75" customHeight="1">
      <c r="A2" s="94" t="s">
        <v>193</v>
      </c>
      <c r="B2" s="95"/>
      <c r="C2" s="96"/>
      <c r="D2" s="97"/>
      <c r="E2" s="98">
        <f t="shared" ref="E2:E3" si="1">SUMIF(F:F,"CHAPISCO",E:E)</f>
        <v>2994.615</v>
      </c>
    </row>
    <row r="3" ht="15.75" customHeight="1">
      <c r="A3" s="94" t="s">
        <v>194</v>
      </c>
      <c r="B3" s="95"/>
      <c r="C3" s="96"/>
      <c r="D3" s="97"/>
      <c r="E3" s="98">
        <f t="shared" si="1"/>
        <v>2994.615</v>
      </c>
    </row>
    <row r="4" ht="15.75" customHeight="1">
      <c r="A4" s="94" t="s">
        <v>195</v>
      </c>
      <c r="B4" s="95"/>
      <c r="C4" s="96"/>
      <c r="D4" s="97"/>
      <c r="E4" s="98">
        <f>SUMIF(F:F,"GESSO",E:E)+SUMIF(F:F,"CHAPISCO",E:E)</f>
        <v>6856.696</v>
      </c>
    </row>
    <row r="5" ht="15.75" customHeight="1">
      <c r="A5" s="94" t="s">
        <v>196</v>
      </c>
      <c r="B5" s="95"/>
      <c r="C5" s="96"/>
      <c r="D5" s="97"/>
      <c r="E5" s="98">
        <f>SUMIF(F:F,"GESSO",E:E)</f>
        <v>3862.081</v>
      </c>
    </row>
    <row r="6" ht="15.75" customHeight="1">
      <c r="E6" s="90"/>
    </row>
    <row r="7" ht="15.75" customHeight="1">
      <c r="E7" s="90"/>
    </row>
    <row r="8" ht="15.75" customHeight="1">
      <c r="A8" s="1" t="s">
        <v>122</v>
      </c>
      <c r="B8" s="86"/>
      <c r="E8" s="90"/>
    </row>
    <row r="9" ht="15.75" customHeight="1">
      <c r="B9" s="19" t="s">
        <v>124</v>
      </c>
      <c r="C9" s="19" t="s">
        <v>125</v>
      </c>
      <c r="D9" s="19" t="s">
        <v>187</v>
      </c>
      <c r="E9" s="91" t="s">
        <v>188</v>
      </c>
    </row>
    <row r="10" ht="15.75" customHeight="1">
      <c r="A10" s="48" t="s">
        <v>18</v>
      </c>
      <c r="B10" s="19"/>
      <c r="C10" s="19"/>
      <c r="D10" s="19"/>
      <c r="E10" s="91"/>
    </row>
    <row r="11" ht="21.0" customHeight="1">
      <c r="A11" s="19" t="s">
        <v>197</v>
      </c>
      <c r="B11" s="19">
        <f>((4.39*2)+(3*1.47)+(2*1.91))+(0.85*2*4)</f>
        <v>23.81</v>
      </c>
      <c r="C11" s="19">
        <f>(4*0.8*1.6)</f>
        <v>5.12</v>
      </c>
      <c r="D11" s="19">
        <v>1.8</v>
      </c>
      <c r="E11" s="91">
        <f t="shared" ref="E11:E35" si="2">(B11*D11)-C11</f>
        <v>37.738</v>
      </c>
      <c r="F11" s="20" t="s">
        <v>189</v>
      </c>
    </row>
    <row r="12" ht="21.0" customHeight="1">
      <c r="A12" s="19" t="s">
        <v>198</v>
      </c>
      <c r="B12" s="19">
        <f>'Revest. Cerâmico'!C4</f>
        <v>19.64</v>
      </c>
      <c r="C12" s="19">
        <f>'Revest. Cerâmico'!F4+'Revest. Cerâmico'!G4</f>
        <v>4.007</v>
      </c>
      <c r="D12" s="19">
        <f>'Revest. Cerâmico'!D4</f>
        <v>3.28</v>
      </c>
      <c r="E12" s="91">
        <f t="shared" si="2"/>
        <v>60.4122</v>
      </c>
      <c r="F12" s="20" t="s">
        <v>199</v>
      </c>
    </row>
    <row r="13" ht="15.75" customHeight="1">
      <c r="A13" s="19" t="s">
        <v>200</v>
      </c>
      <c r="B13" s="19">
        <f>((5.84*2)+(4*1.47)+(2*1.16))</f>
        <v>19.88</v>
      </c>
      <c r="C13" s="19">
        <f>(5*0.8*1.6)</f>
        <v>6.4</v>
      </c>
      <c r="D13" s="19">
        <v>1.8</v>
      </c>
      <c r="E13" s="91">
        <f t="shared" si="2"/>
        <v>29.384</v>
      </c>
      <c r="F13" s="20" t="s">
        <v>189</v>
      </c>
    </row>
    <row r="14" ht="15.75" customHeight="1">
      <c r="A14" s="19" t="s">
        <v>201</v>
      </c>
      <c r="B14" s="19">
        <f>'Revest. Cerâmico'!C7</f>
        <v>19.63</v>
      </c>
      <c r="C14" s="19">
        <f>'Revest. Cerâmico'!F7+'Revest. Cerâmico'!G7</f>
        <v>4.007</v>
      </c>
      <c r="D14" s="19">
        <f>'Revest. Cerâmico'!D7</f>
        <v>3.28</v>
      </c>
      <c r="E14" s="91">
        <f t="shared" si="2"/>
        <v>60.3794</v>
      </c>
      <c r="F14" s="20" t="s">
        <v>199</v>
      </c>
    </row>
    <row r="15" ht="15.75" customHeight="1">
      <c r="A15" s="56" t="s">
        <v>202</v>
      </c>
      <c r="B15" s="19">
        <f>'Revest. Cerâmico'!C5</f>
        <v>8.05</v>
      </c>
      <c r="C15" s="20">
        <f>'Revest. Cerâmico'!F5+'Revest. Cerâmico'!G5</f>
        <v>3.35</v>
      </c>
      <c r="D15" s="19">
        <f>'Revest. Cerâmico'!D5</f>
        <v>3.28</v>
      </c>
      <c r="E15" s="91">
        <f t="shared" si="2"/>
        <v>23.054</v>
      </c>
      <c r="F15" s="20" t="s">
        <v>199</v>
      </c>
    </row>
    <row r="16" ht="15.75" customHeight="1">
      <c r="A16" s="56" t="s">
        <v>203</v>
      </c>
      <c r="B16" s="19">
        <f>'Revest. Cerâmico'!C6</f>
        <v>8.16</v>
      </c>
      <c r="C16" s="20">
        <f>'Revest. Cerâmico'!F6+'Revest. Cerâmico'!G6</f>
        <v>2.8782</v>
      </c>
      <c r="D16" s="19">
        <f>'Revest. Cerâmico'!D6</f>
        <v>3.28</v>
      </c>
      <c r="E16" s="91">
        <f t="shared" si="2"/>
        <v>23.8866</v>
      </c>
      <c r="F16" s="20" t="s">
        <v>199</v>
      </c>
    </row>
    <row r="17" ht="15.75" customHeight="1">
      <c r="A17" s="19" t="s">
        <v>131</v>
      </c>
      <c r="B17" s="19">
        <f>4.64*2</f>
        <v>9.28</v>
      </c>
      <c r="C17" s="20">
        <f>0.9*2.1</f>
        <v>1.89</v>
      </c>
      <c r="D17" s="19">
        <v>3.35</v>
      </c>
      <c r="E17" s="91">
        <f t="shared" si="2"/>
        <v>29.198</v>
      </c>
      <c r="F17" s="20" t="s">
        <v>189</v>
      </c>
    </row>
    <row r="18" ht="15.75" customHeight="1">
      <c r="A18" s="19" t="s">
        <v>132</v>
      </c>
      <c r="B18" s="19">
        <v>28.01</v>
      </c>
      <c r="C18" s="20">
        <f>0.9*2.1+1.8*2.1+3*1*1.93</f>
        <v>11.46</v>
      </c>
      <c r="D18" s="19">
        <v>3.35</v>
      </c>
      <c r="E18" s="91">
        <f t="shared" si="2"/>
        <v>82.3735</v>
      </c>
      <c r="F18" s="20" t="s">
        <v>192</v>
      </c>
    </row>
    <row r="19" ht="15.75" customHeight="1">
      <c r="A19" s="19" t="s">
        <v>133</v>
      </c>
      <c r="B19" s="19">
        <f>24.44*2</f>
        <v>48.88</v>
      </c>
      <c r="C19" s="19">
        <f>0.9*2.1+3*0.8</f>
        <v>4.29</v>
      </c>
      <c r="D19" s="19">
        <v>3.35</v>
      </c>
      <c r="E19" s="91">
        <f t="shared" si="2"/>
        <v>159.458</v>
      </c>
      <c r="F19" s="20" t="s">
        <v>189</v>
      </c>
    </row>
    <row r="20" ht="15.75" customHeight="1">
      <c r="A20" s="19" t="s">
        <v>134</v>
      </c>
      <c r="B20" s="19">
        <v>46.41</v>
      </c>
      <c r="C20" s="19">
        <f>0.8*2*2.1+0.9*2*2.1</f>
        <v>7.14</v>
      </c>
      <c r="D20" s="19">
        <v>3.35</v>
      </c>
      <c r="E20" s="91">
        <f t="shared" si="2"/>
        <v>148.3335</v>
      </c>
      <c r="F20" s="20" t="s">
        <v>192</v>
      </c>
    </row>
    <row r="21" ht="15.75" customHeight="1">
      <c r="A21" s="19" t="s">
        <v>204</v>
      </c>
      <c r="B21" s="19">
        <f>17.3*2</f>
        <v>34.6</v>
      </c>
      <c r="C21" s="19">
        <f>0.9*2.1</f>
        <v>1.89</v>
      </c>
      <c r="D21" s="19">
        <v>3.35</v>
      </c>
      <c r="E21" s="91">
        <f t="shared" si="2"/>
        <v>114.02</v>
      </c>
      <c r="F21" s="20" t="s">
        <v>189</v>
      </c>
    </row>
    <row r="22" ht="15.75" customHeight="1">
      <c r="A22" s="19" t="s">
        <v>205</v>
      </c>
      <c r="B22" s="19">
        <f>8.7+15.9+5.55</f>
        <v>30.15</v>
      </c>
      <c r="C22" s="19">
        <f>0.9*2.1*3</f>
        <v>5.67</v>
      </c>
      <c r="D22" s="19">
        <v>3.35</v>
      </c>
      <c r="E22" s="91">
        <f t="shared" si="2"/>
        <v>95.3325</v>
      </c>
      <c r="F22" s="20" t="s">
        <v>192</v>
      </c>
    </row>
    <row r="23" ht="15.75" customHeight="1">
      <c r="A23" s="19" t="s">
        <v>140</v>
      </c>
      <c r="B23" s="19">
        <f>11.36*2</f>
        <v>22.72</v>
      </c>
      <c r="C23" s="19">
        <f t="shared" ref="C23:C24" si="3">0.9*2.1</f>
        <v>1.89</v>
      </c>
      <c r="D23" s="19">
        <v>3.35</v>
      </c>
      <c r="E23" s="91">
        <f t="shared" si="2"/>
        <v>74.222</v>
      </c>
      <c r="F23" s="20" t="s">
        <v>189</v>
      </c>
    </row>
    <row r="24" ht="15.75" customHeight="1">
      <c r="A24" s="19" t="s">
        <v>141</v>
      </c>
      <c r="B24" s="19">
        <f>3.07*2</f>
        <v>6.14</v>
      </c>
      <c r="C24" s="19">
        <f t="shared" si="3"/>
        <v>1.89</v>
      </c>
      <c r="D24" s="19">
        <v>3.35</v>
      </c>
      <c r="E24" s="91">
        <f t="shared" si="2"/>
        <v>18.679</v>
      </c>
      <c r="F24" s="20" t="s">
        <v>189</v>
      </c>
    </row>
    <row r="25" ht="15.75" customHeight="1">
      <c r="A25" s="19" t="s">
        <v>141</v>
      </c>
      <c r="B25" s="19">
        <v>5.37</v>
      </c>
      <c r="C25" s="19">
        <v>0.0</v>
      </c>
      <c r="D25" s="19">
        <v>3.35</v>
      </c>
      <c r="E25" s="91">
        <f t="shared" si="2"/>
        <v>17.9895</v>
      </c>
      <c r="F25" s="20" t="s">
        <v>192</v>
      </c>
    </row>
    <row r="26" ht="15.75" customHeight="1">
      <c r="A26" s="20" t="s">
        <v>206</v>
      </c>
      <c r="B26" s="20">
        <f>1.05*2+3.15+4.2</f>
        <v>9.45</v>
      </c>
      <c r="C26" s="19">
        <f>0.9*2.1</f>
        <v>1.89</v>
      </c>
      <c r="D26" s="19">
        <f t="shared" ref="D26:D27" si="4">3.35-1.5</f>
        <v>1.85</v>
      </c>
      <c r="E26" s="91">
        <f t="shared" si="2"/>
        <v>15.5925</v>
      </c>
      <c r="F26" s="20" t="s">
        <v>189</v>
      </c>
    </row>
    <row r="27" ht="15.75" customHeight="1">
      <c r="A27" s="20" t="s">
        <v>95</v>
      </c>
      <c r="B27" s="20">
        <f>1.73*2</f>
        <v>3.46</v>
      </c>
      <c r="C27" s="19">
        <f>1.45*0.73</f>
        <v>1.0585</v>
      </c>
      <c r="D27" s="19">
        <f t="shared" si="4"/>
        <v>1.85</v>
      </c>
      <c r="E27" s="91">
        <f t="shared" si="2"/>
        <v>5.3425</v>
      </c>
      <c r="F27" s="20" t="s">
        <v>192</v>
      </c>
    </row>
    <row r="28" ht="15.75" customHeight="1">
      <c r="A28" s="20" t="s">
        <v>207</v>
      </c>
      <c r="B28" s="20">
        <f>5.39+1.17*2</f>
        <v>7.73</v>
      </c>
      <c r="C28" s="19">
        <f>0.9*2.1</f>
        <v>1.89</v>
      </c>
      <c r="D28" s="19">
        <v>3.35</v>
      </c>
      <c r="E28" s="91">
        <f t="shared" si="2"/>
        <v>24.0055</v>
      </c>
      <c r="F28" s="20" t="s">
        <v>189</v>
      </c>
    </row>
    <row r="29" ht="15.75" customHeight="1">
      <c r="A29" s="20" t="s">
        <v>143</v>
      </c>
      <c r="B29" s="20">
        <v>17.09</v>
      </c>
      <c r="C29" s="19">
        <v>0.0</v>
      </c>
      <c r="D29" s="19">
        <v>3.35</v>
      </c>
      <c r="E29" s="91">
        <f t="shared" si="2"/>
        <v>57.2515</v>
      </c>
      <c r="F29" s="20" t="s">
        <v>192</v>
      </c>
    </row>
    <row r="30" ht="15.75" customHeight="1">
      <c r="A30" s="20" t="s">
        <v>208</v>
      </c>
      <c r="B30" s="20">
        <f>10.19+1.7</f>
        <v>11.89</v>
      </c>
      <c r="C30" s="19">
        <f>0.9*2.1</f>
        <v>1.89</v>
      </c>
      <c r="D30" s="19">
        <v>3.35</v>
      </c>
      <c r="E30" s="91">
        <f t="shared" si="2"/>
        <v>37.9415</v>
      </c>
      <c r="F30" s="20" t="s">
        <v>189</v>
      </c>
    </row>
    <row r="31" ht="15.75" customHeight="1">
      <c r="A31" s="20" t="s">
        <v>144</v>
      </c>
      <c r="B31" s="20">
        <v>3.92</v>
      </c>
      <c r="C31" s="19">
        <v>0.0</v>
      </c>
      <c r="D31" s="19">
        <v>3.35</v>
      </c>
      <c r="E31" s="91">
        <f t="shared" si="2"/>
        <v>13.132</v>
      </c>
      <c r="F31" s="20" t="s">
        <v>192</v>
      </c>
    </row>
    <row r="32" ht="15.75" customHeight="1">
      <c r="A32" s="20" t="s">
        <v>209</v>
      </c>
      <c r="B32" s="20">
        <v>4.2</v>
      </c>
      <c r="C32" s="19">
        <v>0.0</v>
      </c>
      <c r="D32" s="19">
        <v>3.35</v>
      </c>
      <c r="E32" s="91">
        <f t="shared" si="2"/>
        <v>14.07</v>
      </c>
      <c r="F32" s="20" t="s">
        <v>189</v>
      </c>
    </row>
    <row r="33" ht="15.75" customHeight="1">
      <c r="A33" s="20" t="s">
        <v>145</v>
      </c>
      <c r="B33" s="20">
        <v>7.93</v>
      </c>
      <c r="C33" s="19">
        <f>0.9*2.1</f>
        <v>1.89</v>
      </c>
      <c r="D33" s="19">
        <v>3.35</v>
      </c>
      <c r="E33" s="91">
        <f t="shared" si="2"/>
        <v>24.6755</v>
      </c>
      <c r="F33" s="20" t="s">
        <v>192</v>
      </c>
    </row>
    <row r="34" ht="15.75" customHeight="1">
      <c r="A34" s="20" t="s">
        <v>146</v>
      </c>
      <c r="B34" s="20">
        <v>19.43</v>
      </c>
      <c r="C34" s="20">
        <f>2*1.6*2.1</f>
        <v>6.72</v>
      </c>
      <c r="D34" s="19">
        <v>3.35</v>
      </c>
      <c r="E34" s="91">
        <f t="shared" si="2"/>
        <v>58.3705</v>
      </c>
      <c r="F34" s="20" t="s">
        <v>192</v>
      </c>
    </row>
    <row r="35" ht="15.75" customHeight="1">
      <c r="A35" s="20" t="s">
        <v>146</v>
      </c>
      <c r="B35" s="20">
        <v>22.81</v>
      </c>
      <c r="C35" s="20">
        <f>1.6*2.1</f>
        <v>3.36</v>
      </c>
      <c r="D35" s="19">
        <v>3.35</v>
      </c>
      <c r="E35" s="91">
        <f t="shared" si="2"/>
        <v>73.0535</v>
      </c>
      <c r="F35" s="20" t="s">
        <v>192</v>
      </c>
    </row>
    <row r="36" ht="15.75" customHeight="1">
      <c r="D36" s="87" t="s">
        <v>7</v>
      </c>
      <c r="E36" s="92">
        <f>SUM(E10:E35)</f>
        <v>1297.8952</v>
      </c>
    </row>
    <row r="37" ht="15.75" customHeight="1">
      <c r="E37" s="90"/>
    </row>
    <row r="38" ht="15.75" customHeight="1">
      <c r="A38" s="87" t="s">
        <v>147</v>
      </c>
      <c r="E38" s="90"/>
    </row>
    <row r="39" ht="15.75" customHeight="1">
      <c r="A39" s="19" t="s">
        <v>210</v>
      </c>
      <c r="B39" s="19">
        <f>((4.39*2)+(3*1.47)+(2*1.91))+(0.85*2*4)</f>
        <v>23.81</v>
      </c>
      <c r="C39" s="19">
        <f>(4*0.8*1.6)</f>
        <v>5.12</v>
      </c>
      <c r="D39" s="19">
        <v>1.8</v>
      </c>
      <c r="E39" s="91">
        <f t="shared" ref="E39:E75" si="5">(B39*D39)-C39</f>
        <v>37.738</v>
      </c>
      <c r="F39" s="20" t="s">
        <v>189</v>
      </c>
    </row>
    <row r="40" ht="15.75" customHeight="1">
      <c r="A40" s="19" t="s">
        <v>198</v>
      </c>
      <c r="B40" s="19">
        <f>'Revest. Cerâmico'!C9</f>
        <v>19.64</v>
      </c>
      <c r="C40" s="19">
        <f>'Revest. Cerâmico'!F9+'Revest. Cerâmico'!G9</f>
        <v>4.007</v>
      </c>
      <c r="D40" s="19">
        <f>'Revest. Cerâmico'!D9</f>
        <v>3.28</v>
      </c>
      <c r="E40" s="91">
        <f t="shared" si="5"/>
        <v>60.4122</v>
      </c>
      <c r="F40" s="20" t="s">
        <v>199</v>
      </c>
    </row>
    <row r="41" ht="15.75" customHeight="1">
      <c r="A41" s="19" t="s">
        <v>200</v>
      </c>
      <c r="B41" s="19">
        <f>((5.84*2)+(4*1.47)+(2*1.16))</f>
        <v>19.88</v>
      </c>
      <c r="C41" s="19">
        <f>(5*0.8*1.6)</f>
        <v>6.4</v>
      </c>
      <c r="D41" s="19">
        <v>1.8</v>
      </c>
      <c r="E41" s="91">
        <f t="shared" si="5"/>
        <v>29.384</v>
      </c>
      <c r="F41" s="20" t="s">
        <v>189</v>
      </c>
    </row>
    <row r="42" ht="15.75" customHeight="1">
      <c r="A42" s="19" t="s">
        <v>201</v>
      </c>
      <c r="B42" s="19">
        <f>'Revest. Cerâmico'!C10</f>
        <v>19.63</v>
      </c>
      <c r="C42" s="19">
        <f>'Revest. Cerâmico'!F10+'Revest. Cerâmico'!G10</f>
        <v>4.007</v>
      </c>
      <c r="D42" s="19">
        <f>'Revest. Cerâmico'!D11</f>
        <v>3.28</v>
      </c>
      <c r="E42" s="91">
        <f t="shared" si="5"/>
        <v>60.3794</v>
      </c>
      <c r="F42" s="20" t="s">
        <v>199</v>
      </c>
    </row>
    <row r="43" ht="15.75" customHeight="1">
      <c r="A43" s="56" t="s">
        <v>211</v>
      </c>
      <c r="B43" s="19">
        <f>'Revest. Cerâmico'!C11</f>
        <v>8.05</v>
      </c>
      <c r="C43" s="19">
        <f>'Revest. Cerâmico'!F11+'Revest. Cerâmico'!G11</f>
        <v>3.35</v>
      </c>
      <c r="D43" s="19">
        <f>'Revest. Cerâmico'!D11</f>
        <v>3.28</v>
      </c>
      <c r="E43" s="91">
        <f t="shared" si="5"/>
        <v>23.054</v>
      </c>
      <c r="F43" s="20" t="s">
        <v>199</v>
      </c>
    </row>
    <row r="44" ht="15.75" customHeight="1">
      <c r="A44" s="56" t="s">
        <v>212</v>
      </c>
      <c r="B44" s="19">
        <f>'Revest. Cerâmico'!C12</f>
        <v>8.05</v>
      </c>
      <c r="C44" s="19">
        <f>'Revest. Cerâmico'!F12+'Revest. Cerâmico'!G12</f>
        <v>2.8782</v>
      </c>
      <c r="D44" s="19">
        <f>'Revest. Cerâmico'!D12</f>
        <v>3.28</v>
      </c>
      <c r="E44" s="91">
        <f t="shared" si="5"/>
        <v>23.5258</v>
      </c>
      <c r="F44" s="20" t="s">
        <v>199</v>
      </c>
    </row>
    <row r="45" ht="15.75" customHeight="1">
      <c r="A45" s="19" t="s">
        <v>129</v>
      </c>
      <c r="B45" s="19">
        <v>11.98</v>
      </c>
      <c r="C45" s="20">
        <f t="shared" ref="C45:C46" si="6">2*0.9*2.1+1.5*2.1</f>
        <v>6.93</v>
      </c>
      <c r="D45" s="19">
        <v>3.35</v>
      </c>
      <c r="E45" s="91">
        <f t="shared" si="5"/>
        <v>33.203</v>
      </c>
      <c r="F45" s="20" t="s">
        <v>192</v>
      </c>
    </row>
    <row r="46" ht="15.75" customHeight="1">
      <c r="A46" s="19" t="s">
        <v>129</v>
      </c>
      <c r="B46" s="19">
        <v>9.87</v>
      </c>
      <c r="C46" s="20">
        <f t="shared" si="6"/>
        <v>6.93</v>
      </c>
      <c r="D46" s="19">
        <v>3.35</v>
      </c>
      <c r="E46" s="91">
        <f t="shared" si="5"/>
        <v>26.1345</v>
      </c>
      <c r="F46" s="20" t="s">
        <v>192</v>
      </c>
    </row>
    <row r="47" ht="15.75" customHeight="1">
      <c r="A47" s="20" t="s">
        <v>191</v>
      </c>
      <c r="B47" s="20">
        <v>14.94</v>
      </c>
      <c r="C47" s="20">
        <f>1.5*2.1*2+0.9*2.1*2+0.9*2.1*2</f>
        <v>13.86</v>
      </c>
      <c r="D47" s="19">
        <v>3.35</v>
      </c>
      <c r="E47" s="91">
        <f t="shared" si="5"/>
        <v>36.189</v>
      </c>
      <c r="F47" s="20" t="s">
        <v>192</v>
      </c>
    </row>
    <row r="48" ht="15.75" customHeight="1">
      <c r="A48" s="20" t="s">
        <v>213</v>
      </c>
      <c r="B48" s="20">
        <v>40.58</v>
      </c>
      <c r="C48" s="20">
        <f>4*0.9*2.1+16*1*0.5+4*0.75*0.5+2.4*3</f>
        <v>24.26</v>
      </c>
      <c r="D48" s="19">
        <v>3.35</v>
      </c>
      <c r="E48" s="91">
        <f t="shared" si="5"/>
        <v>111.683</v>
      </c>
      <c r="F48" s="20" t="s">
        <v>189</v>
      </c>
    </row>
    <row r="49" ht="15.75" customHeight="1">
      <c r="A49" s="20" t="s">
        <v>214</v>
      </c>
      <c r="B49" s="20">
        <v>15.22</v>
      </c>
      <c r="C49" s="20">
        <f>0.9*2.1+4*1*0.5+0.75*0.5</f>
        <v>4.265</v>
      </c>
      <c r="D49" s="19">
        <v>3.35</v>
      </c>
      <c r="E49" s="91">
        <f t="shared" si="5"/>
        <v>46.722</v>
      </c>
      <c r="F49" s="20" t="s">
        <v>189</v>
      </c>
    </row>
    <row r="50" ht="15.75" customHeight="1">
      <c r="A50" s="20" t="s">
        <v>149</v>
      </c>
      <c r="B50" s="20">
        <v>15.3</v>
      </c>
      <c r="C50" s="20">
        <f>5*1*1.93</f>
        <v>9.65</v>
      </c>
      <c r="D50" s="19">
        <v>3.35</v>
      </c>
      <c r="E50" s="91">
        <f t="shared" si="5"/>
        <v>41.605</v>
      </c>
      <c r="F50" s="20" t="s">
        <v>192</v>
      </c>
    </row>
    <row r="51" ht="15.75" customHeight="1">
      <c r="A51" s="20" t="s">
        <v>150</v>
      </c>
      <c r="B51" s="20">
        <v>15.01</v>
      </c>
      <c r="C51" s="20">
        <f>4*1*1.93+0.7*2.1</f>
        <v>9.19</v>
      </c>
      <c r="D51" s="19">
        <v>3.35</v>
      </c>
      <c r="E51" s="91">
        <f t="shared" si="5"/>
        <v>41.0935</v>
      </c>
      <c r="F51" s="20" t="s">
        <v>192</v>
      </c>
    </row>
    <row r="52" ht="15.75" customHeight="1">
      <c r="A52" s="20" t="s">
        <v>215</v>
      </c>
      <c r="B52" s="20">
        <v>15.35</v>
      </c>
      <c r="C52" s="20">
        <f>0.9*2.1+4*1*0.5+0.75*0.5</f>
        <v>4.265</v>
      </c>
      <c r="D52" s="19">
        <v>3.35</v>
      </c>
      <c r="E52" s="91">
        <f t="shared" si="5"/>
        <v>47.1575</v>
      </c>
      <c r="F52" s="20" t="s">
        <v>189</v>
      </c>
    </row>
    <row r="53" ht="15.75" customHeight="1">
      <c r="A53" s="20" t="s">
        <v>216</v>
      </c>
      <c r="B53" s="20">
        <f>15.73+2*7.23</f>
        <v>30.19</v>
      </c>
      <c r="C53" s="20">
        <f>2*0.9*2.1+8*1*0.5+0.75*0.5*2</f>
        <v>8.53</v>
      </c>
      <c r="D53" s="19">
        <v>3.35</v>
      </c>
      <c r="E53" s="91">
        <f t="shared" si="5"/>
        <v>92.6065</v>
      </c>
      <c r="F53" s="20" t="s">
        <v>189</v>
      </c>
    </row>
    <row r="54" ht="15.75" customHeight="1">
      <c r="A54" s="20" t="s">
        <v>151</v>
      </c>
      <c r="B54" s="20">
        <v>30.29</v>
      </c>
      <c r="C54" s="20">
        <f>8*1*1.93+0.7*2.1</f>
        <v>16.91</v>
      </c>
      <c r="D54" s="19">
        <v>3.35</v>
      </c>
      <c r="E54" s="91">
        <f t="shared" si="5"/>
        <v>84.5615</v>
      </c>
      <c r="F54" s="20" t="s">
        <v>192</v>
      </c>
    </row>
    <row r="55" ht="15.75" customHeight="1">
      <c r="A55" s="20" t="s">
        <v>217</v>
      </c>
      <c r="B55" s="20">
        <v>38.97</v>
      </c>
      <c r="C55" s="20">
        <f>4*0.9*2.1+20*1*0.5+4*0.75*0.5</f>
        <v>19.06</v>
      </c>
      <c r="D55" s="19">
        <v>3.35</v>
      </c>
      <c r="E55" s="91">
        <f t="shared" si="5"/>
        <v>111.4895</v>
      </c>
      <c r="F55" s="20" t="s">
        <v>189</v>
      </c>
    </row>
    <row r="56" ht="15.75" customHeight="1">
      <c r="A56" s="20" t="s">
        <v>142</v>
      </c>
      <c r="B56" s="20">
        <v>15.25</v>
      </c>
      <c r="C56" s="20">
        <f>1.6*2.1+0.9*2.1+2.4*3.35+2*2.1*2</f>
        <v>21.69</v>
      </c>
      <c r="D56" s="19">
        <v>3.35</v>
      </c>
      <c r="E56" s="91">
        <f t="shared" si="5"/>
        <v>29.3975</v>
      </c>
      <c r="F56" s="20" t="s">
        <v>192</v>
      </c>
    </row>
    <row r="57" ht="15.75" customHeight="1">
      <c r="A57" s="20" t="s">
        <v>218</v>
      </c>
      <c r="B57" s="20">
        <v>24.75</v>
      </c>
      <c r="C57" s="20">
        <f>0.9*2.1+5*1*0.5+0.75*0.5</f>
        <v>4.765</v>
      </c>
      <c r="D57" s="19">
        <v>3.35</v>
      </c>
      <c r="E57" s="91">
        <f t="shared" si="5"/>
        <v>78.1475</v>
      </c>
      <c r="F57" s="20" t="s">
        <v>189</v>
      </c>
    </row>
    <row r="58" ht="15.75" customHeight="1">
      <c r="A58" s="20" t="s">
        <v>152</v>
      </c>
      <c r="B58" s="20">
        <v>8.94</v>
      </c>
      <c r="C58" s="20">
        <f>6*1*1.93</f>
        <v>11.58</v>
      </c>
      <c r="D58" s="19">
        <v>3.35</v>
      </c>
      <c r="E58" s="91">
        <f t="shared" si="5"/>
        <v>18.369</v>
      </c>
      <c r="F58" s="20" t="s">
        <v>192</v>
      </c>
    </row>
    <row r="59" ht="15.75" customHeight="1">
      <c r="A59" s="20" t="s">
        <v>219</v>
      </c>
      <c r="B59" s="20">
        <v>17.0</v>
      </c>
      <c r="C59" s="20">
        <f>0.9*2.1+5*1*0.5+0.75*0.5</f>
        <v>4.765</v>
      </c>
      <c r="D59" s="19">
        <v>3.35</v>
      </c>
      <c r="E59" s="91">
        <f t="shared" si="5"/>
        <v>52.185</v>
      </c>
      <c r="F59" s="20" t="s">
        <v>189</v>
      </c>
    </row>
    <row r="60" ht="15.75" customHeight="1">
      <c r="A60" s="20" t="s">
        <v>153</v>
      </c>
      <c r="B60" s="20">
        <v>9.1</v>
      </c>
      <c r="C60" s="20">
        <f>6*1*1.93</f>
        <v>11.58</v>
      </c>
      <c r="D60" s="19">
        <v>3.35</v>
      </c>
      <c r="E60" s="91">
        <f t="shared" si="5"/>
        <v>18.905</v>
      </c>
      <c r="F60" s="20" t="s">
        <v>192</v>
      </c>
    </row>
    <row r="61" ht="15.75" customHeight="1">
      <c r="A61" s="20" t="s">
        <v>220</v>
      </c>
      <c r="B61" s="20">
        <v>24.69</v>
      </c>
      <c r="C61" s="20">
        <f>0.9*2.1+5*1*0.5+0.75*0.5</f>
        <v>4.765</v>
      </c>
      <c r="D61" s="19">
        <v>3.35</v>
      </c>
      <c r="E61" s="91">
        <f t="shared" si="5"/>
        <v>77.9465</v>
      </c>
      <c r="F61" s="20" t="s">
        <v>189</v>
      </c>
    </row>
    <row r="62" ht="15.75" customHeight="1">
      <c r="A62" s="20" t="s">
        <v>154</v>
      </c>
      <c r="B62" s="20">
        <v>8.92</v>
      </c>
      <c r="C62" s="20">
        <f>6*1*1.93</f>
        <v>11.58</v>
      </c>
      <c r="D62" s="19">
        <v>3.35</v>
      </c>
      <c r="E62" s="91">
        <f t="shared" si="5"/>
        <v>18.302</v>
      </c>
      <c r="F62" s="20" t="s">
        <v>192</v>
      </c>
    </row>
    <row r="63" ht="15.75" customHeight="1">
      <c r="A63" s="20" t="s">
        <v>221</v>
      </c>
      <c r="B63" s="20">
        <v>18.8</v>
      </c>
      <c r="C63" s="20">
        <f>0.9*2.1+5*1*0.5+0.75*0.5</f>
        <v>4.765</v>
      </c>
      <c r="D63" s="19">
        <v>3.35</v>
      </c>
      <c r="E63" s="91">
        <f t="shared" si="5"/>
        <v>58.215</v>
      </c>
      <c r="F63" s="20" t="s">
        <v>189</v>
      </c>
    </row>
    <row r="64" ht="15.75" customHeight="1">
      <c r="A64" s="20" t="s">
        <v>155</v>
      </c>
      <c r="B64" s="20">
        <v>9.02</v>
      </c>
      <c r="C64" s="20">
        <f>6*1*1.93</f>
        <v>11.58</v>
      </c>
      <c r="D64" s="19">
        <v>3.35</v>
      </c>
      <c r="E64" s="91">
        <f t="shared" si="5"/>
        <v>18.637</v>
      </c>
      <c r="F64" s="20" t="s">
        <v>192</v>
      </c>
    </row>
    <row r="65" ht="15.75" customHeight="1">
      <c r="A65" s="20" t="s">
        <v>222</v>
      </c>
      <c r="B65" s="20">
        <v>6.82</v>
      </c>
      <c r="C65" s="20">
        <f>3*0.8*2.1</f>
        <v>5.04</v>
      </c>
      <c r="D65" s="19">
        <v>3.35</v>
      </c>
      <c r="E65" s="91">
        <f t="shared" si="5"/>
        <v>17.807</v>
      </c>
      <c r="F65" s="20" t="s">
        <v>189</v>
      </c>
    </row>
    <row r="66" ht="15.75" customHeight="1">
      <c r="A66" s="20" t="s">
        <v>129</v>
      </c>
      <c r="B66" s="20">
        <v>6.85</v>
      </c>
      <c r="C66" s="20">
        <f t="shared" ref="C66:C67" si="7">0.8*2.1</f>
        <v>1.68</v>
      </c>
      <c r="D66" s="19">
        <v>3.35</v>
      </c>
      <c r="E66" s="91">
        <f t="shared" si="5"/>
        <v>21.2675</v>
      </c>
      <c r="F66" s="20" t="s">
        <v>192</v>
      </c>
    </row>
    <row r="67" ht="15.75" customHeight="1">
      <c r="A67" s="20" t="s">
        <v>223</v>
      </c>
      <c r="B67" s="20">
        <v>5.18</v>
      </c>
      <c r="C67" s="20">
        <f t="shared" si="7"/>
        <v>1.68</v>
      </c>
      <c r="D67" s="19">
        <v>3.35</v>
      </c>
      <c r="E67" s="91">
        <f t="shared" si="5"/>
        <v>15.673</v>
      </c>
      <c r="F67" s="20" t="s">
        <v>189</v>
      </c>
    </row>
    <row r="68" ht="15.75" customHeight="1">
      <c r="A68" s="20" t="s">
        <v>131</v>
      </c>
      <c r="B68" s="20">
        <v>7.51</v>
      </c>
      <c r="C68" s="20">
        <f>1.45*0.73</f>
        <v>1.0585</v>
      </c>
      <c r="D68" s="19">
        <v>3.35</v>
      </c>
      <c r="E68" s="91">
        <f t="shared" si="5"/>
        <v>24.1</v>
      </c>
      <c r="F68" s="20" t="s">
        <v>192</v>
      </c>
    </row>
    <row r="69" ht="15.75" customHeight="1">
      <c r="A69" s="20" t="s">
        <v>223</v>
      </c>
      <c r="B69" s="20">
        <v>7.72</v>
      </c>
      <c r="C69" s="20">
        <f>0.8*2.1</f>
        <v>1.68</v>
      </c>
      <c r="D69" s="19">
        <v>3.35</v>
      </c>
      <c r="E69" s="91">
        <f t="shared" si="5"/>
        <v>24.182</v>
      </c>
      <c r="F69" s="20" t="s">
        <v>189</v>
      </c>
    </row>
    <row r="70" ht="15.75" customHeight="1">
      <c r="A70" s="20" t="s">
        <v>131</v>
      </c>
      <c r="B70" s="20">
        <v>2.59</v>
      </c>
      <c r="C70" s="20">
        <f>1.45*0.73</f>
        <v>1.0585</v>
      </c>
      <c r="D70" s="19">
        <v>3.35</v>
      </c>
      <c r="E70" s="91">
        <f t="shared" si="5"/>
        <v>7.618</v>
      </c>
      <c r="F70" s="20" t="s">
        <v>192</v>
      </c>
    </row>
    <row r="71" ht="15.75" customHeight="1">
      <c r="A71" s="20" t="s">
        <v>223</v>
      </c>
      <c r="B71" s="20">
        <v>4.16</v>
      </c>
      <c r="C71" s="20">
        <f>0.8*2.1</f>
        <v>1.68</v>
      </c>
      <c r="D71" s="19">
        <v>3.35</v>
      </c>
      <c r="E71" s="91">
        <f t="shared" si="5"/>
        <v>12.256</v>
      </c>
      <c r="F71" s="20" t="s">
        <v>189</v>
      </c>
    </row>
    <row r="72" ht="15.75" customHeight="1">
      <c r="A72" s="20" t="s">
        <v>131</v>
      </c>
      <c r="B72" s="20">
        <v>9.43</v>
      </c>
      <c r="C72" s="20">
        <f>3*1.45*0.73</f>
        <v>3.1755</v>
      </c>
      <c r="D72" s="19">
        <v>3.35</v>
      </c>
      <c r="E72" s="91">
        <f t="shared" si="5"/>
        <v>28.415</v>
      </c>
      <c r="F72" s="20" t="s">
        <v>192</v>
      </c>
    </row>
    <row r="73" ht="15.75" customHeight="1">
      <c r="A73" s="20" t="s">
        <v>146</v>
      </c>
      <c r="B73" s="20">
        <v>19.43</v>
      </c>
      <c r="C73" s="20">
        <v>0.0</v>
      </c>
      <c r="D73" s="19">
        <v>3.35</v>
      </c>
      <c r="E73" s="91">
        <f t="shared" si="5"/>
        <v>65.0905</v>
      </c>
      <c r="F73" s="20" t="s">
        <v>192</v>
      </c>
    </row>
    <row r="74" ht="15.75" customHeight="1">
      <c r="A74" s="20" t="s">
        <v>190</v>
      </c>
      <c r="B74" s="20">
        <v>22.68</v>
      </c>
      <c r="C74" s="20">
        <v>0.0</v>
      </c>
      <c r="D74" s="19">
        <v>3.35</v>
      </c>
      <c r="E74" s="91">
        <f t="shared" si="5"/>
        <v>75.978</v>
      </c>
      <c r="F74" s="20" t="s">
        <v>192</v>
      </c>
    </row>
    <row r="75" ht="15.75" customHeight="1">
      <c r="A75" s="20" t="s">
        <v>146</v>
      </c>
      <c r="B75" s="20">
        <v>22.17</v>
      </c>
      <c r="C75" s="20">
        <v>0.0</v>
      </c>
      <c r="D75" s="19">
        <v>3.35</v>
      </c>
      <c r="E75" s="91">
        <f t="shared" si="5"/>
        <v>74.2695</v>
      </c>
      <c r="F75" s="20" t="s">
        <v>192</v>
      </c>
    </row>
    <row r="76" ht="15.75" customHeight="1">
      <c r="D76" s="87" t="s">
        <v>7</v>
      </c>
      <c r="E76" s="93">
        <f>SUM(E39:E75)</f>
        <v>1643.6994</v>
      </c>
    </row>
    <row r="77" ht="15.75" customHeight="1">
      <c r="E77" s="91"/>
    </row>
    <row r="78" ht="15.75" customHeight="1">
      <c r="A78" s="87" t="s">
        <v>157</v>
      </c>
      <c r="E78" s="91"/>
    </row>
    <row r="79" ht="15.75" customHeight="1">
      <c r="A79" s="19" t="s">
        <v>210</v>
      </c>
      <c r="B79" s="19">
        <f>$B$39</f>
        <v>23.81</v>
      </c>
      <c r="C79" s="19">
        <f>$C$39</f>
        <v>5.12</v>
      </c>
      <c r="D79" s="19">
        <f>$D$39</f>
        <v>1.8</v>
      </c>
      <c r="E79" s="91">
        <f t="shared" ref="E79:E115" si="8">(B79*D79)-C79</f>
        <v>37.738</v>
      </c>
      <c r="F79" s="20" t="s">
        <v>189</v>
      </c>
    </row>
    <row r="80" ht="15.75" customHeight="1">
      <c r="A80" s="19" t="s">
        <v>198</v>
      </c>
      <c r="B80" s="19">
        <f>$B$40</f>
        <v>19.64</v>
      </c>
      <c r="C80" s="19">
        <f>$C$40</f>
        <v>4.007</v>
      </c>
      <c r="D80" s="19">
        <f>$D$40</f>
        <v>3.28</v>
      </c>
      <c r="E80" s="91">
        <f t="shared" si="8"/>
        <v>60.4122</v>
      </c>
      <c r="F80" s="20" t="s">
        <v>199</v>
      </c>
    </row>
    <row r="81" ht="15.75" customHeight="1">
      <c r="A81" s="19" t="s">
        <v>200</v>
      </c>
      <c r="B81" s="19">
        <f>$B$41</f>
        <v>19.88</v>
      </c>
      <c r="C81" s="19">
        <f>$C$41</f>
        <v>6.4</v>
      </c>
      <c r="D81" s="19">
        <f>$D$41</f>
        <v>1.8</v>
      </c>
      <c r="E81" s="91">
        <f t="shared" si="8"/>
        <v>29.384</v>
      </c>
      <c r="F81" s="20" t="s">
        <v>189</v>
      </c>
    </row>
    <row r="82" ht="15.75" customHeight="1">
      <c r="A82" s="19" t="s">
        <v>201</v>
      </c>
      <c r="B82" s="19">
        <f>$B$42</f>
        <v>19.63</v>
      </c>
      <c r="C82" s="19">
        <f>$C$42</f>
        <v>4.007</v>
      </c>
      <c r="D82" s="19">
        <f>$D$42</f>
        <v>3.28</v>
      </c>
      <c r="E82" s="91">
        <f t="shared" si="8"/>
        <v>60.3794</v>
      </c>
      <c r="F82" s="20" t="s">
        <v>199</v>
      </c>
    </row>
    <row r="83" ht="15.75" customHeight="1">
      <c r="A83" s="56" t="s">
        <v>211</v>
      </c>
      <c r="B83" s="19">
        <f>$B$43</f>
        <v>8.05</v>
      </c>
      <c r="C83" s="19">
        <f>$C$43</f>
        <v>3.35</v>
      </c>
      <c r="D83" s="19">
        <f>$D$43</f>
        <v>3.28</v>
      </c>
      <c r="E83" s="91">
        <f t="shared" si="8"/>
        <v>23.054</v>
      </c>
      <c r="F83" s="20" t="s">
        <v>199</v>
      </c>
    </row>
    <row r="84" ht="15.75" customHeight="1">
      <c r="A84" s="56" t="s">
        <v>212</v>
      </c>
      <c r="B84" s="19">
        <f>$B$44</f>
        <v>8.05</v>
      </c>
      <c r="C84" s="19">
        <f>$C$44</f>
        <v>2.8782</v>
      </c>
      <c r="D84" s="19">
        <f>$D$44</f>
        <v>3.28</v>
      </c>
      <c r="E84" s="91">
        <f t="shared" si="8"/>
        <v>23.5258</v>
      </c>
      <c r="F84" s="20" t="s">
        <v>199</v>
      </c>
    </row>
    <row r="85" ht="15.75" customHeight="1">
      <c r="A85" s="19" t="s">
        <v>129</v>
      </c>
      <c r="B85" s="19">
        <v>11.98</v>
      </c>
      <c r="C85" s="20">
        <f t="shared" ref="C85:C86" si="9">2*0.9*2.1+1.5*2.1</f>
        <v>6.93</v>
      </c>
      <c r="D85" s="19">
        <v>3.35</v>
      </c>
      <c r="E85" s="91">
        <f t="shared" si="8"/>
        <v>33.203</v>
      </c>
      <c r="F85" s="20" t="s">
        <v>192</v>
      </c>
    </row>
    <row r="86" ht="15.75" customHeight="1">
      <c r="A86" s="19" t="s">
        <v>129</v>
      </c>
      <c r="B86" s="19">
        <v>9.87</v>
      </c>
      <c r="C86" s="20">
        <f t="shared" si="9"/>
        <v>6.93</v>
      </c>
      <c r="D86" s="19">
        <v>3.35</v>
      </c>
      <c r="E86" s="91">
        <f t="shared" si="8"/>
        <v>26.1345</v>
      </c>
      <c r="F86" s="20" t="s">
        <v>192</v>
      </c>
    </row>
    <row r="87" ht="15.75" customHeight="1">
      <c r="A87" s="20" t="s">
        <v>191</v>
      </c>
      <c r="B87" s="20">
        <v>14.94</v>
      </c>
      <c r="C87" s="20">
        <f>1.5*2.1*2+0.9*2.1*2+0.9*2.1*2</f>
        <v>13.86</v>
      </c>
      <c r="D87" s="19">
        <v>3.35</v>
      </c>
      <c r="E87" s="91">
        <f t="shared" si="8"/>
        <v>36.189</v>
      </c>
      <c r="F87" s="20" t="s">
        <v>192</v>
      </c>
    </row>
    <row r="88" ht="15.75" customHeight="1">
      <c r="A88" s="20" t="s">
        <v>213</v>
      </c>
      <c r="B88" s="20">
        <v>40.58</v>
      </c>
      <c r="C88" s="20">
        <f>4*0.9*2.1+16*1*0.5+4*0.75*0.5+2.4*3</f>
        <v>24.26</v>
      </c>
      <c r="D88" s="19">
        <v>3.35</v>
      </c>
      <c r="E88" s="91">
        <f t="shared" si="8"/>
        <v>111.683</v>
      </c>
      <c r="F88" s="20" t="s">
        <v>189</v>
      </c>
    </row>
    <row r="89" ht="15.75" customHeight="1">
      <c r="A89" s="20" t="s">
        <v>214</v>
      </c>
      <c r="B89" s="20">
        <v>15.22</v>
      </c>
      <c r="C89" s="20">
        <f>0.9*2.1+4*1*0.5+0.75*0.5</f>
        <v>4.265</v>
      </c>
      <c r="D89" s="19">
        <v>3.35</v>
      </c>
      <c r="E89" s="91">
        <f t="shared" si="8"/>
        <v>46.722</v>
      </c>
      <c r="F89" s="20" t="s">
        <v>189</v>
      </c>
    </row>
    <row r="90" ht="15.75" customHeight="1">
      <c r="A90" s="20" t="s">
        <v>149</v>
      </c>
      <c r="B90" s="20">
        <v>15.3</v>
      </c>
      <c r="C90" s="20">
        <f>5*1*1.93</f>
        <v>9.65</v>
      </c>
      <c r="D90" s="19">
        <v>3.35</v>
      </c>
      <c r="E90" s="91">
        <f t="shared" si="8"/>
        <v>41.605</v>
      </c>
      <c r="F90" s="20" t="s">
        <v>192</v>
      </c>
    </row>
    <row r="91" ht="15.75" customHeight="1">
      <c r="A91" s="20" t="s">
        <v>150</v>
      </c>
      <c r="B91" s="20">
        <v>15.01</v>
      </c>
      <c r="C91" s="20">
        <f>4*1*1.93+0.7*2.1</f>
        <v>9.19</v>
      </c>
      <c r="D91" s="19">
        <v>3.35</v>
      </c>
      <c r="E91" s="91">
        <f t="shared" si="8"/>
        <v>41.0935</v>
      </c>
      <c r="F91" s="20" t="s">
        <v>192</v>
      </c>
    </row>
    <row r="92" ht="15.75" customHeight="1">
      <c r="A92" s="20" t="s">
        <v>215</v>
      </c>
      <c r="B92" s="20">
        <v>15.35</v>
      </c>
      <c r="C92" s="20">
        <f>0.9*2.1+4*1*0.5+0.75*0.5</f>
        <v>4.265</v>
      </c>
      <c r="D92" s="19">
        <v>3.35</v>
      </c>
      <c r="E92" s="91">
        <f t="shared" si="8"/>
        <v>47.1575</v>
      </c>
      <c r="F92" s="20" t="s">
        <v>189</v>
      </c>
    </row>
    <row r="93" ht="15.75" customHeight="1">
      <c r="A93" s="20" t="s">
        <v>216</v>
      </c>
      <c r="B93" s="20">
        <f>15.73+2*7.23</f>
        <v>30.19</v>
      </c>
      <c r="C93" s="20">
        <f>2*0.9*2.1+8*1*0.5+0.75*0.5*2</f>
        <v>8.53</v>
      </c>
      <c r="D93" s="19">
        <v>3.35</v>
      </c>
      <c r="E93" s="91">
        <f t="shared" si="8"/>
        <v>92.6065</v>
      </c>
      <c r="F93" s="20" t="s">
        <v>189</v>
      </c>
    </row>
    <row r="94" ht="15.75" customHeight="1">
      <c r="A94" s="20" t="s">
        <v>151</v>
      </c>
      <c r="B94" s="20">
        <v>30.29</v>
      </c>
      <c r="C94" s="20">
        <f>8*1*1.93+0.7*2.1</f>
        <v>16.91</v>
      </c>
      <c r="D94" s="19">
        <v>3.35</v>
      </c>
      <c r="E94" s="91">
        <f t="shared" si="8"/>
        <v>84.5615</v>
      </c>
      <c r="F94" s="20" t="s">
        <v>192</v>
      </c>
    </row>
    <row r="95" ht="15.75" customHeight="1">
      <c r="A95" s="20" t="s">
        <v>217</v>
      </c>
      <c r="B95" s="20">
        <v>38.97</v>
      </c>
      <c r="C95" s="20">
        <f>4*0.9*2.1+20*1*0.5+4*0.75*0.5</f>
        <v>19.06</v>
      </c>
      <c r="D95" s="19">
        <v>3.35</v>
      </c>
      <c r="E95" s="91">
        <f t="shared" si="8"/>
        <v>111.4895</v>
      </c>
      <c r="F95" s="20" t="s">
        <v>189</v>
      </c>
    </row>
    <row r="96" ht="15.75" customHeight="1">
      <c r="A96" s="20" t="s">
        <v>142</v>
      </c>
      <c r="B96" s="20">
        <v>15.25</v>
      </c>
      <c r="C96" s="20">
        <f>1.6*2.1+0.9*2.1+2.4*3.35+2*2.1*2</f>
        <v>21.69</v>
      </c>
      <c r="D96" s="19">
        <v>3.35</v>
      </c>
      <c r="E96" s="91">
        <f t="shared" si="8"/>
        <v>29.3975</v>
      </c>
      <c r="F96" s="20" t="s">
        <v>192</v>
      </c>
    </row>
    <row r="97" ht="15.75" customHeight="1">
      <c r="A97" s="20" t="s">
        <v>218</v>
      </c>
      <c r="B97" s="20">
        <v>24.75</v>
      </c>
      <c r="C97" s="20">
        <f>0.9*2.1+5*1*0.5+0.75*0.5</f>
        <v>4.765</v>
      </c>
      <c r="D97" s="19">
        <v>3.35</v>
      </c>
      <c r="E97" s="91">
        <f t="shared" si="8"/>
        <v>78.1475</v>
      </c>
      <c r="F97" s="20" t="s">
        <v>189</v>
      </c>
    </row>
    <row r="98" ht="15.75" customHeight="1">
      <c r="A98" s="20" t="s">
        <v>152</v>
      </c>
      <c r="B98" s="20">
        <v>8.94</v>
      </c>
      <c r="C98" s="20">
        <f>6*1*1.93</f>
        <v>11.58</v>
      </c>
      <c r="D98" s="19">
        <v>3.35</v>
      </c>
      <c r="E98" s="91">
        <f t="shared" si="8"/>
        <v>18.369</v>
      </c>
      <c r="F98" s="20" t="s">
        <v>192</v>
      </c>
    </row>
    <row r="99" ht="15.75" customHeight="1">
      <c r="A99" s="20" t="s">
        <v>219</v>
      </c>
      <c r="B99" s="20">
        <v>17.0</v>
      </c>
      <c r="C99" s="20">
        <f>0.9*2.1+5*1*0.5+0.75*0.5</f>
        <v>4.765</v>
      </c>
      <c r="D99" s="19">
        <v>3.35</v>
      </c>
      <c r="E99" s="91">
        <f t="shared" si="8"/>
        <v>52.185</v>
      </c>
      <c r="F99" s="20" t="s">
        <v>189</v>
      </c>
    </row>
    <row r="100" ht="15.75" customHeight="1">
      <c r="A100" s="20" t="s">
        <v>153</v>
      </c>
      <c r="B100" s="20">
        <v>9.1</v>
      </c>
      <c r="C100" s="20">
        <f>6*1*1.93</f>
        <v>11.58</v>
      </c>
      <c r="D100" s="19">
        <v>3.35</v>
      </c>
      <c r="E100" s="91">
        <f t="shared" si="8"/>
        <v>18.905</v>
      </c>
      <c r="F100" s="20" t="s">
        <v>192</v>
      </c>
    </row>
    <row r="101" ht="15.75" customHeight="1">
      <c r="A101" s="20" t="s">
        <v>220</v>
      </c>
      <c r="B101" s="20">
        <v>24.69</v>
      </c>
      <c r="C101" s="20">
        <f>0.9*2.1+5*1*0.5+0.75*0.5</f>
        <v>4.765</v>
      </c>
      <c r="D101" s="19">
        <v>3.35</v>
      </c>
      <c r="E101" s="91">
        <f t="shared" si="8"/>
        <v>77.9465</v>
      </c>
      <c r="F101" s="20" t="s">
        <v>189</v>
      </c>
    </row>
    <row r="102" ht="15.75" customHeight="1">
      <c r="A102" s="20" t="s">
        <v>154</v>
      </c>
      <c r="B102" s="20">
        <v>8.92</v>
      </c>
      <c r="C102" s="20">
        <f>6*1*1.93</f>
        <v>11.58</v>
      </c>
      <c r="D102" s="19">
        <v>3.35</v>
      </c>
      <c r="E102" s="91">
        <f t="shared" si="8"/>
        <v>18.302</v>
      </c>
      <c r="F102" s="20" t="s">
        <v>192</v>
      </c>
    </row>
    <row r="103" ht="15.75" customHeight="1">
      <c r="A103" s="20" t="s">
        <v>221</v>
      </c>
      <c r="B103" s="20">
        <v>18.8</v>
      </c>
      <c r="C103" s="20">
        <f>0.9*2.1+5*1*0.5+0.75*0.5</f>
        <v>4.765</v>
      </c>
      <c r="D103" s="19">
        <v>3.35</v>
      </c>
      <c r="E103" s="91">
        <f t="shared" si="8"/>
        <v>58.215</v>
      </c>
      <c r="F103" s="20" t="s">
        <v>189</v>
      </c>
    </row>
    <row r="104" ht="15.75" customHeight="1">
      <c r="A104" s="20" t="s">
        <v>155</v>
      </c>
      <c r="B104" s="20">
        <v>9.02</v>
      </c>
      <c r="C104" s="20">
        <f>6*1*1.93</f>
        <v>11.58</v>
      </c>
      <c r="D104" s="19">
        <v>3.35</v>
      </c>
      <c r="E104" s="91">
        <f t="shared" si="8"/>
        <v>18.637</v>
      </c>
      <c r="F104" s="20" t="s">
        <v>192</v>
      </c>
    </row>
    <row r="105" ht="15.75" customHeight="1">
      <c r="A105" s="20" t="s">
        <v>222</v>
      </c>
      <c r="B105" s="20">
        <v>6.82</v>
      </c>
      <c r="C105" s="20">
        <f>3*0.8*2.1</f>
        <v>5.04</v>
      </c>
      <c r="D105" s="19">
        <v>3.35</v>
      </c>
      <c r="E105" s="91">
        <f t="shared" si="8"/>
        <v>17.807</v>
      </c>
      <c r="F105" s="20" t="s">
        <v>189</v>
      </c>
    </row>
    <row r="106" ht="15.75" customHeight="1">
      <c r="A106" s="20" t="s">
        <v>129</v>
      </c>
      <c r="B106" s="20">
        <v>6.85</v>
      </c>
      <c r="C106" s="20">
        <f t="shared" ref="C106:C107" si="10">0.8*2.1</f>
        <v>1.68</v>
      </c>
      <c r="D106" s="19">
        <v>3.35</v>
      </c>
      <c r="E106" s="91">
        <f t="shared" si="8"/>
        <v>21.2675</v>
      </c>
      <c r="F106" s="20" t="s">
        <v>192</v>
      </c>
    </row>
    <row r="107" ht="15.75" customHeight="1">
      <c r="A107" s="20" t="s">
        <v>223</v>
      </c>
      <c r="B107" s="20">
        <v>5.18</v>
      </c>
      <c r="C107" s="20">
        <f t="shared" si="10"/>
        <v>1.68</v>
      </c>
      <c r="D107" s="19">
        <v>3.35</v>
      </c>
      <c r="E107" s="91">
        <f t="shared" si="8"/>
        <v>15.673</v>
      </c>
      <c r="F107" s="20" t="s">
        <v>189</v>
      </c>
    </row>
    <row r="108" ht="15.75" customHeight="1">
      <c r="A108" s="20" t="s">
        <v>131</v>
      </c>
      <c r="B108" s="20">
        <v>7.51</v>
      </c>
      <c r="C108" s="20">
        <f>1.45*0.73</f>
        <v>1.0585</v>
      </c>
      <c r="D108" s="19">
        <v>3.35</v>
      </c>
      <c r="E108" s="91">
        <f t="shared" si="8"/>
        <v>24.1</v>
      </c>
      <c r="F108" s="20" t="s">
        <v>192</v>
      </c>
    </row>
    <row r="109" ht="15.75" customHeight="1">
      <c r="A109" s="20" t="s">
        <v>223</v>
      </c>
      <c r="B109" s="20">
        <v>7.72</v>
      </c>
      <c r="C109" s="20">
        <f>0.8*2.1</f>
        <v>1.68</v>
      </c>
      <c r="D109" s="19">
        <v>3.35</v>
      </c>
      <c r="E109" s="91">
        <f t="shared" si="8"/>
        <v>24.182</v>
      </c>
      <c r="F109" s="20" t="s">
        <v>189</v>
      </c>
    </row>
    <row r="110" ht="15.75" customHeight="1">
      <c r="A110" s="20" t="s">
        <v>131</v>
      </c>
      <c r="B110" s="20">
        <v>2.59</v>
      </c>
      <c r="C110" s="20">
        <f>1.45*0.73</f>
        <v>1.0585</v>
      </c>
      <c r="D110" s="19">
        <v>3.35</v>
      </c>
      <c r="E110" s="91">
        <f t="shared" si="8"/>
        <v>7.618</v>
      </c>
      <c r="F110" s="20" t="s">
        <v>192</v>
      </c>
    </row>
    <row r="111" ht="15.75" customHeight="1">
      <c r="A111" s="20" t="s">
        <v>223</v>
      </c>
      <c r="B111" s="20">
        <v>4.16</v>
      </c>
      <c r="C111" s="20">
        <f>0.8*2.1</f>
        <v>1.68</v>
      </c>
      <c r="D111" s="19">
        <v>3.35</v>
      </c>
      <c r="E111" s="91">
        <f t="shared" si="8"/>
        <v>12.256</v>
      </c>
      <c r="F111" s="20" t="s">
        <v>189</v>
      </c>
    </row>
    <row r="112" ht="15.75" customHeight="1">
      <c r="A112" s="20" t="s">
        <v>131</v>
      </c>
      <c r="B112" s="20">
        <v>9.43</v>
      </c>
      <c r="C112" s="20">
        <f>3*1.45*0.73</f>
        <v>3.1755</v>
      </c>
      <c r="D112" s="19">
        <v>3.35</v>
      </c>
      <c r="E112" s="91">
        <f t="shared" si="8"/>
        <v>28.415</v>
      </c>
      <c r="F112" s="20" t="s">
        <v>192</v>
      </c>
    </row>
    <row r="113" ht="15.75" customHeight="1">
      <c r="A113" s="20" t="s">
        <v>146</v>
      </c>
      <c r="B113" s="20">
        <v>19.43</v>
      </c>
      <c r="C113" s="20">
        <v>0.0</v>
      </c>
      <c r="D113" s="19">
        <v>3.35</v>
      </c>
      <c r="E113" s="91">
        <f t="shared" si="8"/>
        <v>65.0905</v>
      </c>
      <c r="F113" s="20" t="s">
        <v>192</v>
      </c>
    </row>
    <row r="114" ht="15.75" customHeight="1">
      <c r="A114" s="20" t="s">
        <v>190</v>
      </c>
      <c r="B114" s="20">
        <v>22.68</v>
      </c>
      <c r="C114" s="20">
        <v>0.0</v>
      </c>
      <c r="D114" s="19">
        <v>3.35</v>
      </c>
      <c r="E114" s="91">
        <f t="shared" si="8"/>
        <v>75.978</v>
      </c>
      <c r="F114" s="20" t="s">
        <v>192</v>
      </c>
    </row>
    <row r="115" ht="15.75" customHeight="1">
      <c r="A115" s="20" t="s">
        <v>146</v>
      </c>
      <c r="B115" s="20">
        <v>22.17</v>
      </c>
      <c r="C115" s="20">
        <v>0.0</v>
      </c>
      <c r="D115" s="19">
        <v>3.35</v>
      </c>
      <c r="E115" s="91">
        <f t="shared" si="8"/>
        <v>74.2695</v>
      </c>
      <c r="F115" s="20" t="s">
        <v>192</v>
      </c>
    </row>
    <row r="116" ht="15.75" customHeight="1">
      <c r="D116" s="87" t="s">
        <v>7</v>
      </c>
      <c r="E116" s="93">
        <f>SUM(E79:E115)</f>
        <v>1643.6994</v>
      </c>
    </row>
    <row r="117" ht="15.75" customHeight="1">
      <c r="D117" s="19"/>
      <c r="E117" s="91"/>
    </row>
    <row r="118" ht="15.75" customHeight="1">
      <c r="E118" s="91"/>
    </row>
    <row r="119" ht="15.75" customHeight="1">
      <c r="E119" s="91"/>
    </row>
    <row r="120" ht="15.75" customHeight="1">
      <c r="A120" s="87" t="s">
        <v>158</v>
      </c>
      <c r="E120" s="91"/>
    </row>
    <row r="121" ht="15.75" customHeight="1">
      <c r="A121" s="19" t="s">
        <v>210</v>
      </c>
      <c r="B121" s="19">
        <f>$B$39</f>
        <v>23.81</v>
      </c>
      <c r="C121" s="19">
        <f>$C$39</f>
        <v>5.12</v>
      </c>
      <c r="D121" s="19">
        <f>$D$39</f>
        <v>1.8</v>
      </c>
      <c r="E121" s="91">
        <f t="shared" ref="E121:E157" si="11">(B121*D121)-C121</f>
        <v>37.738</v>
      </c>
      <c r="F121" s="20" t="s">
        <v>189</v>
      </c>
    </row>
    <row r="122" ht="15.75" customHeight="1">
      <c r="A122" s="19" t="s">
        <v>198</v>
      </c>
      <c r="B122" s="19">
        <f>$B$40</f>
        <v>19.64</v>
      </c>
      <c r="C122" s="19">
        <f>$C$40</f>
        <v>4.007</v>
      </c>
      <c r="D122" s="19">
        <f>$D$40</f>
        <v>3.28</v>
      </c>
      <c r="E122" s="91">
        <f t="shared" si="11"/>
        <v>60.4122</v>
      </c>
      <c r="F122" s="20" t="s">
        <v>199</v>
      </c>
    </row>
    <row r="123" ht="15.75" customHeight="1">
      <c r="A123" s="19" t="s">
        <v>200</v>
      </c>
      <c r="B123" s="19">
        <f>$B$41</f>
        <v>19.88</v>
      </c>
      <c r="C123" s="19">
        <f>$C$41</f>
        <v>6.4</v>
      </c>
      <c r="D123" s="19">
        <f>$D$41</f>
        <v>1.8</v>
      </c>
      <c r="E123" s="91">
        <f t="shared" si="11"/>
        <v>29.384</v>
      </c>
      <c r="F123" s="20" t="s">
        <v>189</v>
      </c>
    </row>
    <row r="124" ht="15.75" customHeight="1">
      <c r="A124" s="19" t="s">
        <v>201</v>
      </c>
      <c r="B124" s="19">
        <f>$B$42</f>
        <v>19.63</v>
      </c>
      <c r="C124" s="19">
        <f>$C$42</f>
        <v>4.007</v>
      </c>
      <c r="D124" s="19">
        <f>$D$42</f>
        <v>3.28</v>
      </c>
      <c r="E124" s="91">
        <f t="shared" si="11"/>
        <v>60.3794</v>
      </c>
      <c r="F124" s="20" t="s">
        <v>199</v>
      </c>
    </row>
    <row r="125" ht="15.75" customHeight="1">
      <c r="A125" s="56" t="s">
        <v>211</v>
      </c>
      <c r="B125" s="19">
        <f>$B$43</f>
        <v>8.05</v>
      </c>
      <c r="C125" s="19">
        <f>$C$43</f>
        <v>3.35</v>
      </c>
      <c r="D125" s="19">
        <f>$D$43</f>
        <v>3.28</v>
      </c>
      <c r="E125" s="91">
        <f t="shared" si="11"/>
        <v>23.054</v>
      </c>
      <c r="F125" s="20" t="s">
        <v>199</v>
      </c>
    </row>
    <row r="126" ht="15.75" customHeight="1">
      <c r="A126" s="56" t="s">
        <v>212</v>
      </c>
      <c r="B126" s="19">
        <f>$B$44</f>
        <v>8.05</v>
      </c>
      <c r="C126" s="19">
        <f>$C$44</f>
        <v>2.8782</v>
      </c>
      <c r="D126" s="19">
        <f>$D$44</f>
        <v>3.28</v>
      </c>
      <c r="E126" s="91">
        <f t="shared" si="11"/>
        <v>23.5258</v>
      </c>
      <c r="F126" s="20" t="s">
        <v>199</v>
      </c>
    </row>
    <row r="127" ht="15.75" customHeight="1">
      <c r="A127" s="19" t="s">
        <v>129</v>
      </c>
      <c r="B127" s="19">
        <v>11.98</v>
      </c>
      <c r="C127" s="20">
        <f t="shared" ref="C127:C128" si="12">2*0.9*2.1+1.5*2.1</f>
        <v>6.93</v>
      </c>
      <c r="D127" s="19">
        <v>3.35</v>
      </c>
      <c r="E127" s="91">
        <f t="shared" si="11"/>
        <v>33.203</v>
      </c>
      <c r="F127" s="20" t="s">
        <v>192</v>
      </c>
    </row>
    <row r="128" ht="15.75" customHeight="1">
      <c r="A128" s="19" t="s">
        <v>129</v>
      </c>
      <c r="B128" s="19">
        <v>9.87</v>
      </c>
      <c r="C128" s="20">
        <f t="shared" si="12"/>
        <v>6.93</v>
      </c>
      <c r="D128" s="19">
        <v>3.35</v>
      </c>
      <c r="E128" s="91">
        <f t="shared" si="11"/>
        <v>26.1345</v>
      </c>
      <c r="F128" s="20" t="s">
        <v>192</v>
      </c>
    </row>
    <row r="129" ht="15.75" customHeight="1">
      <c r="A129" s="20" t="s">
        <v>191</v>
      </c>
      <c r="B129" s="20">
        <v>14.94</v>
      </c>
      <c r="C129" s="20">
        <f>1.5*2.1*2+0.9*2.1*2+0.9*2.1*2</f>
        <v>13.86</v>
      </c>
      <c r="D129" s="19">
        <v>3.35</v>
      </c>
      <c r="E129" s="91">
        <f t="shared" si="11"/>
        <v>36.189</v>
      </c>
      <c r="F129" s="20" t="s">
        <v>192</v>
      </c>
    </row>
    <row r="130" ht="15.75" customHeight="1">
      <c r="A130" s="20" t="s">
        <v>213</v>
      </c>
      <c r="B130" s="20">
        <v>40.58</v>
      </c>
      <c r="C130" s="20">
        <f>4*0.9*2.1+16*1*0.5+4*0.75*0.5+2.4*3</f>
        <v>24.26</v>
      </c>
      <c r="D130" s="19">
        <v>3.35</v>
      </c>
      <c r="E130" s="91">
        <f t="shared" si="11"/>
        <v>111.683</v>
      </c>
      <c r="F130" s="20" t="s">
        <v>189</v>
      </c>
    </row>
    <row r="131" ht="15.75" customHeight="1">
      <c r="A131" s="20" t="s">
        <v>214</v>
      </c>
      <c r="B131" s="20">
        <v>15.22</v>
      </c>
      <c r="C131" s="20">
        <f>0.9*2.1+4*1*0.5+0.75*0.5</f>
        <v>4.265</v>
      </c>
      <c r="D131" s="19">
        <v>3.35</v>
      </c>
      <c r="E131" s="91">
        <f t="shared" si="11"/>
        <v>46.722</v>
      </c>
      <c r="F131" s="20" t="s">
        <v>189</v>
      </c>
    </row>
    <row r="132" ht="15.75" customHeight="1">
      <c r="A132" s="20" t="s">
        <v>149</v>
      </c>
      <c r="B132" s="20">
        <v>15.3</v>
      </c>
      <c r="C132" s="20">
        <f>5*1*1.93</f>
        <v>9.65</v>
      </c>
      <c r="D132" s="19">
        <v>3.35</v>
      </c>
      <c r="E132" s="91">
        <f t="shared" si="11"/>
        <v>41.605</v>
      </c>
      <c r="F132" s="20" t="s">
        <v>192</v>
      </c>
    </row>
    <row r="133" ht="15.75" customHeight="1">
      <c r="A133" s="20" t="s">
        <v>150</v>
      </c>
      <c r="B133" s="20">
        <v>15.01</v>
      </c>
      <c r="C133" s="20">
        <f>4*1*1.93+0.7*2.1</f>
        <v>9.19</v>
      </c>
      <c r="D133" s="19">
        <v>3.35</v>
      </c>
      <c r="E133" s="91">
        <f t="shared" si="11"/>
        <v>41.0935</v>
      </c>
      <c r="F133" s="20" t="s">
        <v>192</v>
      </c>
    </row>
    <row r="134" ht="15.75" customHeight="1">
      <c r="A134" s="20" t="s">
        <v>215</v>
      </c>
      <c r="B134" s="20">
        <v>15.35</v>
      </c>
      <c r="C134" s="20">
        <f>0.9*2.1+4*1*0.5+0.75*0.5</f>
        <v>4.265</v>
      </c>
      <c r="D134" s="19">
        <v>3.35</v>
      </c>
      <c r="E134" s="91">
        <f t="shared" si="11"/>
        <v>47.1575</v>
      </c>
      <c r="F134" s="20" t="s">
        <v>189</v>
      </c>
    </row>
    <row r="135" ht="15.75" customHeight="1">
      <c r="A135" s="20" t="s">
        <v>216</v>
      </c>
      <c r="B135" s="20">
        <f>15.73+2*7.23</f>
        <v>30.19</v>
      </c>
      <c r="C135" s="20">
        <f>2*0.9*2.1+8*1*0.5+0.75*0.5*2</f>
        <v>8.53</v>
      </c>
      <c r="D135" s="19">
        <v>3.35</v>
      </c>
      <c r="E135" s="91">
        <f t="shared" si="11"/>
        <v>92.6065</v>
      </c>
      <c r="F135" s="20" t="s">
        <v>189</v>
      </c>
    </row>
    <row r="136" ht="15.75" customHeight="1">
      <c r="A136" s="20" t="s">
        <v>151</v>
      </c>
      <c r="B136" s="20">
        <v>30.29</v>
      </c>
      <c r="C136" s="20">
        <f>8*1*1.93+0.7*2.1</f>
        <v>16.91</v>
      </c>
      <c r="D136" s="19">
        <v>3.35</v>
      </c>
      <c r="E136" s="91">
        <f t="shared" si="11"/>
        <v>84.5615</v>
      </c>
      <c r="F136" s="20" t="s">
        <v>192</v>
      </c>
    </row>
    <row r="137" ht="15.75" customHeight="1">
      <c r="A137" s="20" t="s">
        <v>217</v>
      </c>
      <c r="B137" s="20">
        <v>38.97</v>
      </c>
      <c r="C137" s="20">
        <f>4*0.9*2.1+20*1*0.5+4*0.75*0.5</f>
        <v>19.06</v>
      </c>
      <c r="D137" s="19">
        <v>3.35</v>
      </c>
      <c r="E137" s="91">
        <f t="shared" si="11"/>
        <v>111.4895</v>
      </c>
      <c r="F137" s="20" t="s">
        <v>189</v>
      </c>
    </row>
    <row r="138" ht="15.75" customHeight="1">
      <c r="A138" s="20" t="s">
        <v>142</v>
      </c>
      <c r="B138" s="20">
        <v>15.25</v>
      </c>
      <c r="C138" s="20">
        <f>1.6*2.1+0.9*2.1+2.4*3.35+2*2.1*2</f>
        <v>21.69</v>
      </c>
      <c r="D138" s="19">
        <v>3.35</v>
      </c>
      <c r="E138" s="91">
        <f t="shared" si="11"/>
        <v>29.3975</v>
      </c>
      <c r="F138" s="20" t="s">
        <v>192</v>
      </c>
    </row>
    <row r="139" ht="15.75" customHeight="1">
      <c r="A139" s="20" t="s">
        <v>218</v>
      </c>
      <c r="B139" s="20">
        <v>24.75</v>
      </c>
      <c r="C139" s="20">
        <f>0.9*2.1+5*1*0.5+0.75*0.5</f>
        <v>4.765</v>
      </c>
      <c r="D139" s="19">
        <v>3.35</v>
      </c>
      <c r="E139" s="91">
        <f t="shared" si="11"/>
        <v>78.1475</v>
      </c>
      <c r="F139" s="20" t="s">
        <v>189</v>
      </c>
    </row>
    <row r="140" ht="15.75" customHeight="1">
      <c r="A140" s="20" t="s">
        <v>152</v>
      </c>
      <c r="B140" s="20">
        <v>8.94</v>
      </c>
      <c r="C140" s="20">
        <f>6*1*1.93</f>
        <v>11.58</v>
      </c>
      <c r="D140" s="19">
        <v>3.35</v>
      </c>
      <c r="E140" s="91">
        <f t="shared" si="11"/>
        <v>18.369</v>
      </c>
      <c r="F140" s="20" t="s">
        <v>192</v>
      </c>
    </row>
    <row r="141" ht="15.75" customHeight="1">
      <c r="A141" s="20" t="s">
        <v>219</v>
      </c>
      <c r="B141" s="20">
        <v>17.0</v>
      </c>
      <c r="C141" s="20">
        <f>0.9*2.1+5*1*0.5+0.75*0.5</f>
        <v>4.765</v>
      </c>
      <c r="D141" s="19">
        <v>3.35</v>
      </c>
      <c r="E141" s="91">
        <f t="shared" si="11"/>
        <v>52.185</v>
      </c>
      <c r="F141" s="20" t="s">
        <v>189</v>
      </c>
    </row>
    <row r="142" ht="15.75" customHeight="1">
      <c r="A142" s="20" t="s">
        <v>153</v>
      </c>
      <c r="B142" s="20">
        <v>9.1</v>
      </c>
      <c r="C142" s="20">
        <f>6*1*1.93</f>
        <v>11.58</v>
      </c>
      <c r="D142" s="19">
        <v>3.35</v>
      </c>
      <c r="E142" s="91">
        <f t="shared" si="11"/>
        <v>18.905</v>
      </c>
      <c r="F142" s="20" t="s">
        <v>192</v>
      </c>
    </row>
    <row r="143" ht="15.75" customHeight="1">
      <c r="A143" s="20" t="s">
        <v>220</v>
      </c>
      <c r="B143" s="20">
        <v>24.69</v>
      </c>
      <c r="C143" s="20">
        <f>0.9*2.1+5*1*0.5+0.75*0.5</f>
        <v>4.765</v>
      </c>
      <c r="D143" s="19">
        <v>3.35</v>
      </c>
      <c r="E143" s="91">
        <f t="shared" si="11"/>
        <v>77.9465</v>
      </c>
      <c r="F143" s="20" t="s">
        <v>189</v>
      </c>
    </row>
    <row r="144" ht="15.75" customHeight="1">
      <c r="A144" s="20" t="s">
        <v>154</v>
      </c>
      <c r="B144" s="20">
        <v>8.92</v>
      </c>
      <c r="C144" s="20">
        <f>6*1*1.93</f>
        <v>11.58</v>
      </c>
      <c r="D144" s="19">
        <v>3.35</v>
      </c>
      <c r="E144" s="91">
        <f t="shared" si="11"/>
        <v>18.302</v>
      </c>
      <c r="F144" s="20" t="s">
        <v>192</v>
      </c>
    </row>
    <row r="145" ht="15.75" customHeight="1">
      <c r="A145" s="20" t="s">
        <v>221</v>
      </c>
      <c r="B145" s="20">
        <v>18.8</v>
      </c>
      <c r="C145" s="20">
        <f>0.9*2.1+5*1*0.5+0.75*0.5</f>
        <v>4.765</v>
      </c>
      <c r="D145" s="19">
        <v>3.35</v>
      </c>
      <c r="E145" s="91">
        <f t="shared" si="11"/>
        <v>58.215</v>
      </c>
      <c r="F145" s="20" t="s">
        <v>189</v>
      </c>
    </row>
    <row r="146" ht="15.75" customHeight="1">
      <c r="A146" s="20" t="s">
        <v>155</v>
      </c>
      <c r="B146" s="20">
        <v>9.02</v>
      </c>
      <c r="C146" s="20">
        <f>6*1*1.93</f>
        <v>11.58</v>
      </c>
      <c r="D146" s="19">
        <v>3.35</v>
      </c>
      <c r="E146" s="91">
        <f t="shared" si="11"/>
        <v>18.637</v>
      </c>
      <c r="F146" s="20" t="s">
        <v>192</v>
      </c>
    </row>
    <row r="147" ht="15.75" customHeight="1">
      <c r="A147" s="20" t="s">
        <v>222</v>
      </c>
      <c r="B147" s="20">
        <v>6.82</v>
      </c>
      <c r="C147" s="20">
        <f>3*0.8*2.1</f>
        <v>5.04</v>
      </c>
      <c r="D147" s="19">
        <v>3.35</v>
      </c>
      <c r="E147" s="91">
        <f t="shared" si="11"/>
        <v>17.807</v>
      </c>
      <c r="F147" s="20" t="s">
        <v>189</v>
      </c>
    </row>
    <row r="148" ht="15.75" customHeight="1">
      <c r="A148" s="20" t="s">
        <v>129</v>
      </c>
      <c r="B148" s="20">
        <v>6.85</v>
      </c>
      <c r="C148" s="20">
        <f t="shared" ref="C148:C149" si="13">0.8*2.1</f>
        <v>1.68</v>
      </c>
      <c r="D148" s="19">
        <v>3.35</v>
      </c>
      <c r="E148" s="91">
        <f t="shared" si="11"/>
        <v>21.2675</v>
      </c>
      <c r="F148" s="20" t="s">
        <v>192</v>
      </c>
    </row>
    <row r="149" ht="15.75" customHeight="1">
      <c r="A149" s="20" t="s">
        <v>223</v>
      </c>
      <c r="B149" s="20">
        <v>5.18</v>
      </c>
      <c r="C149" s="20">
        <f t="shared" si="13"/>
        <v>1.68</v>
      </c>
      <c r="D149" s="19">
        <v>3.35</v>
      </c>
      <c r="E149" s="91">
        <f t="shared" si="11"/>
        <v>15.673</v>
      </c>
      <c r="F149" s="20" t="s">
        <v>189</v>
      </c>
    </row>
    <row r="150" ht="15.75" customHeight="1">
      <c r="A150" s="20" t="s">
        <v>131</v>
      </c>
      <c r="B150" s="20">
        <v>7.51</v>
      </c>
      <c r="C150" s="20">
        <f>1.45*0.73</f>
        <v>1.0585</v>
      </c>
      <c r="D150" s="19">
        <v>3.35</v>
      </c>
      <c r="E150" s="91">
        <f t="shared" si="11"/>
        <v>24.1</v>
      </c>
      <c r="F150" s="20" t="s">
        <v>192</v>
      </c>
    </row>
    <row r="151" ht="15.75" customHeight="1">
      <c r="A151" s="20" t="s">
        <v>223</v>
      </c>
      <c r="B151" s="20">
        <v>7.72</v>
      </c>
      <c r="C151" s="20">
        <f>0.8*2.1</f>
        <v>1.68</v>
      </c>
      <c r="D151" s="19">
        <v>3.35</v>
      </c>
      <c r="E151" s="91">
        <f t="shared" si="11"/>
        <v>24.182</v>
      </c>
      <c r="F151" s="20" t="s">
        <v>189</v>
      </c>
    </row>
    <row r="152" ht="15.75" customHeight="1">
      <c r="A152" s="20" t="s">
        <v>131</v>
      </c>
      <c r="B152" s="20">
        <v>2.59</v>
      </c>
      <c r="C152" s="20">
        <f>1.45*0.73</f>
        <v>1.0585</v>
      </c>
      <c r="D152" s="19">
        <v>3.35</v>
      </c>
      <c r="E152" s="91">
        <f t="shared" si="11"/>
        <v>7.618</v>
      </c>
      <c r="F152" s="20" t="s">
        <v>192</v>
      </c>
    </row>
    <row r="153" ht="15.75" customHeight="1">
      <c r="A153" s="20" t="s">
        <v>223</v>
      </c>
      <c r="B153" s="20">
        <v>4.16</v>
      </c>
      <c r="C153" s="20">
        <f>0.8*2.1</f>
        <v>1.68</v>
      </c>
      <c r="D153" s="19">
        <v>3.35</v>
      </c>
      <c r="E153" s="91">
        <f t="shared" si="11"/>
        <v>12.256</v>
      </c>
      <c r="F153" s="20" t="s">
        <v>189</v>
      </c>
    </row>
    <row r="154" ht="15.75" customHeight="1">
      <c r="A154" s="20" t="s">
        <v>131</v>
      </c>
      <c r="B154" s="20">
        <v>9.43</v>
      </c>
      <c r="C154" s="20">
        <f>3*1.45*0.73</f>
        <v>3.1755</v>
      </c>
      <c r="D154" s="19">
        <v>3.35</v>
      </c>
      <c r="E154" s="91">
        <f t="shared" si="11"/>
        <v>28.415</v>
      </c>
      <c r="F154" s="20" t="s">
        <v>192</v>
      </c>
    </row>
    <row r="155" ht="15.75" customHeight="1">
      <c r="A155" s="20" t="s">
        <v>146</v>
      </c>
      <c r="B155" s="20">
        <v>19.43</v>
      </c>
      <c r="C155" s="20">
        <v>0.0</v>
      </c>
      <c r="D155" s="19">
        <v>3.35</v>
      </c>
      <c r="E155" s="91">
        <f t="shared" si="11"/>
        <v>65.0905</v>
      </c>
      <c r="F155" s="20" t="s">
        <v>192</v>
      </c>
    </row>
    <row r="156" ht="15.75" customHeight="1">
      <c r="A156" s="20" t="s">
        <v>190</v>
      </c>
      <c r="B156" s="20">
        <v>22.68</v>
      </c>
      <c r="C156" s="20">
        <v>0.0</v>
      </c>
      <c r="D156" s="19">
        <v>3.35</v>
      </c>
      <c r="E156" s="91">
        <f t="shared" si="11"/>
        <v>75.978</v>
      </c>
      <c r="F156" s="20" t="s">
        <v>192</v>
      </c>
    </row>
    <row r="157" ht="15.75" customHeight="1">
      <c r="A157" s="20" t="s">
        <v>146</v>
      </c>
      <c r="B157" s="20">
        <v>22.17</v>
      </c>
      <c r="C157" s="20">
        <v>0.0</v>
      </c>
      <c r="D157" s="19">
        <v>3.35</v>
      </c>
      <c r="E157" s="91">
        <f t="shared" si="11"/>
        <v>74.2695</v>
      </c>
      <c r="F157" s="20" t="s">
        <v>192</v>
      </c>
    </row>
    <row r="158" ht="15.75" customHeight="1">
      <c r="D158" s="87" t="s">
        <v>7</v>
      </c>
      <c r="E158" s="93">
        <f>SUM(E121:E157)</f>
        <v>1643.6994</v>
      </c>
    </row>
    <row r="159" ht="15.75" customHeight="1">
      <c r="E159" s="91"/>
    </row>
    <row r="160" ht="15.75" customHeight="1">
      <c r="D160" s="87"/>
      <c r="E160" s="93"/>
    </row>
    <row r="161" ht="15.75" customHeight="1">
      <c r="D161" s="19"/>
      <c r="E161" s="91"/>
    </row>
    <row r="162" ht="15.75" customHeight="1">
      <c r="E162" s="91"/>
    </row>
    <row r="163" ht="15.75" customHeight="1">
      <c r="E163" s="91"/>
    </row>
    <row r="164" ht="15.75" customHeight="1">
      <c r="A164" s="87" t="s">
        <v>166</v>
      </c>
      <c r="E164" s="91"/>
    </row>
    <row r="165" ht="15.75" customHeight="1">
      <c r="A165" s="19" t="s">
        <v>210</v>
      </c>
      <c r="B165" s="19">
        <f>$B$39</f>
        <v>23.81</v>
      </c>
      <c r="C165" s="19">
        <f>$C$39</f>
        <v>5.12</v>
      </c>
      <c r="D165" s="19">
        <f>$D$39</f>
        <v>1.8</v>
      </c>
      <c r="E165" s="91">
        <f t="shared" ref="E165:E191" si="14">(B165*D165)-C165</f>
        <v>37.738</v>
      </c>
      <c r="F165" s="20" t="s">
        <v>189</v>
      </c>
    </row>
    <row r="166" ht="15.75" customHeight="1">
      <c r="A166" s="19" t="s">
        <v>198</v>
      </c>
      <c r="B166" s="19">
        <f>$B$40</f>
        <v>19.64</v>
      </c>
      <c r="C166" s="19">
        <f>$C$40</f>
        <v>4.007</v>
      </c>
      <c r="D166" s="19">
        <f>$D$40</f>
        <v>3.28</v>
      </c>
      <c r="E166" s="91">
        <f t="shared" si="14"/>
        <v>60.4122</v>
      </c>
      <c r="F166" s="20" t="s">
        <v>199</v>
      </c>
    </row>
    <row r="167" ht="15.75" customHeight="1">
      <c r="A167" s="19" t="s">
        <v>200</v>
      </c>
      <c r="B167" s="19">
        <f>$B$41</f>
        <v>19.88</v>
      </c>
      <c r="C167" s="19">
        <f>$C$41</f>
        <v>6.4</v>
      </c>
      <c r="D167" s="19">
        <f>$D$41</f>
        <v>1.8</v>
      </c>
      <c r="E167" s="91">
        <f t="shared" si="14"/>
        <v>29.384</v>
      </c>
      <c r="F167" s="20" t="s">
        <v>189</v>
      </c>
    </row>
    <row r="168" ht="15.75" customHeight="1">
      <c r="A168" s="19" t="s">
        <v>201</v>
      </c>
      <c r="B168" s="19">
        <f>$B$42</f>
        <v>19.63</v>
      </c>
      <c r="C168" s="19">
        <f>$C$42</f>
        <v>4.007</v>
      </c>
      <c r="D168" s="19">
        <f>$D$42</f>
        <v>3.28</v>
      </c>
      <c r="E168" s="91">
        <f t="shared" si="14"/>
        <v>60.3794</v>
      </c>
      <c r="F168" s="20" t="s">
        <v>199</v>
      </c>
    </row>
    <row r="169" ht="15.75" customHeight="1">
      <c r="A169" s="56" t="s">
        <v>211</v>
      </c>
      <c r="B169" s="19">
        <f>$B$43</f>
        <v>8.05</v>
      </c>
      <c r="C169" s="19">
        <f>$C$43</f>
        <v>3.35</v>
      </c>
      <c r="D169" s="19">
        <f>$D$43</f>
        <v>3.28</v>
      </c>
      <c r="E169" s="91">
        <f t="shared" si="14"/>
        <v>23.054</v>
      </c>
      <c r="F169" s="20" t="s">
        <v>199</v>
      </c>
    </row>
    <row r="170" ht="15.75" customHeight="1">
      <c r="A170" s="56" t="s">
        <v>212</v>
      </c>
      <c r="B170" s="19">
        <f>$B$44</f>
        <v>8.05</v>
      </c>
      <c r="C170" s="19">
        <f>$C$44</f>
        <v>2.8782</v>
      </c>
      <c r="D170" s="19">
        <f>$D$44</f>
        <v>3.28</v>
      </c>
      <c r="E170" s="91">
        <f t="shared" si="14"/>
        <v>23.5258</v>
      </c>
      <c r="F170" s="20" t="s">
        <v>199</v>
      </c>
    </row>
    <row r="171" ht="15.75" customHeight="1">
      <c r="A171" s="20" t="s">
        <v>168</v>
      </c>
      <c r="B171" s="20">
        <v>14.82</v>
      </c>
      <c r="C171" s="20">
        <f>5*1*1.93</f>
        <v>9.65</v>
      </c>
      <c r="D171" s="19">
        <v>3.35</v>
      </c>
      <c r="E171" s="91">
        <f t="shared" si="14"/>
        <v>39.997</v>
      </c>
      <c r="F171" s="20" t="s">
        <v>192</v>
      </c>
    </row>
    <row r="172" ht="15.75" customHeight="1">
      <c r="A172" s="20" t="s">
        <v>224</v>
      </c>
      <c r="B172" s="20">
        <v>19.81</v>
      </c>
      <c r="C172" s="20">
        <f>0.8*2.1+0.9*2.1+2*1*0.5+0.75*0.5+0.9*2.1</f>
        <v>6.835</v>
      </c>
      <c r="D172" s="19">
        <v>3.35</v>
      </c>
      <c r="E172" s="91">
        <f t="shared" si="14"/>
        <v>59.5285</v>
      </c>
      <c r="F172" s="20" t="s">
        <v>189</v>
      </c>
    </row>
    <row r="173" ht="15.75" customHeight="1">
      <c r="A173" s="20" t="s">
        <v>225</v>
      </c>
      <c r="B173" s="20">
        <v>9.13</v>
      </c>
      <c r="C173" s="20">
        <f>0.9*2.1</f>
        <v>1.89</v>
      </c>
      <c r="D173" s="19">
        <v>3.35</v>
      </c>
      <c r="E173" s="91">
        <f t="shared" si="14"/>
        <v>28.6955</v>
      </c>
      <c r="F173" s="20" t="s">
        <v>192</v>
      </c>
    </row>
    <row r="174" ht="15.75" customHeight="1">
      <c r="A174" s="20" t="s">
        <v>169</v>
      </c>
      <c r="B174" s="20">
        <v>17.77</v>
      </c>
      <c r="C174" s="20">
        <f>2*0.9*2.1+6*1*0.5+2*0.75*0.5</f>
        <v>7.53</v>
      </c>
      <c r="D174" s="19">
        <v>3.35</v>
      </c>
      <c r="E174" s="91">
        <f t="shared" si="14"/>
        <v>51.9995</v>
      </c>
      <c r="F174" s="20" t="s">
        <v>189</v>
      </c>
    </row>
    <row r="175" ht="15.75" customHeight="1">
      <c r="A175" s="20" t="s">
        <v>191</v>
      </c>
      <c r="B175" s="20">
        <v>14.94</v>
      </c>
      <c r="C175" s="20">
        <f>1.5*2.1*2+0.9*2.1*2+0.9*2.1*2</f>
        <v>13.86</v>
      </c>
      <c r="D175" s="19">
        <v>3.35</v>
      </c>
      <c r="E175" s="91">
        <f t="shared" si="14"/>
        <v>36.189</v>
      </c>
      <c r="F175" s="20" t="s">
        <v>192</v>
      </c>
    </row>
    <row r="176" ht="15.75" customHeight="1">
      <c r="A176" s="20" t="s">
        <v>213</v>
      </c>
      <c r="B176" s="20">
        <v>40.58</v>
      </c>
      <c r="C176" s="20">
        <f>4*0.9*2.1+16*1*0.5+4*0.75*0.5+2.4*3</f>
        <v>24.26</v>
      </c>
      <c r="D176" s="19">
        <v>3.35</v>
      </c>
      <c r="E176" s="91">
        <f t="shared" si="14"/>
        <v>111.683</v>
      </c>
      <c r="F176" s="20" t="s">
        <v>189</v>
      </c>
    </row>
    <row r="177" ht="15.75" customHeight="1">
      <c r="A177" s="20" t="s">
        <v>217</v>
      </c>
      <c r="B177" s="20">
        <v>38.97</v>
      </c>
      <c r="C177" s="20">
        <f>4*0.9*2.1+20*1*0.5+4*0.75*0.5</f>
        <v>19.06</v>
      </c>
      <c r="D177" s="19">
        <v>3.35</v>
      </c>
      <c r="E177" s="91">
        <f t="shared" si="14"/>
        <v>111.4895</v>
      </c>
      <c r="F177" s="20" t="s">
        <v>189</v>
      </c>
    </row>
    <row r="178" ht="15.75" customHeight="1">
      <c r="A178" s="20" t="s">
        <v>142</v>
      </c>
      <c r="B178" s="20">
        <v>15.25</v>
      </c>
      <c r="C178" s="20">
        <f>1.6*2.1+0.9*2.1+2.4*3.35+2*2.1*2</f>
        <v>21.69</v>
      </c>
      <c r="D178" s="19">
        <v>3.35</v>
      </c>
      <c r="E178" s="91">
        <f t="shared" si="14"/>
        <v>29.3975</v>
      </c>
      <c r="F178" s="20" t="s">
        <v>192</v>
      </c>
    </row>
    <row r="179" ht="15.75" customHeight="1">
      <c r="A179" s="20" t="s">
        <v>226</v>
      </c>
      <c r="B179" s="20">
        <v>29.52</v>
      </c>
      <c r="C179" s="20">
        <f>0.9*2.1+4*1*1.93+5*1*0.25</f>
        <v>10.86</v>
      </c>
      <c r="D179" s="19">
        <v>3.35</v>
      </c>
      <c r="E179" s="91">
        <f t="shared" si="14"/>
        <v>88.032</v>
      </c>
      <c r="F179" s="20" t="s">
        <v>189</v>
      </c>
    </row>
    <row r="180" ht="15.75" customHeight="1">
      <c r="A180" s="20" t="s">
        <v>227</v>
      </c>
      <c r="B180" s="20">
        <v>15.01</v>
      </c>
      <c r="C180" s="20">
        <f>9*1.93*1+0.7*2.1</f>
        <v>18.84</v>
      </c>
      <c r="D180" s="19">
        <v>3.35</v>
      </c>
      <c r="E180" s="91">
        <f t="shared" si="14"/>
        <v>31.4435</v>
      </c>
      <c r="F180" s="20" t="s">
        <v>192</v>
      </c>
    </row>
    <row r="181" ht="15.75" customHeight="1">
      <c r="A181" s="20" t="s">
        <v>228</v>
      </c>
      <c r="B181" s="20">
        <f>18.16+7.61</f>
        <v>25.77</v>
      </c>
      <c r="C181" s="20">
        <f>12*1*1.93</f>
        <v>23.16</v>
      </c>
      <c r="D181" s="19">
        <v>3.35</v>
      </c>
      <c r="E181" s="91">
        <f t="shared" si="14"/>
        <v>63.1695</v>
      </c>
      <c r="F181" s="20" t="s">
        <v>192</v>
      </c>
    </row>
    <row r="182" ht="15.75" customHeight="1">
      <c r="A182" s="20" t="s">
        <v>229</v>
      </c>
      <c r="B182" s="20">
        <v>73.52</v>
      </c>
      <c r="C182" s="20">
        <f>4*2.1*0.9+10*1*0.5+2*0.75*0.5</f>
        <v>13.31</v>
      </c>
      <c r="D182" s="19">
        <v>3.35</v>
      </c>
      <c r="E182" s="91">
        <f t="shared" si="14"/>
        <v>232.982</v>
      </c>
      <c r="F182" s="20" t="s">
        <v>189</v>
      </c>
    </row>
    <row r="183" ht="15.75" customHeight="1">
      <c r="A183" s="20" t="s">
        <v>230</v>
      </c>
      <c r="B183" s="20">
        <v>30.07</v>
      </c>
      <c r="C183" s="20">
        <f>9*1*1.93+0.7*2.1</f>
        <v>18.84</v>
      </c>
      <c r="D183" s="19">
        <v>3.35</v>
      </c>
      <c r="E183" s="91">
        <f t="shared" si="14"/>
        <v>81.8945</v>
      </c>
      <c r="F183" s="20" t="s">
        <v>192</v>
      </c>
    </row>
    <row r="184" ht="15.75" customHeight="1">
      <c r="A184" s="20" t="s">
        <v>231</v>
      </c>
      <c r="B184" s="20">
        <v>44.51</v>
      </c>
      <c r="C184" s="20">
        <f>6*1*0.5+2*0.75*0.5</f>
        <v>3.75</v>
      </c>
      <c r="D184" s="19">
        <v>3.35</v>
      </c>
      <c r="E184" s="91">
        <f t="shared" si="14"/>
        <v>145.3585</v>
      </c>
      <c r="F184" s="20" t="s">
        <v>189</v>
      </c>
    </row>
    <row r="185" ht="15.75" customHeight="1">
      <c r="A185" s="20" t="s">
        <v>232</v>
      </c>
      <c r="B185" s="20">
        <v>37.65</v>
      </c>
      <c r="C185" s="20">
        <f>4*0.9*2.1</f>
        <v>7.56</v>
      </c>
      <c r="D185" s="19">
        <v>3.35</v>
      </c>
      <c r="E185" s="91">
        <f t="shared" si="14"/>
        <v>118.5675</v>
      </c>
      <c r="F185" s="20" t="s">
        <v>192</v>
      </c>
    </row>
    <row r="186" ht="15.75" customHeight="1">
      <c r="A186" s="20" t="s">
        <v>181</v>
      </c>
      <c r="B186" s="20">
        <v>26.15</v>
      </c>
      <c r="C186" s="20">
        <f>12*1*1.93</f>
        <v>23.16</v>
      </c>
      <c r="D186" s="19">
        <v>3.35</v>
      </c>
      <c r="E186" s="91">
        <f t="shared" si="14"/>
        <v>64.4425</v>
      </c>
    </row>
    <row r="187" ht="15.75" customHeight="1">
      <c r="A187" s="20" t="s">
        <v>233</v>
      </c>
      <c r="B187" s="20">
        <v>73.27</v>
      </c>
      <c r="C187" s="20">
        <f>4*0.9*2.1+10*1*0.5+2*0.75*0.5</f>
        <v>13.31</v>
      </c>
      <c r="D187" s="19">
        <v>3.35</v>
      </c>
      <c r="E187" s="91">
        <f t="shared" si="14"/>
        <v>232.1445</v>
      </c>
    </row>
    <row r="188" ht="15.75" customHeight="1">
      <c r="A188" s="20" t="s">
        <v>185</v>
      </c>
      <c r="B188" s="20">
        <v>26.86</v>
      </c>
      <c r="C188" s="20">
        <f>0.8*2.1+5*1.45*0.73</f>
        <v>6.9725</v>
      </c>
      <c r="D188" s="19">
        <v>3.35</v>
      </c>
      <c r="E188" s="91">
        <f t="shared" si="14"/>
        <v>83.0085</v>
      </c>
    </row>
    <row r="189" ht="15.75" customHeight="1">
      <c r="A189" s="20" t="s">
        <v>146</v>
      </c>
      <c r="B189" s="20">
        <v>19.43</v>
      </c>
      <c r="C189" s="20">
        <v>0.0</v>
      </c>
      <c r="D189" s="19">
        <v>3.35</v>
      </c>
      <c r="E189" s="91">
        <f t="shared" si="14"/>
        <v>65.0905</v>
      </c>
    </row>
    <row r="190" ht="15.75" customHeight="1">
      <c r="A190" s="20" t="s">
        <v>190</v>
      </c>
      <c r="B190" s="20">
        <v>22.68</v>
      </c>
      <c r="C190" s="20">
        <v>0.0</v>
      </c>
      <c r="D190" s="19">
        <v>3.35</v>
      </c>
      <c r="E190" s="91">
        <f t="shared" si="14"/>
        <v>75.978</v>
      </c>
    </row>
    <row r="191" ht="15.75" customHeight="1">
      <c r="A191" s="20" t="s">
        <v>146</v>
      </c>
      <c r="B191" s="20">
        <v>22.17</v>
      </c>
      <c r="C191" s="20">
        <v>0.0</v>
      </c>
      <c r="D191" s="20">
        <v>3.35</v>
      </c>
      <c r="E191" s="91">
        <f t="shared" si="14"/>
        <v>74.2695</v>
      </c>
    </row>
    <row r="192" ht="15.75" customHeight="1">
      <c r="D192" s="87" t="s">
        <v>7</v>
      </c>
      <c r="E192" s="93">
        <f>SUM(E165:E191)</f>
        <v>2059.8539</v>
      </c>
    </row>
    <row r="193" ht="15.75" customHeight="1">
      <c r="A193" s="87" t="s">
        <v>84</v>
      </c>
      <c r="E193" s="91"/>
    </row>
    <row r="194" ht="15.75" customHeight="1">
      <c r="A194" s="20" t="s">
        <v>146</v>
      </c>
      <c r="B194" s="20">
        <v>22.17</v>
      </c>
      <c r="C194" s="20">
        <v>0.0</v>
      </c>
      <c r="D194" s="20">
        <v>3.35</v>
      </c>
      <c r="E194" s="93">
        <f>(B194*D194)-C194</f>
        <v>74.2695</v>
      </c>
    </row>
    <row r="195" ht="15.75" customHeight="1">
      <c r="A195" s="19"/>
      <c r="B195" s="19"/>
      <c r="D195" s="19"/>
      <c r="E195" s="91"/>
    </row>
    <row r="196" ht="15.75" customHeight="1">
      <c r="A196" s="19"/>
      <c r="B196" s="19"/>
      <c r="C196" s="19"/>
      <c r="D196" s="19"/>
      <c r="E196" s="91"/>
    </row>
    <row r="197" ht="15.75" customHeight="1">
      <c r="E197" s="90"/>
    </row>
    <row r="198" ht="15.75" customHeight="1">
      <c r="E198" s="90"/>
    </row>
    <row r="199" ht="15.75" customHeight="1">
      <c r="E199" s="90"/>
    </row>
    <row r="200" ht="15.75" customHeight="1">
      <c r="E200" s="90"/>
    </row>
    <row r="201" ht="15.75" customHeight="1">
      <c r="E201" s="90"/>
    </row>
    <row r="202" ht="15.75" customHeight="1">
      <c r="E202" s="90"/>
    </row>
    <row r="203" ht="15.75" customHeight="1">
      <c r="E203" s="90"/>
    </row>
    <row r="204" ht="15.75" customHeight="1">
      <c r="E204" s="90"/>
    </row>
    <row r="205" ht="15.75" customHeight="1">
      <c r="E205" s="90"/>
    </row>
    <row r="206" ht="15.75" customHeight="1">
      <c r="E206" s="90"/>
    </row>
    <row r="207" ht="15.75" customHeight="1">
      <c r="E207" s="90"/>
    </row>
    <row r="208" ht="15.75" customHeight="1">
      <c r="E208" s="90"/>
    </row>
    <row r="209" ht="15.75" customHeight="1">
      <c r="E209" s="90"/>
    </row>
    <row r="210" ht="15.75" customHeight="1">
      <c r="E210" s="90"/>
    </row>
    <row r="211" ht="15.75" customHeight="1">
      <c r="E211" s="90"/>
    </row>
    <row r="212" ht="15.75" customHeight="1">
      <c r="E212" s="90"/>
    </row>
    <row r="213" ht="15.75" customHeight="1">
      <c r="E213" s="90"/>
    </row>
    <row r="214" ht="15.75" customHeight="1">
      <c r="E214" s="90"/>
    </row>
    <row r="215" ht="15.75" customHeight="1">
      <c r="E215" s="90"/>
    </row>
    <row r="216" ht="15.75" customHeight="1">
      <c r="E216" s="90"/>
    </row>
    <row r="217" ht="15.75" customHeight="1">
      <c r="E217" s="90"/>
    </row>
    <row r="218" ht="15.75" customHeight="1">
      <c r="E218" s="90"/>
    </row>
    <row r="219" ht="15.75" customHeight="1">
      <c r="E219" s="90"/>
    </row>
    <row r="220" ht="15.75" customHeight="1">
      <c r="E220" s="90"/>
    </row>
    <row r="221" ht="15.75" customHeight="1">
      <c r="E221" s="90"/>
    </row>
    <row r="222" ht="15.75" customHeight="1">
      <c r="E222" s="90"/>
    </row>
    <row r="223" ht="15.75" customHeight="1">
      <c r="E223" s="90"/>
    </row>
    <row r="224" ht="15.75" customHeight="1">
      <c r="E224" s="90"/>
    </row>
    <row r="225" ht="15.75" customHeight="1">
      <c r="E225" s="90"/>
    </row>
    <row r="226" ht="15.75" customHeight="1">
      <c r="E226" s="90"/>
    </row>
    <row r="227" ht="15.75" customHeight="1">
      <c r="E227" s="90"/>
    </row>
    <row r="228" ht="15.75" customHeight="1">
      <c r="E228" s="90"/>
    </row>
    <row r="229" ht="15.75" customHeight="1">
      <c r="E229" s="90"/>
    </row>
    <row r="230" ht="15.75" customHeight="1">
      <c r="E230" s="90"/>
    </row>
    <row r="231" ht="15.75" customHeight="1">
      <c r="E231" s="90"/>
    </row>
    <row r="232" ht="15.75" customHeight="1">
      <c r="E232" s="90"/>
    </row>
    <row r="233" ht="15.75" customHeight="1">
      <c r="E233" s="90"/>
    </row>
    <row r="234" ht="15.75" customHeight="1">
      <c r="E234" s="90"/>
    </row>
    <row r="235" ht="15.75" customHeight="1">
      <c r="E235" s="90"/>
    </row>
    <row r="236" ht="15.75" customHeight="1">
      <c r="E236" s="90"/>
    </row>
    <row r="237" ht="15.75" customHeight="1">
      <c r="E237" s="90"/>
    </row>
    <row r="238" ht="15.75" customHeight="1">
      <c r="E238" s="90"/>
    </row>
    <row r="239" ht="15.75" customHeight="1">
      <c r="E239" s="90"/>
    </row>
    <row r="240" ht="15.75" customHeight="1">
      <c r="E240" s="90"/>
    </row>
    <row r="241" ht="15.75" customHeight="1">
      <c r="E241" s="90"/>
    </row>
    <row r="242" ht="15.75" customHeight="1">
      <c r="E242" s="90"/>
    </row>
    <row r="243" ht="15.75" customHeight="1">
      <c r="E243" s="90"/>
    </row>
    <row r="244" ht="15.75" customHeight="1">
      <c r="E244" s="90"/>
    </row>
    <row r="245" ht="15.75" customHeight="1">
      <c r="E245" s="90"/>
    </row>
    <row r="246" ht="15.75" customHeight="1">
      <c r="E246" s="90"/>
    </row>
    <row r="247" ht="15.75" customHeight="1">
      <c r="E247" s="90"/>
    </row>
    <row r="248" ht="15.75" customHeight="1">
      <c r="E248" s="90"/>
    </row>
    <row r="249" ht="15.75" customHeight="1">
      <c r="E249" s="90"/>
    </row>
    <row r="250" ht="15.75" customHeight="1">
      <c r="E250" s="90"/>
    </row>
    <row r="251" ht="15.75" customHeight="1">
      <c r="E251" s="90"/>
    </row>
    <row r="252" ht="15.75" customHeight="1">
      <c r="E252" s="90"/>
    </row>
    <row r="253" ht="15.75" customHeight="1">
      <c r="E253" s="90"/>
    </row>
    <row r="254" ht="15.75" customHeight="1">
      <c r="E254" s="90"/>
    </row>
    <row r="255" ht="15.75" customHeight="1">
      <c r="E255" s="90"/>
    </row>
    <row r="256" ht="15.75" customHeight="1">
      <c r="E256" s="90"/>
    </row>
    <row r="257" ht="15.75" customHeight="1">
      <c r="E257" s="90"/>
    </row>
    <row r="258" ht="15.75" customHeight="1">
      <c r="E258" s="90"/>
    </row>
    <row r="259" ht="15.75" customHeight="1">
      <c r="E259" s="90"/>
    </row>
    <row r="260" ht="15.75" customHeight="1">
      <c r="E260" s="90"/>
    </row>
    <row r="261" ht="15.75" customHeight="1">
      <c r="E261" s="90"/>
    </row>
    <row r="262" ht="15.75" customHeight="1">
      <c r="E262" s="90"/>
    </row>
    <row r="263" ht="15.75" customHeight="1">
      <c r="E263" s="90"/>
    </row>
    <row r="264" ht="15.75" customHeight="1">
      <c r="E264" s="90"/>
    </row>
    <row r="265" ht="15.75" customHeight="1">
      <c r="E265" s="90"/>
    </row>
    <row r="266" ht="15.75" customHeight="1">
      <c r="E266" s="90"/>
    </row>
    <row r="267" ht="15.75" customHeight="1">
      <c r="E267" s="90"/>
    </row>
    <row r="268" ht="15.75" customHeight="1">
      <c r="E268" s="90"/>
    </row>
    <row r="269" ht="15.75" customHeight="1">
      <c r="E269" s="90"/>
    </row>
    <row r="270" ht="15.75" customHeight="1">
      <c r="E270" s="90"/>
    </row>
    <row r="271" ht="15.75" customHeight="1">
      <c r="E271" s="90"/>
    </row>
    <row r="272" ht="15.75" customHeight="1">
      <c r="E272" s="90"/>
    </row>
    <row r="273" ht="15.75" customHeight="1">
      <c r="E273" s="90"/>
    </row>
    <row r="274" ht="15.75" customHeight="1">
      <c r="E274" s="90"/>
    </row>
    <row r="275" ht="15.75" customHeight="1">
      <c r="E275" s="90"/>
    </row>
    <row r="276" ht="15.75" customHeight="1">
      <c r="E276" s="90"/>
    </row>
    <row r="277" ht="15.75" customHeight="1">
      <c r="E277" s="90"/>
    </row>
    <row r="278" ht="15.75" customHeight="1">
      <c r="E278" s="90"/>
    </row>
    <row r="279" ht="15.75" customHeight="1">
      <c r="E279" s="90"/>
    </row>
    <row r="280" ht="15.75" customHeight="1">
      <c r="E280" s="90"/>
    </row>
    <row r="281" ht="15.75" customHeight="1">
      <c r="E281" s="90"/>
    </row>
    <row r="282" ht="15.75" customHeight="1">
      <c r="E282" s="90"/>
    </row>
    <row r="283" ht="15.75" customHeight="1">
      <c r="E283" s="90"/>
    </row>
    <row r="284" ht="15.75" customHeight="1">
      <c r="E284" s="90"/>
    </row>
    <row r="285" ht="15.75" customHeight="1">
      <c r="E285" s="90"/>
    </row>
    <row r="286" ht="15.75" customHeight="1">
      <c r="E286" s="90"/>
    </row>
    <row r="287" ht="15.75" customHeight="1">
      <c r="E287" s="90"/>
    </row>
    <row r="288" ht="15.75" customHeight="1">
      <c r="E288" s="90"/>
    </row>
    <row r="289" ht="15.75" customHeight="1">
      <c r="E289" s="90"/>
    </row>
    <row r="290" ht="15.75" customHeight="1">
      <c r="E290" s="90"/>
    </row>
    <row r="291" ht="15.75" customHeight="1">
      <c r="E291" s="90"/>
    </row>
    <row r="292" ht="15.75" customHeight="1">
      <c r="E292" s="90"/>
    </row>
    <row r="293" ht="15.75" customHeight="1">
      <c r="E293" s="90"/>
    </row>
    <row r="294" ht="15.75" customHeight="1">
      <c r="E294" s="90"/>
    </row>
    <row r="295" ht="15.75" customHeight="1">
      <c r="E295" s="90"/>
    </row>
    <row r="296" ht="15.75" customHeight="1">
      <c r="E296" s="90"/>
    </row>
    <row r="297" ht="15.75" customHeight="1">
      <c r="E297" s="90"/>
    </row>
    <row r="298" ht="15.75" customHeight="1">
      <c r="E298" s="90"/>
    </row>
    <row r="299" ht="15.75" customHeight="1">
      <c r="E299" s="90"/>
    </row>
    <row r="300" ht="15.75" customHeight="1">
      <c r="E300" s="90"/>
    </row>
    <row r="301" ht="15.75" customHeight="1">
      <c r="E301" s="90"/>
    </row>
    <row r="302" ht="15.75" customHeight="1">
      <c r="E302" s="90"/>
    </row>
    <row r="303" ht="15.75" customHeight="1">
      <c r="E303" s="90"/>
    </row>
    <row r="304" ht="15.75" customHeight="1">
      <c r="E304" s="90"/>
    </row>
    <row r="305" ht="15.75" customHeight="1">
      <c r="E305" s="90"/>
    </row>
    <row r="306" ht="15.75" customHeight="1">
      <c r="E306" s="90"/>
    </row>
    <row r="307" ht="15.75" customHeight="1">
      <c r="E307" s="90"/>
    </row>
    <row r="308" ht="15.75" customHeight="1">
      <c r="E308" s="90"/>
    </row>
    <row r="309" ht="15.75" customHeight="1">
      <c r="E309" s="90"/>
    </row>
    <row r="310" ht="15.75" customHeight="1">
      <c r="E310" s="90"/>
    </row>
    <row r="311" ht="15.75" customHeight="1">
      <c r="E311" s="90"/>
    </row>
    <row r="312" ht="15.75" customHeight="1">
      <c r="E312" s="90"/>
    </row>
    <row r="313" ht="15.75" customHeight="1">
      <c r="E313" s="90"/>
    </row>
    <row r="314" ht="15.75" customHeight="1">
      <c r="E314" s="90"/>
    </row>
    <row r="315" ht="15.75" customHeight="1">
      <c r="E315" s="90"/>
    </row>
    <row r="316" ht="15.75" customHeight="1">
      <c r="E316" s="90"/>
    </row>
    <row r="317" ht="15.75" customHeight="1">
      <c r="E317" s="90"/>
    </row>
    <row r="318" ht="15.75" customHeight="1">
      <c r="E318" s="90"/>
    </row>
    <row r="319" ht="15.75" customHeight="1">
      <c r="E319" s="90"/>
    </row>
    <row r="320" ht="15.75" customHeight="1">
      <c r="E320" s="90"/>
    </row>
    <row r="321" ht="15.75" customHeight="1">
      <c r="E321" s="90"/>
    </row>
    <row r="322" ht="15.75" customHeight="1">
      <c r="E322" s="90"/>
    </row>
    <row r="323" ht="15.75" customHeight="1">
      <c r="E323" s="90"/>
    </row>
    <row r="324" ht="15.75" customHeight="1">
      <c r="E324" s="90"/>
    </row>
    <row r="325" ht="15.75" customHeight="1">
      <c r="E325" s="90"/>
    </row>
    <row r="326" ht="15.75" customHeight="1">
      <c r="E326" s="90"/>
    </row>
    <row r="327" ht="15.75" customHeight="1">
      <c r="E327" s="90"/>
    </row>
    <row r="328" ht="15.75" customHeight="1">
      <c r="E328" s="90"/>
    </row>
    <row r="329" ht="15.75" customHeight="1">
      <c r="E329" s="90"/>
    </row>
    <row r="330" ht="15.75" customHeight="1">
      <c r="E330" s="90"/>
    </row>
    <row r="331" ht="15.75" customHeight="1">
      <c r="E331" s="90"/>
    </row>
    <row r="332" ht="15.75" customHeight="1">
      <c r="E332" s="90"/>
    </row>
    <row r="333" ht="15.75" customHeight="1">
      <c r="E333" s="90"/>
    </row>
    <row r="334" ht="15.75" customHeight="1">
      <c r="E334" s="90"/>
    </row>
    <row r="335" ht="15.75" customHeight="1">
      <c r="E335" s="90"/>
    </row>
    <row r="336" ht="15.75" customHeight="1">
      <c r="E336" s="90"/>
    </row>
    <row r="337" ht="15.75" customHeight="1">
      <c r="E337" s="90"/>
    </row>
    <row r="338" ht="15.75" customHeight="1">
      <c r="E338" s="90"/>
    </row>
    <row r="339" ht="15.75" customHeight="1">
      <c r="E339" s="90"/>
    </row>
    <row r="340" ht="15.75" customHeight="1">
      <c r="E340" s="90"/>
    </row>
    <row r="341" ht="15.75" customHeight="1">
      <c r="E341" s="90"/>
    </row>
    <row r="342" ht="15.75" customHeight="1">
      <c r="E342" s="90"/>
    </row>
    <row r="343" ht="15.75" customHeight="1">
      <c r="E343" s="90"/>
    </row>
    <row r="344" ht="15.75" customHeight="1">
      <c r="E344" s="90"/>
    </row>
    <row r="345" ht="15.75" customHeight="1">
      <c r="E345" s="90"/>
    </row>
    <row r="346" ht="15.75" customHeight="1">
      <c r="E346" s="90"/>
    </row>
    <row r="347" ht="15.75" customHeight="1">
      <c r="E347" s="90"/>
    </row>
    <row r="348" ht="15.75" customHeight="1">
      <c r="E348" s="90"/>
    </row>
    <row r="349" ht="15.75" customHeight="1">
      <c r="E349" s="90"/>
    </row>
    <row r="350" ht="15.75" customHeight="1">
      <c r="E350" s="90"/>
    </row>
    <row r="351" ht="15.75" customHeight="1">
      <c r="E351" s="90"/>
    </row>
    <row r="352" ht="15.75" customHeight="1">
      <c r="E352" s="90"/>
    </row>
    <row r="353" ht="15.75" customHeight="1">
      <c r="E353" s="90"/>
    </row>
    <row r="354" ht="15.75" customHeight="1">
      <c r="E354" s="90"/>
    </row>
    <row r="355" ht="15.75" customHeight="1">
      <c r="E355" s="90"/>
    </row>
    <row r="356" ht="15.75" customHeight="1">
      <c r="E356" s="90"/>
    </row>
    <row r="357" ht="15.75" customHeight="1">
      <c r="E357" s="90"/>
    </row>
    <row r="358" ht="15.75" customHeight="1">
      <c r="E358" s="90"/>
    </row>
    <row r="359" ht="15.75" customHeight="1">
      <c r="E359" s="90"/>
    </row>
    <row r="360" ht="15.75" customHeight="1">
      <c r="E360" s="90"/>
    </row>
    <row r="361" ht="15.75" customHeight="1">
      <c r="E361" s="90"/>
    </row>
    <row r="362" ht="15.75" customHeight="1">
      <c r="E362" s="90"/>
    </row>
    <row r="363" ht="15.75" customHeight="1">
      <c r="E363" s="90"/>
    </row>
    <row r="364" ht="15.75" customHeight="1">
      <c r="E364" s="90"/>
    </row>
    <row r="365" ht="15.75" customHeight="1">
      <c r="E365" s="90"/>
    </row>
    <row r="366" ht="15.75" customHeight="1">
      <c r="E366" s="90"/>
    </row>
    <row r="367" ht="15.75" customHeight="1">
      <c r="E367" s="90"/>
    </row>
    <row r="368" ht="15.75" customHeight="1">
      <c r="E368" s="90"/>
    </row>
    <row r="369" ht="15.75" customHeight="1">
      <c r="E369" s="90"/>
    </row>
    <row r="370" ht="15.75" customHeight="1">
      <c r="E370" s="90"/>
    </row>
    <row r="371" ht="15.75" customHeight="1">
      <c r="E371" s="90"/>
    </row>
    <row r="372" ht="15.75" customHeight="1">
      <c r="E372" s="90"/>
    </row>
    <row r="373" ht="15.75" customHeight="1">
      <c r="E373" s="90"/>
    </row>
    <row r="374" ht="15.75" customHeight="1">
      <c r="E374" s="90"/>
    </row>
    <row r="375" ht="15.75" customHeight="1">
      <c r="E375" s="90"/>
    </row>
    <row r="376" ht="15.75" customHeight="1">
      <c r="E376" s="90"/>
    </row>
    <row r="377" ht="15.75" customHeight="1">
      <c r="E377" s="90"/>
    </row>
    <row r="378" ht="15.75" customHeight="1">
      <c r="E378" s="90"/>
    </row>
    <row r="379" ht="15.75" customHeight="1">
      <c r="E379" s="90"/>
    </row>
    <row r="380" ht="15.75" customHeight="1">
      <c r="E380" s="90"/>
    </row>
    <row r="381" ht="15.75" customHeight="1">
      <c r="E381" s="90"/>
    </row>
    <row r="382" ht="15.75" customHeight="1">
      <c r="E382" s="90"/>
    </row>
    <row r="383" ht="15.75" customHeight="1">
      <c r="E383" s="90"/>
    </row>
    <row r="384" ht="15.75" customHeight="1">
      <c r="E384" s="90"/>
    </row>
    <row r="385" ht="15.75" customHeight="1">
      <c r="E385" s="90"/>
    </row>
    <row r="386" ht="15.75" customHeight="1">
      <c r="E386" s="90"/>
    </row>
    <row r="387" ht="15.75" customHeight="1">
      <c r="E387" s="90"/>
    </row>
    <row r="388" ht="15.75" customHeight="1">
      <c r="E388" s="90"/>
    </row>
    <row r="389" ht="15.75" customHeight="1">
      <c r="E389" s="90"/>
    </row>
    <row r="390" ht="15.75" customHeight="1">
      <c r="E390" s="90"/>
    </row>
    <row r="391" ht="15.75" customHeight="1">
      <c r="E391" s="90"/>
    </row>
    <row r="392" ht="15.75" customHeight="1">
      <c r="E392" s="90"/>
    </row>
    <row r="393" ht="15.75" customHeight="1">
      <c r="E393" s="90"/>
    </row>
    <row r="394" ht="15.75" customHeight="1">
      <c r="E394" s="90"/>
    </row>
    <row r="395" ht="15.75" customHeight="1">
      <c r="E395" s="90"/>
    </row>
    <row r="396" ht="15.75" customHeight="1">
      <c r="E396" s="90"/>
    </row>
    <row r="397" ht="15.75" customHeight="1">
      <c r="E397" s="90"/>
    </row>
    <row r="398" ht="15.75" customHeight="1">
      <c r="E398" s="90"/>
    </row>
    <row r="399" ht="15.75" customHeight="1">
      <c r="E399" s="90"/>
    </row>
    <row r="400" ht="15.75" customHeight="1">
      <c r="E400" s="90"/>
    </row>
    <row r="401" ht="15.75" customHeight="1">
      <c r="E401" s="90"/>
    </row>
    <row r="402" ht="15.75" customHeight="1">
      <c r="E402" s="90"/>
    </row>
    <row r="403" ht="15.75" customHeight="1">
      <c r="E403" s="90"/>
    </row>
    <row r="404" ht="15.75" customHeight="1">
      <c r="E404" s="90"/>
    </row>
    <row r="405" ht="15.75" customHeight="1">
      <c r="E405" s="90"/>
    </row>
    <row r="406" ht="15.75" customHeight="1">
      <c r="E406" s="90"/>
    </row>
    <row r="407" ht="15.75" customHeight="1">
      <c r="E407" s="90"/>
    </row>
    <row r="408" ht="15.75" customHeight="1">
      <c r="E408" s="90"/>
    </row>
    <row r="409" ht="15.75" customHeight="1">
      <c r="E409" s="90"/>
    </row>
    <row r="410" ht="15.75" customHeight="1">
      <c r="E410" s="90"/>
    </row>
    <row r="411" ht="15.75" customHeight="1">
      <c r="E411" s="90"/>
    </row>
    <row r="412" ht="15.75" customHeight="1">
      <c r="E412" s="90"/>
    </row>
    <row r="413" ht="15.75" customHeight="1">
      <c r="E413" s="90"/>
    </row>
    <row r="414" ht="15.75" customHeight="1">
      <c r="E414" s="90"/>
    </row>
    <row r="415" ht="15.75" customHeight="1">
      <c r="E415" s="90"/>
    </row>
    <row r="416" ht="15.75" customHeight="1">
      <c r="E416" s="90"/>
    </row>
    <row r="417" ht="15.75" customHeight="1">
      <c r="E417" s="90"/>
    </row>
    <row r="418" ht="15.75" customHeight="1">
      <c r="E418" s="90"/>
    </row>
    <row r="419" ht="15.75" customHeight="1">
      <c r="E419" s="90"/>
    </row>
    <row r="420" ht="15.75" customHeight="1">
      <c r="E420" s="90"/>
    </row>
    <row r="421" ht="15.75" customHeight="1">
      <c r="E421" s="90"/>
    </row>
    <row r="422" ht="15.75" customHeight="1">
      <c r="E422" s="90"/>
    </row>
    <row r="423" ht="15.75" customHeight="1">
      <c r="E423" s="90"/>
    </row>
    <row r="424" ht="15.75" customHeight="1">
      <c r="E424" s="90"/>
    </row>
    <row r="425" ht="15.75" customHeight="1">
      <c r="E425" s="90"/>
    </row>
    <row r="426" ht="15.75" customHeight="1">
      <c r="E426" s="90"/>
    </row>
    <row r="427" ht="15.75" customHeight="1">
      <c r="E427" s="90"/>
    </row>
    <row r="428" ht="15.75" customHeight="1">
      <c r="E428" s="90"/>
    </row>
    <row r="429" ht="15.75" customHeight="1">
      <c r="E429" s="90"/>
    </row>
    <row r="430" ht="15.75" customHeight="1">
      <c r="E430" s="90"/>
    </row>
    <row r="431" ht="15.75" customHeight="1">
      <c r="E431" s="90"/>
    </row>
    <row r="432" ht="15.75" customHeight="1">
      <c r="E432" s="90"/>
    </row>
    <row r="433" ht="15.75" customHeight="1">
      <c r="E433" s="90"/>
    </row>
    <row r="434" ht="15.75" customHeight="1">
      <c r="E434" s="90"/>
    </row>
    <row r="435" ht="15.75" customHeight="1">
      <c r="E435" s="90"/>
    </row>
    <row r="436" ht="15.75" customHeight="1">
      <c r="E436" s="90"/>
    </row>
    <row r="437" ht="15.75" customHeight="1">
      <c r="E437" s="90"/>
    </row>
    <row r="438" ht="15.75" customHeight="1">
      <c r="E438" s="90"/>
    </row>
    <row r="439" ht="15.75" customHeight="1">
      <c r="E439" s="90"/>
    </row>
    <row r="440" ht="15.75" customHeight="1">
      <c r="E440" s="90"/>
    </row>
    <row r="441" ht="15.75" customHeight="1">
      <c r="E441" s="90"/>
    </row>
    <row r="442" ht="15.75" customHeight="1">
      <c r="E442" s="90"/>
    </row>
    <row r="443" ht="15.75" customHeight="1">
      <c r="E443" s="90"/>
    </row>
    <row r="444" ht="15.75" customHeight="1">
      <c r="E444" s="90"/>
    </row>
    <row r="445" ht="15.75" customHeight="1">
      <c r="E445" s="90"/>
    </row>
    <row r="446" ht="15.75" customHeight="1">
      <c r="E446" s="90"/>
    </row>
    <row r="447" ht="15.75" customHeight="1">
      <c r="E447" s="90"/>
    </row>
    <row r="448" ht="15.75" customHeight="1">
      <c r="E448" s="90"/>
    </row>
    <row r="449" ht="15.75" customHeight="1">
      <c r="E449" s="90"/>
    </row>
    <row r="450" ht="15.75" customHeight="1">
      <c r="E450" s="90"/>
    </row>
    <row r="451" ht="15.75" customHeight="1">
      <c r="E451" s="90"/>
    </row>
    <row r="452" ht="15.75" customHeight="1">
      <c r="E452" s="90"/>
    </row>
    <row r="453" ht="15.75" customHeight="1">
      <c r="E453" s="90"/>
    </row>
    <row r="454" ht="15.75" customHeight="1">
      <c r="E454" s="90"/>
    </row>
    <row r="455" ht="15.75" customHeight="1">
      <c r="E455" s="90"/>
    </row>
    <row r="456" ht="15.75" customHeight="1">
      <c r="E456" s="90"/>
    </row>
    <row r="457" ht="15.75" customHeight="1">
      <c r="E457" s="90"/>
    </row>
    <row r="458" ht="15.75" customHeight="1">
      <c r="E458" s="90"/>
    </row>
    <row r="459" ht="15.75" customHeight="1">
      <c r="E459" s="90"/>
    </row>
    <row r="460" ht="15.75" customHeight="1">
      <c r="E460" s="90"/>
    </row>
    <row r="461" ht="15.75" customHeight="1">
      <c r="E461" s="90"/>
    </row>
    <row r="462" ht="15.75" customHeight="1">
      <c r="E462" s="90"/>
    </row>
    <row r="463" ht="15.75" customHeight="1">
      <c r="E463" s="90"/>
    </row>
    <row r="464" ht="15.75" customHeight="1">
      <c r="E464" s="90"/>
    </row>
    <row r="465" ht="15.75" customHeight="1">
      <c r="E465" s="90"/>
    </row>
    <row r="466" ht="15.75" customHeight="1">
      <c r="E466" s="90"/>
    </row>
    <row r="467" ht="15.75" customHeight="1">
      <c r="E467" s="90"/>
    </row>
    <row r="468" ht="15.75" customHeight="1">
      <c r="E468" s="90"/>
    </row>
    <row r="469" ht="15.75" customHeight="1">
      <c r="E469" s="90"/>
    </row>
    <row r="470" ht="15.75" customHeight="1">
      <c r="E470" s="90"/>
    </row>
    <row r="471" ht="15.75" customHeight="1">
      <c r="E471" s="90"/>
    </row>
    <row r="472" ht="15.75" customHeight="1">
      <c r="E472" s="90"/>
    </row>
    <row r="473" ht="15.75" customHeight="1">
      <c r="E473" s="90"/>
    </row>
    <row r="474" ht="15.75" customHeight="1">
      <c r="E474" s="90"/>
    </row>
    <row r="475" ht="15.75" customHeight="1">
      <c r="E475" s="90"/>
    </row>
    <row r="476" ht="15.75" customHeight="1">
      <c r="E476" s="90"/>
    </row>
    <row r="477" ht="15.75" customHeight="1">
      <c r="E477" s="90"/>
    </row>
    <row r="478" ht="15.75" customHeight="1">
      <c r="E478" s="90"/>
    </row>
    <row r="479" ht="15.75" customHeight="1">
      <c r="E479" s="90"/>
    </row>
    <row r="480" ht="15.75" customHeight="1">
      <c r="E480" s="90"/>
    </row>
    <row r="481" ht="15.75" customHeight="1">
      <c r="E481" s="90"/>
    </row>
    <row r="482" ht="15.75" customHeight="1">
      <c r="E482" s="90"/>
    </row>
    <row r="483" ht="15.75" customHeight="1">
      <c r="E483" s="90"/>
    </row>
    <row r="484" ht="15.75" customHeight="1">
      <c r="E484" s="90"/>
    </row>
    <row r="485" ht="15.75" customHeight="1">
      <c r="E485" s="90"/>
    </row>
    <row r="486" ht="15.75" customHeight="1">
      <c r="E486" s="90"/>
    </row>
    <row r="487" ht="15.75" customHeight="1">
      <c r="E487" s="90"/>
    </row>
    <row r="488" ht="15.75" customHeight="1">
      <c r="E488" s="90"/>
    </row>
    <row r="489" ht="15.75" customHeight="1">
      <c r="E489" s="90"/>
    </row>
    <row r="490" ht="15.75" customHeight="1">
      <c r="E490" s="90"/>
    </row>
    <row r="491" ht="15.75" customHeight="1">
      <c r="E491" s="90"/>
    </row>
    <row r="492" ht="15.75" customHeight="1">
      <c r="E492" s="90"/>
    </row>
    <row r="493" ht="15.75" customHeight="1">
      <c r="E493" s="90"/>
    </row>
    <row r="494" ht="15.75" customHeight="1">
      <c r="E494" s="90"/>
    </row>
    <row r="495" ht="15.75" customHeight="1">
      <c r="E495" s="90"/>
    </row>
    <row r="496" ht="15.75" customHeight="1">
      <c r="E496" s="90"/>
    </row>
    <row r="497" ht="15.75" customHeight="1">
      <c r="E497" s="90"/>
    </row>
    <row r="498" ht="15.75" customHeight="1">
      <c r="E498" s="90"/>
    </row>
    <row r="499" ht="15.75" customHeight="1">
      <c r="E499" s="90"/>
    </row>
    <row r="500" ht="15.75" customHeight="1">
      <c r="E500" s="90"/>
    </row>
    <row r="501" ht="15.75" customHeight="1">
      <c r="E501" s="90"/>
    </row>
    <row r="502" ht="15.75" customHeight="1">
      <c r="E502" s="90"/>
    </row>
    <row r="503" ht="15.75" customHeight="1">
      <c r="E503" s="90"/>
    </row>
    <row r="504" ht="15.75" customHeight="1">
      <c r="E504" s="90"/>
    </row>
    <row r="505" ht="15.75" customHeight="1">
      <c r="E505" s="90"/>
    </row>
    <row r="506" ht="15.75" customHeight="1">
      <c r="E506" s="90"/>
    </row>
    <row r="507" ht="15.75" customHeight="1">
      <c r="E507" s="90"/>
    </row>
    <row r="508" ht="15.75" customHeight="1">
      <c r="E508" s="90"/>
    </row>
    <row r="509" ht="15.75" customHeight="1">
      <c r="E509" s="90"/>
    </row>
    <row r="510" ht="15.75" customHeight="1">
      <c r="E510" s="90"/>
    </row>
    <row r="511" ht="15.75" customHeight="1">
      <c r="E511" s="90"/>
    </row>
    <row r="512" ht="15.75" customHeight="1">
      <c r="E512" s="90"/>
    </row>
    <row r="513" ht="15.75" customHeight="1">
      <c r="E513" s="90"/>
    </row>
    <row r="514" ht="15.75" customHeight="1">
      <c r="E514" s="90"/>
    </row>
    <row r="515" ht="15.75" customHeight="1">
      <c r="E515" s="90"/>
    </row>
    <row r="516" ht="15.75" customHeight="1">
      <c r="E516" s="90"/>
    </row>
    <row r="517" ht="15.75" customHeight="1">
      <c r="E517" s="90"/>
    </row>
    <row r="518" ht="15.75" customHeight="1">
      <c r="E518" s="90"/>
    </row>
    <row r="519" ht="15.75" customHeight="1">
      <c r="E519" s="90"/>
    </row>
    <row r="520" ht="15.75" customHeight="1">
      <c r="E520" s="90"/>
    </row>
    <row r="521" ht="15.75" customHeight="1">
      <c r="E521" s="90"/>
    </row>
    <row r="522" ht="15.75" customHeight="1">
      <c r="E522" s="90"/>
    </row>
    <row r="523" ht="15.75" customHeight="1">
      <c r="E523" s="90"/>
    </row>
    <row r="524" ht="15.75" customHeight="1">
      <c r="E524" s="90"/>
    </row>
    <row r="525" ht="15.75" customHeight="1">
      <c r="E525" s="90"/>
    </row>
    <row r="526" ht="15.75" customHeight="1">
      <c r="E526" s="90"/>
    </row>
    <row r="527" ht="15.75" customHeight="1">
      <c r="E527" s="90"/>
    </row>
    <row r="528" ht="15.75" customHeight="1">
      <c r="E528" s="90"/>
    </row>
    <row r="529" ht="15.75" customHeight="1">
      <c r="E529" s="90"/>
    </row>
    <row r="530" ht="15.75" customHeight="1">
      <c r="E530" s="90"/>
    </row>
    <row r="531" ht="15.75" customHeight="1">
      <c r="E531" s="90"/>
    </row>
    <row r="532" ht="15.75" customHeight="1">
      <c r="E532" s="90"/>
    </row>
    <row r="533" ht="15.75" customHeight="1">
      <c r="E533" s="90"/>
    </row>
    <row r="534" ht="15.75" customHeight="1">
      <c r="E534" s="90"/>
    </row>
    <row r="535" ht="15.75" customHeight="1">
      <c r="E535" s="90"/>
    </row>
    <row r="536" ht="15.75" customHeight="1">
      <c r="E536" s="90"/>
    </row>
    <row r="537" ht="15.75" customHeight="1">
      <c r="E537" s="90"/>
    </row>
    <row r="538" ht="15.75" customHeight="1">
      <c r="E538" s="90"/>
    </row>
    <row r="539" ht="15.75" customHeight="1">
      <c r="E539" s="90"/>
    </row>
    <row r="540" ht="15.75" customHeight="1">
      <c r="E540" s="90"/>
    </row>
    <row r="541" ht="15.75" customHeight="1">
      <c r="E541" s="90"/>
    </row>
    <row r="542" ht="15.75" customHeight="1">
      <c r="E542" s="90"/>
    </row>
    <row r="543" ht="15.75" customHeight="1">
      <c r="E543" s="90"/>
    </row>
    <row r="544" ht="15.75" customHeight="1">
      <c r="E544" s="90"/>
    </row>
    <row r="545" ht="15.75" customHeight="1">
      <c r="E545" s="90"/>
    </row>
    <row r="546" ht="15.75" customHeight="1">
      <c r="E546" s="90"/>
    </row>
    <row r="547" ht="15.75" customHeight="1">
      <c r="E547" s="90"/>
    </row>
    <row r="548" ht="15.75" customHeight="1">
      <c r="E548" s="90"/>
    </row>
    <row r="549" ht="15.75" customHeight="1">
      <c r="E549" s="90"/>
    </row>
    <row r="550" ht="15.75" customHeight="1">
      <c r="E550" s="90"/>
    </row>
    <row r="551" ht="15.75" customHeight="1">
      <c r="E551" s="90"/>
    </row>
    <row r="552" ht="15.75" customHeight="1">
      <c r="E552" s="90"/>
    </row>
    <row r="553" ht="15.75" customHeight="1">
      <c r="E553" s="90"/>
    </row>
    <row r="554" ht="15.75" customHeight="1">
      <c r="E554" s="90"/>
    </row>
    <row r="555" ht="15.75" customHeight="1">
      <c r="E555" s="90"/>
    </row>
    <row r="556" ht="15.75" customHeight="1">
      <c r="E556" s="90"/>
    </row>
    <row r="557" ht="15.75" customHeight="1">
      <c r="E557" s="90"/>
    </row>
    <row r="558" ht="15.75" customHeight="1">
      <c r="E558" s="90"/>
    </row>
    <row r="559" ht="15.75" customHeight="1">
      <c r="E559" s="90"/>
    </row>
    <row r="560" ht="15.75" customHeight="1">
      <c r="E560" s="90"/>
    </row>
    <row r="561" ht="15.75" customHeight="1">
      <c r="E561" s="90"/>
    </row>
    <row r="562" ht="15.75" customHeight="1">
      <c r="E562" s="90"/>
    </row>
    <row r="563" ht="15.75" customHeight="1">
      <c r="E563" s="90"/>
    </row>
    <row r="564" ht="15.75" customHeight="1">
      <c r="E564" s="90"/>
    </row>
    <row r="565" ht="15.75" customHeight="1">
      <c r="E565" s="90"/>
    </row>
    <row r="566" ht="15.75" customHeight="1">
      <c r="E566" s="90"/>
    </row>
    <row r="567" ht="15.75" customHeight="1">
      <c r="E567" s="90"/>
    </row>
    <row r="568" ht="15.75" customHeight="1">
      <c r="E568" s="90"/>
    </row>
    <row r="569" ht="15.75" customHeight="1">
      <c r="E569" s="90"/>
    </row>
    <row r="570" ht="15.75" customHeight="1">
      <c r="E570" s="90"/>
    </row>
    <row r="571" ht="15.75" customHeight="1">
      <c r="E571" s="90"/>
    </row>
    <row r="572" ht="15.75" customHeight="1">
      <c r="E572" s="90"/>
    </row>
    <row r="573" ht="15.75" customHeight="1">
      <c r="E573" s="90"/>
    </row>
    <row r="574" ht="15.75" customHeight="1">
      <c r="E574" s="90"/>
    </row>
    <row r="575" ht="15.75" customHeight="1">
      <c r="E575" s="90"/>
    </row>
    <row r="576" ht="15.75" customHeight="1">
      <c r="E576" s="90"/>
    </row>
    <row r="577" ht="15.75" customHeight="1">
      <c r="E577" s="90"/>
    </row>
    <row r="578" ht="15.75" customHeight="1">
      <c r="E578" s="90"/>
    </row>
    <row r="579" ht="15.75" customHeight="1">
      <c r="E579" s="90"/>
    </row>
    <row r="580" ht="15.75" customHeight="1">
      <c r="E580" s="90"/>
    </row>
    <row r="581" ht="15.75" customHeight="1">
      <c r="E581" s="90"/>
    </row>
    <row r="582" ht="15.75" customHeight="1">
      <c r="E582" s="90"/>
    </row>
    <row r="583" ht="15.75" customHeight="1">
      <c r="E583" s="90"/>
    </row>
    <row r="584" ht="15.75" customHeight="1">
      <c r="E584" s="90"/>
    </row>
    <row r="585" ht="15.75" customHeight="1">
      <c r="E585" s="90"/>
    </row>
    <row r="586" ht="15.75" customHeight="1">
      <c r="E586" s="90"/>
    </row>
    <row r="587" ht="15.75" customHeight="1">
      <c r="E587" s="90"/>
    </row>
    <row r="588" ht="15.75" customHeight="1">
      <c r="E588" s="90"/>
    </row>
    <row r="589" ht="15.75" customHeight="1">
      <c r="E589" s="90"/>
    </row>
    <row r="590" ht="15.75" customHeight="1">
      <c r="E590" s="90"/>
    </row>
    <row r="591" ht="15.75" customHeight="1">
      <c r="E591" s="90"/>
    </row>
    <row r="592" ht="15.75" customHeight="1">
      <c r="E592" s="90"/>
    </row>
    <row r="593" ht="15.75" customHeight="1">
      <c r="E593" s="90"/>
    </row>
    <row r="594" ht="15.75" customHeight="1">
      <c r="E594" s="90"/>
    </row>
    <row r="595" ht="15.75" customHeight="1">
      <c r="E595" s="90"/>
    </row>
    <row r="596" ht="15.75" customHeight="1">
      <c r="E596" s="90"/>
    </row>
    <row r="597" ht="15.75" customHeight="1">
      <c r="E597" s="90"/>
    </row>
    <row r="598" ht="15.75" customHeight="1">
      <c r="E598" s="90"/>
    </row>
    <row r="599" ht="15.75" customHeight="1">
      <c r="E599" s="90"/>
    </row>
    <row r="600" ht="15.75" customHeight="1">
      <c r="E600" s="90"/>
    </row>
    <row r="601" ht="15.75" customHeight="1">
      <c r="E601" s="90"/>
    </row>
    <row r="602" ht="15.75" customHeight="1">
      <c r="E602" s="90"/>
    </row>
    <row r="603" ht="15.75" customHeight="1">
      <c r="E603" s="90"/>
    </row>
    <row r="604" ht="15.75" customHeight="1">
      <c r="E604" s="90"/>
    </row>
    <row r="605" ht="15.75" customHeight="1">
      <c r="E605" s="90"/>
    </row>
    <row r="606" ht="15.75" customHeight="1">
      <c r="E606" s="90"/>
    </row>
    <row r="607" ht="15.75" customHeight="1">
      <c r="E607" s="90"/>
    </row>
    <row r="608" ht="15.75" customHeight="1">
      <c r="E608" s="90"/>
    </row>
    <row r="609" ht="15.75" customHeight="1">
      <c r="E609" s="90"/>
    </row>
    <row r="610" ht="15.75" customHeight="1">
      <c r="E610" s="90"/>
    </row>
    <row r="611" ht="15.75" customHeight="1">
      <c r="E611" s="90"/>
    </row>
    <row r="612" ht="15.75" customHeight="1">
      <c r="E612" s="90"/>
    </row>
    <row r="613" ht="15.75" customHeight="1">
      <c r="E613" s="90"/>
    </row>
    <row r="614" ht="15.75" customHeight="1">
      <c r="E614" s="90"/>
    </row>
    <row r="615" ht="15.75" customHeight="1">
      <c r="E615" s="90"/>
    </row>
    <row r="616" ht="15.75" customHeight="1">
      <c r="E616" s="90"/>
    </row>
    <row r="617" ht="15.75" customHeight="1">
      <c r="E617" s="90"/>
    </row>
    <row r="618" ht="15.75" customHeight="1">
      <c r="E618" s="90"/>
    </row>
    <row r="619" ht="15.75" customHeight="1">
      <c r="E619" s="90"/>
    </row>
    <row r="620" ht="15.75" customHeight="1">
      <c r="E620" s="90"/>
    </row>
    <row r="621" ht="15.75" customHeight="1">
      <c r="E621" s="90"/>
    </row>
    <row r="622" ht="15.75" customHeight="1">
      <c r="E622" s="90"/>
    </row>
    <row r="623" ht="15.75" customHeight="1">
      <c r="E623" s="90"/>
    </row>
    <row r="624" ht="15.75" customHeight="1">
      <c r="E624" s="90"/>
    </row>
    <row r="625" ht="15.75" customHeight="1">
      <c r="E625" s="90"/>
    </row>
    <row r="626" ht="15.75" customHeight="1">
      <c r="E626" s="90"/>
    </row>
    <row r="627" ht="15.75" customHeight="1">
      <c r="E627" s="90"/>
    </row>
    <row r="628" ht="15.75" customHeight="1">
      <c r="E628" s="90"/>
    </row>
    <row r="629" ht="15.75" customHeight="1">
      <c r="E629" s="90"/>
    </row>
    <row r="630" ht="15.75" customHeight="1">
      <c r="E630" s="90"/>
    </row>
    <row r="631" ht="15.75" customHeight="1">
      <c r="E631" s="90"/>
    </row>
    <row r="632" ht="15.75" customHeight="1">
      <c r="E632" s="90"/>
    </row>
    <row r="633" ht="15.75" customHeight="1">
      <c r="E633" s="90"/>
    </row>
    <row r="634" ht="15.75" customHeight="1">
      <c r="E634" s="90"/>
    </row>
    <row r="635" ht="15.75" customHeight="1">
      <c r="E635" s="90"/>
    </row>
    <row r="636" ht="15.75" customHeight="1">
      <c r="E636" s="90"/>
    </row>
    <row r="637" ht="15.75" customHeight="1">
      <c r="E637" s="90"/>
    </row>
    <row r="638" ht="15.75" customHeight="1">
      <c r="E638" s="90"/>
    </row>
    <row r="639" ht="15.75" customHeight="1">
      <c r="E639" s="90"/>
    </row>
    <row r="640" ht="15.75" customHeight="1">
      <c r="E640" s="90"/>
    </row>
    <row r="641" ht="15.75" customHeight="1">
      <c r="E641" s="90"/>
    </row>
    <row r="642" ht="15.75" customHeight="1">
      <c r="E642" s="90"/>
    </row>
    <row r="643" ht="15.75" customHeight="1">
      <c r="E643" s="90"/>
    </row>
    <row r="644" ht="15.75" customHeight="1">
      <c r="E644" s="90"/>
    </row>
    <row r="645" ht="15.75" customHeight="1">
      <c r="E645" s="90"/>
    </row>
    <row r="646" ht="15.75" customHeight="1">
      <c r="E646" s="90"/>
    </row>
    <row r="647" ht="15.75" customHeight="1">
      <c r="E647" s="90"/>
    </row>
    <row r="648" ht="15.75" customHeight="1">
      <c r="E648" s="90"/>
    </row>
    <row r="649" ht="15.75" customHeight="1">
      <c r="E649" s="90"/>
    </row>
    <row r="650" ht="15.75" customHeight="1">
      <c r="E650" s="90"/>
    </row>
    <row r="651" ht="15.75" customHeight="1">
      <c r="E651" s="90"/>
    </row>
    <row r="652" ht="15.75" customHeight="1">
      <c r="E652" s="90"/>
    </row>
    <row r="653" ht="15.75" customHeight="1">
      <c r="E653" s="90"/>
    </row>
    <row r="654" ht="15.75" customHeight="1">
      <c r="E654" s="90"/>
    </row>
    <row r="655" ht="15.75" customHeight="1">
      <c r="E655" s="90"/>
    </row>
    <row r="656" ht="15.75" customHeight="1">
      <c r="E656" s="90"/>
    </row>
    <row r="657" ht="15.75" customHeight="1">
      <c r="E657" s="90"/>
    </row>
    <row r="658" ht="15.75" customHeight="1">
      <c r="E658" s="90"/>
    </row>
    <row r="659" ht="15.75" customHeight="1">
      <c r="E659" s="90"/>
    </row>
    <row r="660" ht="15.75" customHeight="1">
      <c r="E660" s="90"/>
    </row>
    <row r="661" ht="15.75" customHeight="1">
      <c r="E661" s="90"/>
    </row>
    <row r="662" ht="15.75" customHeight="1">
      <c r="E662" s="90"/>
    </row>
    <row r="663" ht="15.75" customHeight="1">
      <c r="E663" s="90"/>
    </row>
    <row r="664" ht="15.75" customHeight="1">
      <c r="E664" s="90"/>
    </row>
    <row r="665" ht="15.75" customHeight="1">
      <c r="E665" s="90"/>
    </row>
    <row r="666" ht="15.75" customHeight="1">
      <c r="E666" s="90"/>
    </row>
    <row r="667" ht="15.75" customHeight="1">
      <c r="E667" s="90"/>
    </row>
    <row r="668" ht="15.75" customHeight="1">
      <c r="E668" s="90"/>
    </row>
    <row r="669" ht="15.75" customHeight="1">
      <c r="E669" s="90"/>
    </row>
    <row r="670" ht="15.75" customHeight="1">
      <c r="E670" s="90"/>
    </row>
    <row r="671" ht="15.75" customHeight="1">
      <c r="E671" s="90"/>
    </row>
    <row r="672" ht="15.75" customHeight="1">
      <c r="E672" s="90"/>
    </row>
    <row r="673" ht="15.75" customHeight="1">
      <c r="E673" s="90"/>
    </row>
    <row r="674" ht="15.75" customHeight="1">
      <c r="E674" s="90"/>
    </row>
    <row r="675" ht="15.75" customHeight="1">
      <c r="E675" s="90"/>
    </row>
    <row r="676" ht="15.75" customHeight="1">
      <c r="E676" s="90"/>
    </row>
    <row r="677" ht="15.75" customHeight="1">
      <c r="E677" s="90"/>
    </row>
    <row r="678" ht="15.75" customHeight="1">
      <c r="E678" s="90"/>
    </row>
    <row r="679" ht="15.75" customHeight="1">
      <c r="E679" s="90"/>
    </row>
    <row r="680" ht="15.75" customHeight="1">
      <c r="E680" s="90"/>
    </row>
    <row r="681" ht="15.75" customHeight="1">
      <c r="E681" s="90"/>
    </row>
    <row r="682" ht="15.75" customHeight="1">
      <c r="E682" s="90"/>
    </row>
    <row r="683" ht="15.75" customHeight="1">
      <c r="E683" s="90"/>
    </row>
    <row r="684" ht="15.75" customHeight="1">
      <c r="E684" s="90"/>
    </row>
    <row r="685" ht="15.75" customHeight="1">
      <c r="E685" s="90"/>
    </row>
    <row r="686" ht="15.75" customHeight="1">
      <c r="E686" s="90"/>
    </row>
    <row r="687" ht="15.75" customHeight="1">
      <c r="E687" s="90"/>
    </row>
    <row r="688" ht="15.75" customHeight="1">
      <c r="E688" s="90"/>
    </row>
    <row r="689" ht="15.75" customHeight="1">
      <c r="E689" s="90"/>
    </row>
    <row r="690" ht="15.75" customHeight="1">
      <c r="E690" s="90"/>
    </row>
    <row r="691" ht="15.75" customHeight="1">
      <c r="E691" s="90"/>
    </row>
    <row r="692" ht="15.75" customHeight="1">
      <c r="E692" s="90"/>
    </row>
    <row r="693" ht="15.75" customHeight="1">
      <c r="E693" s="90"/>
    </row>
    <row r="694" ht="15.75" customHeight="1">
      <c r="E694" s="90"/>
    </row>
    <row r="695" ht="15.75" customHeight="1">
      <c r="E695" s="90"/>
    </row>
    <row r="696" ht="15.75" customHeight="1">
      <c r="E696" s="90"/>
    </row>
    <row r="697" ht="15.75" customHeight="1">
      <c r="E697" s="90"/>
    </row>
    <row r="698" ht="15.75" customHeight="1">
      <c r="E698" s="90"/>
    </row>
    <row r="699" ht="15.75" customHeight="1">
      <c r="E699" s="90"/>
    </row>
    <row r="700" ht="15.75" customHeight="1">
      <c r="E700" s="90"/>
    </row>
    <row r="701" ht="15.75" customHeight="1">
      <c r="E701" s="90"/>
    </row>
    <row r="702" ht="15.75" customHeight="1">
      <c r="E702" s="90"/>
    </row>
    <row r="703" ht="15.75" customHeight="1">
      <c r="E703" s="90"/>
    </row>
    <row r="704" ht="15.75" customHeight="1">
      <c r="E704" s="90"/>
    </row>
    <row r="705" ht="15.75" customHeight="1">
      <c r="E705" s="90"/>
    </row>
    <row r="706" ht="15.75" customHeight="1">
      <c r="E706" s="90"/>
    </row>
    <row r="707" ht="15.75" customHeight="1">
      <c r="E707" s="90"/>
    </row>
    <row r="708" ht="15.75" customHeight="1">
      <c r="E708" s="90"/>
    </row>
    <row r="709" ht="15.75" customHeight="1">
      <c r="E709" s="90"/>
    </row>
    <row r="710" ht="15.75" customHeight="1">
      <c r="E710" s="90"/>
    </row>
    <row r="711" ht="15.75" customHeight="1">
      <c r="E711" s="90"/>
    </row>
    <row r="712" ht="15.75" customHeight="1">
      <c r="E712" s="90"/>
    </row>
    <row r="713" ht="15.75" customHeight="1">
      <c r="E713" s="90"/>
    </row>
    <row r="714" ht="15.75" customHeight="1">
      <c r="E714" s="90"/>
    </row>
    <row r="715" ht="15.75" customHeight="1">
      <c r="E715" s="90"/>
    </row>
    <row r="716" ht="15.75" customHeight="1">
      <c r="E716" s="90"/>
    </row>
    <row r="717" ht="15.75" customHeight="1">
      <c r="E717" s="90"/>
    </row>
    <row r="718" ht="15.75" customHeight="1">
      <c r="E718" s="90"/>
    </row>
    <row r="719" ht="15.75" customHeight="1">
      <c r="E719" s="90"/>
    </row>
    <row r="720" ht="15.75" customHeight="1">
      <c r="E720" s="90"/>
    </row>
    <row r="721" ht="15.75" customHeight="1">
      <c r="E721" s="90"/>
    </row>
    <row r="722" ht="15.75" customHeight="1">
      <c r="E722" s="90"/>
    </row>
    <row r="723" ht="15.75" customHeight="1">
      <c r="E723" s="90"/>
    </row>
    <row r="724" ht="15.75" customHeight="1">
      <c r="E724" s="90"/>
    </row>
    <row r="725" ht="15.75" customHeight="1">
      <c r="E725" s="90"/>
    </row>
    <row r="726" ht="15.75" customHeight="1">
      <c r="E726" s="90"/>
    </row>
    <row r="727" ht="15.75" customHeight="1">
      <c r="E727" s="90"/>
    </row>
    <row r="728" ht="15.75" customHeight="1">
      <c r="E728" s="90"/>
    </row>
    <row r="729" ht="15.75" customHeight="1">
      <c r="E729" s="90"/>
    </row>
    <row r="730" ht="15.75" customHeight="1">
      <c r="E730" s="90"/>
    </row>
    <row r="731" ht="15.75" customHeight="1">
      <c r="E731" s="90"/>
    </row>
    <row r="732" ht="15.75" customHeight="1">
      <c r="E732" s="90"/>
    </row>
    <row r="733" ht="15.75" customHeight="1">
      <c r="E733" s="90"/>
    </row>
    <row r="734" ht="15.75" customHeight="1">
      <c r="E734" s="90"/>
    </row>
    <row r="735" ht="15.75" customHeight="1">
      <c r="E735" s="90"/>
    </row>
    <row r="736" ht="15.75" customHeight="1">
      <c r="E736" s="90"/>
    </row>
    <row r="737" ht="15.75" customHeight="1">
      <c r="E737" s="90"/>
    </row>
    <row r="738" ht="15.75" customHeight="1">
      <c r="E738" s="90"/>
    </row>
    <row r="739" ht="15.75" customHeight="1">
      <c r="E739" s="90"/>
    </row>
    <row r="740" ht="15.75" customHeight="1">
      <c r="E740" s="90"/>
    </row>
    <row r="741" ht="15.75" customHeight="1">
      <c r="E741" s="90"/>
    </row>
    <row r="742" ht="15.75" customHeight="1">
      <c r="E742" s="90"/>
    </row>
    <row r="743" ht="15.75" customHeight="1">
      <c r="E743" s="90"/>
    </row>
    <row r="744" ht="15.75" customHeight="1">
      <c r="E744" s="90"/>
    </row>
    <row r="745" ht="15.75" customHeight="1">
      <c r="E745" s="90"/>
    </row>
    <row r="746" ht="15.75" customHeight="1">
      <c r="E746" s="90"/>
    </row>
    <row r="747" ht="15.75" customHeight="1">
      <c r="E747" s="90"/>
    </row>
    <row r="748" ht="15.75" customHeight="1">
      <c r="E748" s="90"/>
    </row>
    <row r="749" ht="15.75" customHeight="1">
      <c r="E749" s="90"/>
    </row>
    <row r="750" ht="15.75" customHeight="1">
      <c r="E750" s="90"/>
    </row>
    <row r="751" ht="15.75" customHeight="1">
      <c r="E751" s="90"/>
    </row>
    <row r="752" ht="15.75" customHeight="1">
      <c r="E752" s="90"/>
    </row>
    <row r="753" ht="15.75" customHeight="1">
      <c r="E753" s="90"/>
    </row>
    <row r="754" ht="15.75" customHeight="1">
      <c r="E754" s="90"/>
    </row>
    <row r="755" ht="15.75" customHeight="1">
      <c r="E755" s="90"/>
    </row>
    <row r="756" ht="15.75" customHeight="1">
      <c r="E756" s="90"/>
    </row>
    <row r="757" ht="15.75" customHeight="1">
      <c r="E757" s="90"/>
    </row>
    <row r="758" ht="15.75" customHeight="1">
      <c r="E758" s="90"/>
    </row>
    <row r="759" ht="15.75" customHeight="1">
      <c r="E759" s="90"/>
    </row>
    <row r="760" ht="15.75" customHeight="1">
      <c r="E760" s="90"/>
    </row>
    <row r="761" ht="15.75" customHeight="1">
      <c r="E761" s="90"/>
    </row>
    <row r="762" ht="15.75" customHeight="1">
      <c r="E762" s="90"/>
    </row>
    <row r="763" ht="15.75" customHeight="1">
      <c r="E763" s="90"/>
    </row>
    <row r="764" ht="15.75" customHeight="1">
      <c r="E764" s="90"/>
    </row>
    <row r="765" ht="15.75" customHeight="1">
      <c r="E765" s="90"/>
    </row>
    <row r="766" ht="15.75" customHeight="1">
      <c r="E766" s="90"/>
    </row>
    <row r="767" ht="15.75" customHeight="1">
      <c r="E767" s="90"/>
    </row>
    <row r="768" ht="15.75" customHeight="1">
      <c r="E768" s="90"/>
    </row>
    <row r="769" ht="15.75" customHeight="1">
      <c r="E769" s="90"/>
    </row>
    <row r="770" ht="15.75" customHeight="1">
      <c r="E770" s="90"/>
    </row>
    <row r="771" ht="15.75" customHeight="1">
      <c r="E771" s="90"/>
    </row>
    <row r="772" ht="15.75" customHeight="1">
      <c r="E772" s="90"/>
    </row>
    <row r="773" ht="15.75" customHeight="1">
      <c r="E773" s="90"/>
    </row>
    <row r="774" ht="15.75" customHeight="1">
      <c r="E774" s="90"/>
    </row>
    <row r="775" ht="15.75" customHeight="1">
      <c r="E775" s="90"/>
    </row>
    <row r="776" ht="15.75" customHeight="1">
      <c r="E776" s="90"/>
    </row>
    <row r="777" ht="15.75" customHeight="1">
      <c r="E777" s="90"/>
    </row>
    <row r="778" ht="15.75" customHeight="1">
      <c r="E778" s="90"/>
    </row>
    <row r="779" ht="15.75" customHeight="1">
      <c r="E779" s="90"/>
    </row>
    <row r="780" ht="15.75" customHeight="1">
      <c r="E780" s="90"/>
    </row>
    <row r="781" ht="15.75" customHeight="1">
      <c r="E781" s="90"/>
    </row>
    <row r="782" ht="15.75" customHeight="1">
      <c r="E782" s="90"/>
    </row>
    <row r="783" ht="15.75" customHeight="1">
      <c r="E783" s="90"/>
    </row>
    <row r="784" ht="15.75" customHeight="1">
      <c r="E784" s="90"/>
    </row>
    <row r="785" ht="15.75" customHeight="1">
      <c r="E785" s="90"/>
    </row>
    <row r="786" ht="15.75" customHeight="1">
      <c r="E786" s="90"/>
    </row>
    <row r="787" ht="15.75" customHeight="1">
      <c r="E787" s="90"/>
    </row>
    <row r="788" ht="15.75" customHeight="1">
      <c r="E788" s="90"/>
    </row>
    <row r="789" ht="15.75" customHeight="1">
      <c r="E789" s="90"/>
    </row>
    <row r="790" ht="15.75" customHeight="1">
      <c r="E790" s="90"/>
    </row>
    <row r="791" ht="15.75" customHeight="1">
      <c r="E791" s="90"/>
    </row>
    <row r="792" ht="15.75" customHeight="1">
      <c r="E792" s="90"/>
    </row>
    <row r="793" ht="15.75" customHeight="1">
      <c r="E793" s="90"/>
    </row>
    <row r="794" ht="15.75" customHeight="1">
      <c r="E794" s="90"/>
    </row>
    <row r="795" ht="15.75" customHeight="1">
      <c r="E795" s="90"/>
    </row>
    <row r="796" ht="15.75" customHeight="1">
      <c r="E796" s="90"/>
    </row>
    <row r="797" ht="15.75" customHeight="1">
      <c r="E797" s="90"/>
    </row>
    <row r="798" ht="15.75" customHeight="1">
      <c r="E798" s="90"/>
    </row>
    <row r="799" ht="15.75" customHeight="1">
      <c r="E799" s="90"/>
    </row>
    <row r="800" ht="15.75" customHeight="1">
      <c r="E800" s="90"/>
    </row>
    <row r="801" ht="15.75" customHeight="1">
      <c r="E801" s="90"/>
    </row>
    <row r="802" ht="15.75" customHeight="1">
      <c r="E802" s="90"/>
    </row>
    <row r="803" ht="15.75" customHeight="1">
      <c r="E803" s="90"/>
    </row>
    <row r="804" ht="15.75" customHeight="1">
      <c r="E804" s="90"/>
    </row>
    <row r="805" ht="15.75" customHeight="1">
      <c r="E805" s="90"/>
    </row>
    <row r="806" ht="15.75" customHeight="1">
      <c r="E806" s="90"/>
    </row>
    <row r="807" ht="15.75" customHeight="1">
      <c r="E807" s="90"/>
    </row>
    <row r="808" ht="15.75" customHeight="1">
      <c r="E808" s="90"/>
    </row>
    <row r="809" ht="15.75" customHeight="1">
      <c r="E809" s="90"/>
    </row>
    <row r="810" ht="15.75" customHeight="1">
      <c r="E810" s="90"/>
    </row>
    <row r="811" ht="15.75" customHeight="1">
      <c r="E811" s="90"/>
    </row>
    <row r="812" ht="15.75" customHeight="1">
      <c r="E812" s="90"/>
    </row>
    <row r="813" ht="15.75" customHeight="1">
      <c r="E813" s="90"/>
    </row>
    <row r="814" ht="15.75" customHeight="1">
      <c r="E814" s="90"/>
    </row>
    <row r="815" ht="15.75" customHeight="1">
      <c r="E815" s="90"/>
    </row>
    <row r="816" ht="15.75" customHeight="1">
      <c r="E816" s="90"/>
    </row>
    <row r="817" ht="15.75" customHeight="1">
      <c r="E817" s="90"/>
    </row>
    <row r="818" ht="15.75" customHeight="1">
      <c r="E818" s="90"/>
    </row>
    <row r="819" ht="15.75" customHeight="1">
      <c r="E819" s="90"/>
    </row>
    <row r="820" ht="15.75" customHeight="1">
      <c r="E820" s="90"/>
    </row>
    <row r="821" ht="15.75" customHeight="1">
      <c r="E821" s="90"/>
    </row>
    <row r="822" ht="15.75" customHeight="1">
      <c r="E822" s="90"/>
    </row>
    <row r="823" ht="15.75" customHeight="1">
      <c r="E823" s="90"/>
    </row>
    <row r="824" ht="15.75" customHeight="1">
      <c r="E824" s="90"/>
    </row>
    <row r="825" ht="15.75" customHeight="1">
      <c r="E825" s="90"/>
    </row>
    <row r="826" ht="15.75" customHeight="1">
      <c r="E826" s="90"/>
    </row>
    <row r="827" ht="15.75" customHeight="1">
      <c r="E827" s="90"/>
    </row>
    <row r="828" ht="15.75" customHeight="1">
      <c r="E828" s="90"/>
    </row>
    <row r="829" ht="15.75" customHeight="1">
      <c r="E829" s="90"/>
    </row>
    <row r="830" ht="15.75" customHeight="1">
      <c r="E830" s="90"/>
    </row>
    <row r="831" ht="15.75" customHeight="1">
      <c r="E831" s="90"/>
    </row>
    <row r="832" ht="15.75" customHeight="1">
      <c r="E832" s="90"/>
    </row>
    <row r="833" ht="15.75" customHeight="1">
      <c r="E833" s="90"/>
    </row>
    <row r="834" ht="15.75" customHeight="1">
      <c r="E834" s="90"/>
    </row>
    <row r="835" ht="15.75" customHeight="1">
      <c r="E835" s="90"/>
    </row>
    <row r="836" ht="15.75" customHeight="1">
      <c r="E836" s="90"/>
    </row>
    <row r="837" ht="15.75" customHeight="1">
      <c r="E837" s="90"/>
    </row>
    <row r="838" ht="15.75" customHeight="1">
      <c r="E838" s="90"/>
    </row>
    <row r="839" ht="15.75" customHeight="1">
      <c r="E839" s="90"/>
    </row>
    <row r="840" ht="15.75" customHeight="1">
      <c r="E840" s="90"/>
    </row>
    <row r="841" ht="15.75" customHeight="1">
      <c r="E841" s="90"/>
    </row>
    <row r="842" ht="15.75" customHeight="1">
      <c r="E842" s="90"/>
    </row>
    <row r="843" ht="15.75" customHeight="1">
      <c r="E843" s="90"/>
    </row>
    <row r="844" ht="15.75" customHeight="1">
      <c r="E844" s="90"/>
    </row>
    <row r="845" ht="15.75" customHeight="1">
      <c r="E845" s="90"/>
    </row>
    <row r="846" ht="15.75" customHeight="1">
      <c r="E846" s="90"/>
    </row>
    <row r="847" ht="15.75" customHeight="1">
      <c r="E847" s="90"/>
    </row>
    <row r="848" ht="15.75" customHeight="1">
      <c r="E848" s="90"/>
    </row>
    <row r="849" ht="15.75" customHeight="1">
      <c r="E849" s="90"/>
    </row>
    <row r="850" ht="15.75" customHeight="1">
      <c r="E850" s="90"/>
    </row>
    <row r="851" ht="15.75" customHeight="1">
      <c r="E851" s="90"/>
    </row>
    <row r="852" ht="15.75" customHeight="1">
      <c r="E852" s="90"/>
    </row>
    <row r="853" ht="15.75" customHeight="1">
      <c r="E853" s="90"/>
    </row>
    <row r="854" ht="15.75" customHeight="1">
      <c r="E854" s="90"/>
    </row>
    <row r="855" ht="15.75" customHeight="1">
      <c r="E855" s="90"/>
    </row>
    <row r="856" ht="15.75" customHeight="1">
      <c r="E856" s="90"/>
    </row>
    <row r="857" ht="15.75" customHeight="1">
      <c r="E857" s="90"/>
    </row>
    <row r="858" ht="15.75" customHeight="1">
      <c r="E858" s="90"/>
    </row>
    <row r="859" ht="15.75" customHeight="1">
      <c r="E859" s="90"/>
    </row>
    <row r="860" ht="15.75" customHeight="1">
      <c r="E860" s="90"/>
    </row>
    <row r="861" ht="15.75" customHeight="1">
      <c r="E861" s="90"/>
    </row>
    <row r="862" ht="15.75" customHeight="1">
      <c r="E862" s="90"/>
    </row>
    <row r="863" ht="15.75" customHeight="1">
      <c r="E863" s="90"/>
    </row>
    <row r="864" ht="15.75" customHeight="1">
      <c r="E864" s="90"/>
    </row>
    <row r="865" ht="15.75" customHeight="1">
      <c r="E865" s="90"/>
    </row>
    <row r="866" ht="15.75" customHeight="1">
      <c r="E866" s="90"/>
    </row>
    <row r="867" ht="15.75" customHeight="1">
      <c r="E867" s="90"/>
    </row>
    <row r="868" ht="15.75" customHeight="1">
      <c r="E868" s="90"/>
    </row>
    <row r="869" ht="15.75" customHeight="1">
      <c r="E869" s="90"/>
    </row>
    <row r="870" ht="15.75" customHeight="1">
      <c r="E870" s="90"/>
    </row>
    <row r="871" ht="15.75" customHeight="1">
      <c r="E871" s="90"/>
    </row>
    <row r="872" ht="15.75" customHeight="1">
      <c r="E872" s="90"/>
    </row>
    <row r="873" ht="15.75" customHeight="1">
      <c r="E873" s="90"/>
    </row>
    <row r="874" ht="15.75" customHeight="1">
      <c r="E874" s="90"/>
    </row>
    <row r="875" ht="15.75" customHeight="1">
      <c r="E875" s="90"/>
    </row>
    <row r="876" ht="15.75" customHeight="1">
      <c r="E876" s="90"/>
    </row>
    <row r="877" ht="15.75" customHeight="1">
      <c r="E877" s="90"/>
    </row>
    <row r="878" ht="15.75" customHeight="1">
      <c r="E878" s="90"/>
    </row>
    <row r="879" ht="15.75" customHeight="1">
      <c r="E879" s="90"/>
    </row>
    <row r="880" ht="15.75" customHeight="1">
      <c r="E880" s="90"/>
    </row>
    <row r="881" ht="15.75" customHeight="1">
      <c r="E881" s="90"/>
    </row>
    <row r="882" ht="15.75" customHeight="1">
      <c r="E882" s="90"/>
    </row>
    <row r="883" ht="15.75" customHeight="1">
      <c r="E883" s="90"/>
    </row>
    <row r="884" ht="15.75" customHeight="1">
      <c r="E884" s="90"/>
    </row>
    <row r="885" ht="15.75" customHeight="1">
      <c r="E885" s="90"/>
    </row>
    <row r="886" ht="15.75" customHeight="1">
      <c r="E886" s="90"/>
    </row>
    <row r="887" ht="15.75" customHeight="1">
      <c r="E887" s="90"/>
    </row>
    <row r="888" ht="15.75" customHeight="1">
      <c r="E888" s="90"/>
    </row>
    <row r="889" ht="15.75" customHeight="1">
      <c r="E889" s="90"/>
    </row>
    <row r="890" ht="15.75" customHeight="1">
      <c r="E890" s="90"/>
    </row>
    <row r="891" ht="15.75" customHeight="1">
      <c r="E891" s="90"/>
    </row>
    <row r="892" ht="15.75" customHeight="1">
      <c r="E892" s="90"/>
    </row>
    <row r="893" ht="15.75" customHeight="1">
      <c r="E893" s="90"/>
    </row>
    <row r="894" ht="15.75" customHeight="1">
      <c r="E894" s="90"/>
    </row>
    <row r="895" ht="15.75" customHeight="1">
      <c r="E895" s="90"/>
    </row>
    <row r="896" ht="15.75" customHeight="1">
      <c r="E896" s="90"/>
    </row>
    <row r="897" ht="15.75" customHeight="1">
      <c r="E897" s="90"/>
    </row>
    <row r="898" ht="15.75" customHeight="1">
      <c r="E898" s="90"/>
    </row>
    <row r="899" ht="15.75" customHeight="1">
      <c r="E899" s="90"/>
    </row>
    <row r="900" ht="15.75" customHeight="1">
      <c r="E900" s="90"/>
    </row>
    <row r="901" ht="15.75" customHeight="1">
      <c r="E901" s="90"/>
    </row>
    <row r="902" ht="15.75" customHeight="1">
      <c r="E902" s="90"/>
    </row>
    <row r="903" ht="15.75" customHeight="1">
      <c r="E903" s="90"/>
    </row>
    <row r="904" ht="15.75" customHeight="1">
      <c r="E904" s="90"/>
    </row>
    <row r="905" ht="15.75" customHeight="1">
      <c r="E905" s="90"/>
    </row>
    <row r="906" ht="15.75" customHeight="1">
      <c r="E906" s="90"/>
    </row>
    <row r="907" ht="15.75" customHeight="1">
      <c r="E907" s="90"/>
    </row>
    <row r="908" ht="15.75" customHeight="1">
      <c r="E908" s="90"/>
    </row>
    <row r="909" ht="15.75" customHeight="1">
      <c r="E909" s="90"/>
    </row>
    <row r="910" ht="15.75" customHeight="1">
      <c r="E910" s="90"/>
    </row>
    <row r="911" ht="15.75" customHeight="1">
      <c r="E911" s="90"/>
    </row>
    <row r="912" ht="15.75" customHeight="1">
      <c r="E912" s="90"/>
    </row>
    <row r="913" ht="15.75" customHeight="1">
      <c r="E913" s="90"/>
    </row>
    <row r="914" ht="15.75" customHeight="1">
      <c r="E914" s="90"/>
    </row>
    <row r="915" ht="15.75" customHeight="1">
      <c r="E915" s="90"/>
    </row>
    <row r="916" ht="15.75" customHeight="1">
      <c r="E916" s="90"/>
    </row>
    <row r="917" ht="15.75" customHeight="1">
      <c r="E917" s="90"/>
    </row>
    <row r="918" ht="15.75" customHeight="1">
      <c r="E918" s="90"/>
    </row>
    <row r="919" ht="15.75" customHeight="1">
      <c r="E919" s="90"/>
    </row>
    <row r="920" ht="15.75" customHeight="1">
      <c r="E920" s="90"/>
    </row>
    <row r="921" ht="15.75" customHeight="1">
      <c r="E921" s="90"/>
    </row>
    <row r="922" ht="15.75" customHeight="1">
      <c r="E922" s="90"/>
    </row>
    <row r="923" ht="15.75" customHeight="1">
      <c r="E923" s="90"/>
    </row>
    <row r="924" ht="15.75" customHeight="1">
      <c r="E924" s="90"/>
    </row>
    <row r="925" ht="15.75" customHeight="1">
      <c r="E925" s="90"/>
    </row>
    <row r="926" ht="15.75" customHeight="1">
      <c r="E926" s="90"/>
    </row>
    <row r="927" ht="15.75" customHeight="1">
      <c r="E927" s="90"/>
    </row>
    <row r="928" ht="15.75" customHeight="1">
      <c r="E928" s="90"/>
    </row>
    <row r="929" ht="15.75" customHeight="1">
      <c r="E929" s="90"/>
    </row>
    <row r="930" ht="15.75" customHeight="1">
      <c r="E930" s="90"/>
    </row>
    <row r="931" ht="15.75" customHeight="1">
      <c r="E931" s="90"/>
    </row>
    <row r="932" ht="15.75" customHeight="1">
      <c r="E932" s="90"/>
    </row>
    <row r="933" ht="15.75" customHeight="1">
      <c r="E933" s="90"/>
    </row>
    <row r="934" ht="15.75" customHeight="1">
      <c r="E934" s="90"/>
    </row>
    <row r="935" ht="15.75" customHeight="1">
      <c r="E935" s="90"/>
    </row>
    <row r="936" ht="15.75" customHeight="1">
      <c r="E936" s="90"/>
    </row>
    <row r="937" ht="15.75" customHeight="1">
      <c r="E937" s="90"/>
    </row>
    <row r="938" ht="15.75" customHeight="1">
      <c r="E938" s="90"/>
    </row>
    <row r="939" ht="15.75" customHeight="1">
      <c r="E939" s="90"/>
    </row>
    <row r="940" ht="15.75" customHeight="1">
      <c r="E940" s="90"/>
    </row>
    <row r="941" ht="15.75" customHeight="1">
      <c r="E941" s="90"/>
    </row>
    <row r="942" ht="15.75" customHeight="1">
      <c r="E942" s="90"/>
    </row>
    <row r="943" ht="15.75" customHeight="1">
      <c r="E943" s="90"/>
    </row>
    <row r="944" ht="15.75" customHeight="1">
      <c r="E944" s="90"/>
    </row>
    <row r="945" ht="15.75" customHeight="1">
      <c r="E945" s="90"/>
    </row>
    <row r="946" ht="15.75" customHeight="1">
      <c r="E946" s="90"/>
    </row>
    <row r="947" ht="15.75" customHeight="1">
      <c r="E947" s="90"/>
    </row>
    <row r="948" ht="15.75" customHeight="1">
      <c r="E948" s="90"/>
    </row>
    <row r="949" ht="15.75" customHeight="1">
      <c r="E949" s="90"/>
    </row>
    <row r="950" ht="15.75" customHeight="1">
      <c r="E950" s="90"/>
    </row>
    <row r="951" ht="15.75" customHeight="1">
      <c r="E951" s="90"/>
    </row>
    <row r="952" ht="15.75" customHeight="1">
      <c r="E952" s="90"/>
    </row>
    <row r="953" ht="15.75" customHeight="1">
      <c r="E953" s="90"/>
    </row>
    <row r="954" ht="15.75" customHeight="1">
      <c r="E954" s="90"/>
    </row>
    <row r="955" ht="15.75" customHeight="1">
      <c r="E955" s="90"/>
    </row>
    <row r="956" ht="15.75" customHeight="1">
      <c r="E956" s="90"/>
    </row>
    <row r="957" ht="15.75" customHeight="1">
      <c r="E957" s="90"/>
    </row>
    <row r="958" ht="15.75" customHeight="1">
      <c r="E958" s="90"/>
    </row>
    <row r="959" ht="15.75" customHeight="1">
      <c r="E959" s="90"/>
    </row>
    <row r="960" ht="15.75" customHeight="1">
      <c r="E960" s="90"/>
    </row>
    <row r="961" ht="15.75" customHeight="1">
      <c r="E961" s="90"/>
    </row>
    <row r="962" ht="15.75" customHeight="1">
      <c r="E962" s="90"/>
    </row>
    <row r="963" ht="15.75" customHeight="1">
      <c r="E963" s="90"/>
    </row>
    <row r="964" ht="15.75" customHeight="1">
      <c r="E964" s="90"/>
    </row>
    <row r="965" ht="15.75" customHeight="1">
      <c r="E965" s="90"/>
    </row>
    <row r="966" ht="15.75" customHeight="1">
      <c r="E966" s="90"/>
    </row>
    <row r="967" ht="15.75" customHeight="1">
      <c r="E967" s="90"/>
    </row>
    <row r="968" ht="15.75" customHeight="1">
      <c r="E968" s="90"/>
    </row>
    <row r="969" ht="15.75" customHeight="1">
      <c r="E969" s="90"/>
    </row>
    <row r="970" ht="15.75" customHeight="1">
      <c r="E970" s="90"/>
    </row>
    <row r="971" ht="15.75" customHeight="1">
      <c r="E971" s="90"/>
    </row>
    <row r="972" ht="15.75" customHeight="1">
      <c r="E972" s="90"/>
    </row>
    <row r="973" ht="15.75" customHeight="1">
      <c r="E973" s="90"/>
    </row>
    <row r="974" ht="15.75" customHeight="1">
      <c r="E974" s="90"/>
    </row>
    <row r="975" ht="15.75" customHeight="1">
      <c r="E975" s="90"/>
    </row>
    <row r="976" ht="15.75" customHeight="1">
      <c r="E976" s="90"/>
    </row>
    <row r="977" ht="15.75" customHeight="1">
      <c r="E977" s="90"/>
    </row>
    <row r="978" ht="15.75" customHeight="1">
      <c r="E978" s="90"/>
    </row>
    <row r="979" ht="15.75" customHeight="1">
      <c r="E979" s="90"/>
    </row>
    <row r="980" ht="15.75" customHeight="1">
      <c r="E980" s="90"/>
    </row>
    <row r="981" ht="15.75" customHeight="1">
      <c r="E981" s="90"/>
    </row>
    <row r="982" ht="15.75" customHeight="1">
      <c r="E982" s="90"/>
    </row>
    <row r="983" ht="15.75" customHeight="1">
      <c r="E983" s="90"/>
    </row>
    <row r="984" ht="15.75" customHeight="1">
      <c r="E984" s="90"/>
    </row>
    <row r="985" ht="15.75" customHeight="1">
      <c r="E985" s="90"/>
    </row>
    <row r="986" ht="15.75" customHeight="1">
      <c r="E986" s="90"/>
    </row>
    <row r="987" ht="15.75" customHeight="1">
      <c r="E987" s="90"/>
    </row>
    <row r="988" ht="15.75" customHeight="1">
      <c r="E988" s="90"/>
    </row>
    <row r="989" ht="15.75" customHeight="1">
      <c r="E989" s="90"/>
    </row>
    <row r="990" ht="15.75" customHeight="1">
      <c r="E990" s="90"/>
    </row>
    <row r="991" ht="15.75" customHeight="1">
      <c r="E991" s="90"/>
    </row>
    <row r="992" ht="15.75" customHeight="1">
      <c r="E992" s="90"/>
    </row>
    <row r="993" ht="15.75" customHeight="1">
      <c r="E993" s="90"/>
    </row>
    <row r="994" ht="15.75" customHeight="1">
      <c r="E994" s="90"/>
    </row>
    <row r="995" ht="15.75" customHeight="1">
      <c r="E995" s="90"/>
    </row>
    <row r="996" ht="15.75" customHeight="1">
      <c r="E996" s="90"/>
    </row>
    <row r="997" ht="15.75" customHeight="1">
      <c r="E997" s="90"/>
    </row>
    <row r="998" ht="15.75" customHeight="1">
      <c r="E998" s="90"/>
    </row>
    <row r="999" ht="15.75" customHeight="1">
      <c r="E999" s="90"/>
    </row>
    <row r="1000" ht="15.75" customHeight="1">
      <c r="E1000" s="90"/>
    </row>
    <row r="1001" ht="15.75" customHeight="1">
      <c r="E1001" s="90"/>
    </row>
    <row r="1002" ht="15.75" customHeight="1">
      <c r="E1002" s="90"/>
    </row>
    <row r="1003" ht="15.75" customHeight="1">
      <c r="E1003" s="90"/>
    </row>
    <row r="1004" ht="15.75" customHeight="1">
      <c r="E1004" s="90"/>
    </row>
    <row r="1005" ht="15.75" customHeight="1">
      <c r="E1005" s="90"/>
    </row>
    <row r="1006" ht="15.75" customHeight="1">
      <c r="E1006" s="90"/>
    </row>
    <row r="1007" ht="15.75" customHeight="1">
      <c r="E1007" s="90"/>
    </row>
    <row r="1008" ht="15.75" customHeight="1">
      <c r="E1008" s="90"/>
    </row>
    <row r="1009" ht="15.75" customHeight="1">
      <c r="E1009" s="90"/>
    </row>
    <row r="1010" ht="15.75" customHeight="1">
      <c r="E1010" s="90"/>
    </row>
    <row r="1011" ht="15.75" customHeight="1">
      <c r="E1011" s="90"/>
    </row>
    <row r="1012" ht="15.75" customHeight="1">
      <c r="E1012" s="90"/>
    </row>
    <row r="1013" ht="15.75" customHeight="1">
      <c r="E1013" s="90"/>
    </row>
    <row r="1014" ht="15.75" customHeight="1">
      <c r="E1014" s="90"/>
    </row>
    <row r="1015" ht="15.75" customHeight="1">
      <c r="E1015" s="90"/>
    </row>
    <row r="1016" ht="15.75" customHeight="1">
      <c r="E1016" s="90"/>
    </row>
    <row r="1017" ht="15.75" customHeight="1">
      <c r="E1017" s="90"/>
    </row>
    <row r="1018" ht="15.75" customHeight="1">
      <c r="E1018" s="90"/>
    </row>
    <row r="1019" ht="15.75" customHeight="1">
      <c r="E1019" s="90"/>
    </row>
    <row r="1020" ht="15.75" customHeight="1">
      <c r="E1020" s="90"/>
    </row>
    <row r="1021" ht="15.75" customHeight="1">
      <c r="E1021" s="90"/>
    </row>
    <row r="1022" ht="15.75" customHeight="1">
      <c r="E1022" s="90"/>
    </row>
    <row r="1023" ht="15.75" customHeight="1">
      <c r="E1023" s="90"/>
    </row>
    <row r="1024" ht="15.75" customHeight="1">
      <c r="E1024" s="90"/>
    </row>
    <row r="1025" ht="15.75" customHeight="1">
      <c r="E1025" s="90"/>
    </row>
    <row r="1026" ht="15.75" customHeight="1">
      <c r="E1026" s="90"/>
    </row>
    <row r="1027" ht="15.75" customHeight="1">
      <c r="E1027" s="90"/>
    </row>
    <row r="1028" ht="15.75" customHeight="1">
      <c r="E1028" s="90"/>
    </row>
    <row r="1029" ht="15.75" customHeight="1">
      <c r="E1029" s="90"/>
    </row>
    <row r="1030" ht="15.75" customHeight="1">
      <c r="E1030" s="90"/>
    </row>
    <row r="1031" ht="15.75" customHeight="1">
      <c r="E1031" s="90"/>
    </row>
    <row r="1032" ht="15.75" customHeight="1">
      <c r="E1032" s="90"/>
    </row>
    <row r="1033" ht="15.75" customHeight="1">
      <c r="E1033" s="90"/>
    </row>
    <row r="1034" ht="15.75" customHeight="1">
      <c r="E1034" s="90"/>
    </row>
    <row r="1035" ht="15.75" customHeight="1">
      <c r="E1035" s="90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outlinePr summaryBelow="0" summaryRight="0"/>
    <pageSetUpPr fitToPage="1"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/>
  <cols>
    <col customWidth="1" min="2" max="2" width="14.38"/>
    <col customWidth="1" min="4" max="4" width="29.63"/>
    <col customWidth="1" min="10" max="10" width="17.38"/>
  </cols>
  <sheetData>
    <row r="1">
      <c r="A1" s="48"/>
      <c r="E1" s="99" t="s">
        <v>234</v>
      </c>
    </row>
    <row r="2" ht="15.75" customHeight="1">
      <c r="A2" s="100" t="s">
        <v>235</v>
      </c>
      <c r="B2" s="101"/>
      <c r="C2" s="101"/>
      <c r="D2" s="101"/>
      <c r="E2" s="102">
        <v>2989.31</v>
      </c>
      <c r="F2" s="19"/>
    </row>
    <row r="3" ht="15.75" customHeight="1">
      <c r="A3" s="100" t="s">
        <v>236</v>
      </c>
      <c r="B3" s="101"/>
      <c r="C3" s="101"/>
      <c r="D3" s="101"/>
      <c r="E3" s="102">
        <v>2136.73</v>
      </c>
      <c r="F3" s="19"/>
    </row>
    <row r="4" ht="15.75" customHeight="1">
      <c r="A4" s="100" t="s">
        <v>237</v>
      </c>
      <c r="B4" s="101"/>
      <c r="C4" s="101"/>
      <c r="D4" s="101"/>
      <c r="E4" s="102">
        <v>1102.09</v>
      </c>
      <c r="F4" s="19"/>
    </row>
    <row r="5" ht="15.75" customHeight="1">
      <c r="A5" s="100" t="s">
        <v>238</v>
      </c>
      <c r="B5" s="101"/>
      <c r="C5" s="101"/>
      <c r="D5" s="101"/>
      <c r="E5" s="102">
        <v>781.98</v>
      </c>
      <c r="F5" s="19"/>
    </row>
    <row r="6" ht="15.75" customHeight="1">
      <c r="A6" s="100" t="s">
        <v>239</v>
      </c>
      <c r="B6" s="101"/>
      <c r="C6" s="101"/>
      <c r="D6" s="101"/>
      <c r="E6" s="103">
        <v>12.48</v>
      </c>
      <c r="F6" s="91">
        <f>E7+E6</f>
        <v>166.98</v>
      </c>
    </row>
    <row r="7" ht="15.75" customHeight="1">
      <c r="A7" s="100" t="s">
        <v>240</v>
      </c>
      <c r="B7" s="101"/>
      <c r="C7" s="101"/>
      <c r="D7" s="101"/>
      <c r="E7" s="103">
        <v>154.5</v>
      </c>
      <c r="F7" s="19"/>
    </row>
    <row r="8" ht="15.75" customHeight="1">
      <c r="A8" s="100" t="s">
        <v>241</v>
      </c>
      <c r="B8" s="101"/>
      <c r="C8" s="101"/>
      <c r="D8" s="101"/>
      <c r="E8" s="103">
        <v>244.95</v>
      </c>
      <c r="F8" s="19"/>
    </row>
    <row r="9" ht="19.5" customHeight="1">
      <c r="A9" s="100" t="s">
        <v>242</v>
      </c>
      <c r="B9" s="101"/>
      <c r="C9" s="101"/>
      <c r="D9" s="101"/>
      <c r="E9" s="102">
        <f>895.64+871.65</f>
        <v>1767.29</v>
      </c>
      <c r="F9" s="91">
        <f>E4+E5+E8</f>
        <v>2129.02</v>
      </c>
    </row>
    <row r="10" ht="15.75" customHeight="1">
      <c r="E10" s="90"/>
    </row>
    <row r="11" ht="15.75" customHeight="1">
      <c r="E11" s="90"/>
    </row>
    <row r="12" ht="15.75" customHeight="1">
      <c r="A12" s="100" t="s">
        <v>243</v>
      </c>
      <c r="B12" s="101"/>
      <c r="C12" s="101"/>
      <c r="D12" s="101"/>
      <c r="E12" s="104">
        <f>(10.04+8.02+12.59+7.8)*3.35</f>
        <v>128.8075</v>
      </c>
    </row>
    <row r="13" ht="15.75" customHeight="1">
      <c r="A13" s="100"/>
      <c r="B13" s="101"/>
      <c r="C13" s="101"/>
      <c r="D13" s="101"/>
      <c r="E13" s="102"/>
    </row>
    <row r="14" ht="15.75" customHeight="1">
      <c r="E14" s="90"/>
    </row>
    <row r="15" ht="15.75" customHeight="1">
      <c r="E15" s="90"/>
    </row>
    <row r="16" ht="15.75" customHeight="1">
      <c r="E16" s="90"/>
    </row>
    <row r="17" ht="15.75" customHeight="1">
      <c r="E17" s="90"/>
    </row>
    <row r="18" ht="15.75" customHeight="1">
      <c r="E18" s="90"/>
    </row>
    <row r="19" ht="15.75" customHeight="1">
      <c r="E19" s="90"/>
    </row>
    <row r="20" ht="15.75" customHeight="1">
      <c r="E20" s="90"/>
    </row>
    <row r="21" ht="15.75" customHeight="1">
      <c r="E21" s="90"/>
    </row>
    <row r="22" ht="15.75" customHeight="1">
      <c r="E22" s="90"/>
    </row>
    <row r="23" ht="15.75" customHeight="1">
      <c r="E23" s="90"/>
    </row>
    <row r="24" ht="15.75" customHeight="1">
      <c r="E24" s="90"/>
    </row>
    <row r="25" ht="15.75" customHeight="1">
      <c r="E25" s="90"/>
    </row>
    <row r="26" ht="15.75" customHeight="1">
      <c r="E26" s="90"/>
    </row>
    <row r="27" ht="15.75" customHeight="1">
      <c r="E27" s="90"/>
    </row>
    <row r="28" ht="15.75" customHeight="1">
      <c r="E28" s="90"/>
    </row>
    <row r="29" ht="15.75" customHeight="1">
      <c r="E29" s="90"/>
    </row>
    <row r="30" ht="15.75" customHeight="1">
      <c r="E30" s="90"/>
    </row>
    <row r="31" ht="15.75" customHeight="1">
      <c r="E31" s="90"/>
    </row>
    <row r="32" ht="15.75" customHeight="1">
      <c r="E32" s="90"/>
    </row>
    <row r="33" ht="15.75" customHeight="1">
      <c r="E33" s="90"/>
    </row>
    <row r="34" ht="15.75" customHeight="1">
      <c r="E34" s="90"/>
    </row>
    <row r="35" ht="15.75" customHeight="1">
      <c r="E35" s="90"/>
    </row>
    <row r="36" ht="15.75" customHeight="1">
      <c r="E36" s="90"/>
    </row>
    <row r="37" ht="15.75" customHeight="1">
      <c r="E37" s="90"/>
    </row>
    <row r="38" ht="15.75" customHeight="1">
      <c r="E38" s="90"/>
    </row>
    <row r="39" ht="15.75" customHeight="1">
      <c r="E39" s="90"/>
    </row>
    <row r="40" ht="15.75" customHeight="1">
      <c r="E40" s="90"/>
    </row>
    <row r="41" ht="15.75" customHeight="1">
      <c r="E41" s="90"/>
    </row>
    <row r="42" ht="15.75" customHeight="1">
      <c r="E42" s="90"/>
    </row>
    <row r="43" ht="15.75" customHeight="1">
      <c r="E43" s="90"/>
    </row>
    <row r="44" ht="15.75" customHeight="1">
      <c r="E44" s="90"/>
    </row>
    <row r="45" ht="15.75" customHeight="1">
      <c r="E45" s="90"/>
    </row>
    <row r="46" ht="15.75" customHeight="1">
      <c r="E46" s="90"/>
    </row>
    <row r="47" ht="15.75" customHeight="1">
      <c r="E47" s="90"/>
    </row>
    <row r="48" ht="15.75" customHeight="1">
      <c r="E48" s="90"/>
    </row>
    <row r="49" ht="15.75" customHeight="1">
      <c r="E49" s="90"/>
    </row>
    <row r="50" ht="15.75" customHeight="1">
      <c r="E50" s="90"/>
    </row>
    <row r="51" ht="15.75" customHeight="1">
      <c r="E51" s="90"/>
    </row>
    <row r="52" ht="15.75" customHeight="1">
      <c r="E52" s="90"/>
    </row>
    <row r="53" ht="15.75" customHeight="1">
      <c r="E53" s="90"/>
    </row>
    <row r="54" ht="15.75" customHeight="1">
      <c r="E54" s="90"/>
    </row>
    <row r="55" ht="15.75" customHeight="1">
      <c r="E55" s="90"/>
    </row>
    <row r="56" ht="15.75" customHeight="1">
      <c r="E56" s="90"/>
    </row>
    <row r="57" ht="15.75" customHeight="1">
      <c r="E57" s="90"/>
    </row>
    <row r="58" ht="15.75" customHeight="1">
      <c r="E58" s="90"/>
    </row>
    <row r="59" ht="15.75" customHeight="1">
      <c r="E59" s="90"/>
    </row>
    <row r="60" ht="15.75" customHeight="1">
      <c r="E60" s="90"/>
    </row>
    <row r="61" ht="15.75" customHeight="1">
      <c r="E61" s="90"/>
    </row>
    <row r="62" ht="15.75" customHeight="1">
      <c r="E62" s="90"/>
    </row>
    <row r="63" ht="15.75" customHeight="1">
      <c r="E63" s="90"/>
    </row>
    <row r="64" ht="15.75" customHeight="1">
      <c r="E64" s="90"/>
    </row>
    <row r="65" ht="15.75" customHeight="1">
      <c r="E65" s="90"/>
    </row>
    <row r="66" ht="15.75" customHeight="1">
      <c r="E66" s="90"/>
    </row>
    <row r="67" ht="15.75" customHeight="1">
      <c r="E67" s="90"/>
    </row>
    <row r="68" ht="15.75" customHeight="1">
      <c r="E68" s="90"/>
    </row>
    <row r="69" ht="15.75" customHeight="1">
      <c r="E69" s="90"/>
    </row>
    <row r="70" ht="15.75" customHeight="1">
      <c r="E70" s="90"/>
    </row>
    <row r="71" ht="15.75" customHeight="1">
      <c r="E71" s="90"/>
    </row>
    <row r="72" ht="15.75" customHeight="1">
      <c r="E72" s="90"/>
    </row>
    <row r="73" ht="15.75" customHeight="1">
      <c r="E73" s="90"/>
    </row>
    <row r="74" ht="15.75" customHeight="1">
      <c r="E74" s="90"/>
    </row>
    <row r="75" ht="15.75" customHeight="1">
      <c r="E75" s="90"/>
    </row>
    <row r="76" ht="15.75" customHeight="1">
      <c r="E76" s="90"/>
    </row>
    <row r="77" ht="15.75" customHeight="1">
      <c r="E77" s="90"/>
    </row>
    <row r="78" ht="15.75" customHeight="1">
      <c r="E78" s="90"/>
    </row>
    <row r="79" ht="15.75" customHeight="1">
      <c r="E79" s="90"/>
    </row>
    <row r="80" ht="15.75" customHeight="1">
      <c r="E80" s="90"/>
    </row>
    <row r="81" ht="15.75" customHeight="1">
      <c r="E81" s="90"/>
    </row>
    <row r="82" ht="15.75" customHeight="1">
      <c r="E82" s="90"/>
    </row>
    <row r="83" ht="15.75" customHeight="1">
      <c r="E83" s="90"/>
    </row>
    <row r="84" ht="15.75" customHeight="1">
      <c r="E84" s="90"/>
    </row>
    <row r="85" ht="15.75" customHeight="1">
      <c r="E85" s="90"/>
    </row>
    <row r="86" ht="15.75" customHeight="1">
      <c r="E86" s="90"/>
    </row>
    <row r="87" ht="15.75" customHeight="1">
      <c r="E87" s="90"/>
    </row>
    <row r="88" ht="15.75" customHeight="1">
      <c r="E88" s="90"/>
    </row>
    <row r="89" ht="15.75" customHeight="1">
      <c r="E89" s="90"/>
    </row>
    <row r="90" ht="15.75" customHeight="1">
      <c r="E90" s="90"/>
    </row>
    <row r="91" ht="15.75" customHeight="1">
      <c r="E91" s="90"/>
    </row>
    <row r="92" ht="15.75" customHeight="1">
      <c r="E92" s="90"/>
    </row>
    <row r="93" ht="15.75" customHeight="1">
      <c r="E93" s="90"/>
    </row>
    <row r="94" ht="15.75" customHeight="1">
      <c r="E94" s="90"/>
    </row>
    <row r="95" ht="15.75" customHeight="1">
      <c r="E95" s="90"/>
    </row>
    <row r="96" ht="15.75" customHeight="1">
      <c r="E96" s="90"/>
    </row>
    <row r="97" ht="15.75" customHeight="1">
      <c r="E97" s="90"/>
    </row>
    <row r="98" ht="15.75" customHeight="1">
      <c r="E98" s="90"/>
    </row>
    <row r="99" ht="15.75" customHeight="1">
      <c r="E99" s="90"/>
    </row>
    <row r="100" ht="15.75" customHeight="1">
      <c r="E100" s="90"/>
    </row>
    <row r="101" ht="15.75" customHeight="1">
      <c r="E101" s="90"/>
    </row>
    <row r="102" ht="15.75" customHeight="1">
      <c r="E102" s="90"/>
    </row>
    <row r="103" ht="15.75" customHeight="1">
      <c r="E103" s="90"/>
    </row>
    <row r="104" ht="15.75" customHeight="1">
      <c r="E104" s="90"/>
    </row>
    <row r="105" ht="15.75" customHeight="1">
      <c r="E105" s="90"/>
    </row>
    <row r="106" ht="15.75" customHeight="1">
      <c r="E106" s="90"/>
    </row>
    <row r="107" ht="15.75" customHeight="1">
      <c r="E107" s="90"/>
    </row>
    <row r="108" ht="15.75" customHeight="1">
      <c r="E108" s="90"/>
    </row>
    <row r="109" ht="15.75" customHeight="1">
      <c r="E109" s="90"/>
    </row>
    <row r="110" ht="15.75" customHeight="1">
      <c r="E110" s="90"/>
    </row>
    <row r="111" ht="15.75" customHeight="1">
      <c r="E111" s="90"/>
    </row>
    <row r="112" ht="15.75" customHeight="1">
      <c r="E112" s="90"/>
    </row>
    <row r="113" ht="15.75" customHeight="1">
      <c r="E113" s="90"/>
    </row>
    <row r="114" ht="15.75" customHeight="1">
      <c r="E114" s="90"/>
    </row>
    <row r="115" ht="15.75" customHeight="1">
      <c r="E115" s="90"/>
    </row>
    <row r="116" ht="15.75" customHeight="1">
      <c r="E116" s="90"/>
    </row>
    <row r="117" ht="15.75" customHeight="1">
      <c r="E117" s="90"/>
    </row>
    <row r="118" ht="15.75" customHeight="1">
      <c r="E118" s="90"/>
    </row>
    <row r="119" ht="15.75" customHeight="1">
      <c r="E119" s="90"/>
    </row>
    <row r="120" ht="15.75" customHeight="1">
      <c r="E120" s="90"/>
    </row>
    <row r="121" ht="15.75" customHeight="1">
      <c r="E121" s="90"/>
    </row>
    <row r="122" ht="15.75" customHeight="1">
      <c r="E122" s="90"/>
    </row>
    <row r="123" ht="15.75" customHeight="1">
      <c r="E123" s="90"/>
    </row>
    <row r="124" ht="15.75" customHeight="1">
      <c r="E124" s="90"/>
    </row>
    <row r="125" ht="15.75" customHeight="1">
      <c r="E125" s="90"/>
    </row>
    <row r="126" ht="15.75" customHeight="1">
      <c r="E126" s="90"/>
    </row>
    <row r="127" ht="15.75" customHeight="1">
      <c r="E127" s="90"/>
    </row>
    <row r="128" ht="15.75" customHeight="1">
      <c r="E128" s="90"/>
    </row>
    <row r="129" ht="15.75" customHeight="1">
      <c r="E129" s="90"/>
    </row>
    <row r="130" ht="15.75" customHeight="1">
      <c r="E130" s="90"/>
    </row>
    <row r="131" ht="15.75" customHeight="1">
      <c r="E131" s="90"/>
    </row>
    <row r="132" ht="15.75" customHeight="1">
      <c r="E132" s="90"/>
    </row>
    <row r="133" ht="15.75" customHeight="1">
      <c r="E133" s="90"/>
    </row>
    <row r="134" ht="15.75" customHeight="1">
      <c r="E134" s="90"/>
    </row>
    <row r="135" ht="15.75" customHeight="1">
      <c r="E135" s="90"/>
    </row>
    <row r="136" ht="15.75" customHeight="1">
      <c r="E136" s="90"/>
    </row>
    <row r="137" ht="15.75" customHeight="1">
      <c r="E137" s="90"/>
    </row>
    <row r="138" ht="15.75" customHeight="1">
      <c r="E138" s="90"/>
    </row>
    <row r="139" ht="15.75" customHeight="1">
      <c r="E139" s="90"/>
    </row>
    <row r="140" ht="15.75" customHeight="1">
      <c r="E140" s="90"/>
    </row>
    <row r="141" ht="15.75" customHeight="1">
      <c r="E141" s="90"/>
    </row>
    <row r="142" ht="15.75" customHeight="1">
      <c r="E142" s="90"/>
    </row>
    <row r="143" ht="15.75" customHeight="1">
      <c r="E143" s="90"/>
    </row>
    <row r="144" ht="15.75" customHeight="1">
      <c r="E144" s="90"/>
    </row>
    <row r="145" ht="15.75" customHeight="1">
      <c r="E145" s="90"/>
    </row>
    <row r="146" ht="15.75" customHeight="1">
      <c r="E146" s="90"/>
    </row>
    <row r="147" ht="15.75" customHeight="1">
      <c r="E147" s="90"/>
    </row>
    <row r="148" ht="15.75" customHeight="1">
      <c r="E148" s="90"/>
    </row>
    <row r="149" ht="15.75" customHeight="1">
      <c r="E149" s="90"/>
    </row>
    <row r="150" ht="15.75" customHeight="1">
      <c r="E150" s="90"/>
    </row>
    <row r="151" ht="15.75" customHeight="1">
      <c r="E151" s="90"/>
    </row>
    <row r="152" ht="15.75" customHeight="1">
      <c r="E152" s="90"/>
    </row>
    <row r="153" ht="15.75" customHeight="1">
      <c r="E153" s="90"/>
    </row>
    <row r="154" ht="15.75" customHeight="1">
      <c r="E154" s="90"/>
    </row>
    <row r="155" ht="15.75" customHeight="1">
      <c r="E155" s="90"/>
    </row>
    <row r="156" ht="15.75" customHeight="1">
      <c r="E156" s="90"/>
    </row>
    <row r="157" ht="15.75" customHeight="1">
      <c r="E157" s="90"/>
    </row>
    <row r="158" ht="15.75" customHeight="1">
      <c r="E158" s="90"/>
    </row>
    <row r="159" ht="15.75" customHeight="1">
      <c r="E159" s="90"/>
    </row>
    <row r="160" ht="15.75" customHeight="1">
      <c r="E160" s="90"/>
    </row>
    <row r="161" ht="15.75" customHeight="1">
      <c r="E161" s="90"/>
    </row>
    <row r="162" ht="15.75" customHeight="1">
      <c r="E162" s="90"/>
    </row>
    <row r="163" ht="15.75" customHeight="1">
      <c r="E163" s="90"/>
    </row>
    <row r="164" ht="15.75" customHeight="1">
      <c r="E164" s="90"/>
    </row>
    <row r="165" ht="15.75" customHeight="1">
      <c r="E165" s="90"/>
    </row>
    <row r="166" ht="15.75" customHeight="1">
      <c r="E166" s="90"/>
    </row>
    <row r="167" ht="15.75" customHeight="1">
      <c r="E167" s="90"/>
    </row>
    <row r="168" ht="15.75" customHeight="1">
      <c r="E168" s="90"/>
    </row>
    <row r="169" ht="15.75" customHeight="1">
      <c r="E169" s="90"/>
    </row>
    <row r="170" ht="15.75" customHeight="1">
      <c r="E170" s="90"/>
    </row>
    <row r="171" ht="15.75" customHeight="1">
      <c r="E171" s="90"/>
    </row>
    <row r="172" ht="15.75" customHeight="1">
      <c r="E172" s="90"/>
    </row>
    <row r="173" ht="15.75" customHeight="1">
      <c r="E173" s="90"/>
    </row>
    <row r="174" ht="15.75" customHeight="1">
      <c r="E174" s="90"/>
    </row>
    <row r="175" ht="15.75" customHeight="1">
      <c r="E175" s="90"/>
    </row>
    <row r="176" ht="15.75" customHeight="1">
      <c r="E176" s="90"/>
    </row>
    <row r="177" ht="15.75" customHeight="1">
      <c r="E177" s="90"/>
    </row>
    <row r="178" ht="15.75" customHeight="1">
      <c r="E178" s="90"/>
    </row>
    <row r="179" ht="15.75" customHeight="1">
      <c r="E179" s="90"/>
    </row>
    <row r="180" ht="15.75" customHeight="1">
      <c r="E180" s="90"/>
    </row>
    <row r="181" ht="15.75" customHeight="1">
      <c r="E181" s="90"/>
    </row>
    <row r="182" ht="15.75" customHeight="1">
      <c r="E182" s="90"/>
    </row>
    <row r="183" ht="15.75" customHeight="1">
      <c r="E183" s="90"/>
    </row>
    <row r="184" ht="15.75" customHeight="1">
      <c r="E184" s="90"/>
    </row>
    <row r="185" ht="15.75" customHeight="1">
      <c r="E185" s="90"/>
    </row>
    <row r="186" ht="15.75" customHeight="1">
      <c r="E186" s="90"/>
    </row>
    <row r="187" ht="15.75" customHeight="1">
      <c r="E187" s="90"/>
    </row>
    <row r="188" ht="15.75" customHeight="1">
      <c r="E188" s="90"/>
    </row>
    <row r="189" ht="15.75" customHeight="1">
      <c r="E189" s="90"/>
    </row>
    <row r="190" ht="15.75" customHeight="1">
      <c r="E190" s="90"/>
    </row>
    <row r="191" ht="15.75" customHeight="1">
      <c r="E191" s="90"/>
    </row>
    <row r="192" ht="15.75" customHeight="1">
      <c r="E192" s="90"/>
    </row>
    <row r="193" ht="15.75" customHeight="1">
      <c r="E193" s="90"/>
    </row>
    <row r="194" ht="15.75" customHeight="1">
      <c r="E194" s="90"/>
    </row>
    <row r="195" ht="15.75" customHeight="1">
      <c r="E195" s="90"/>
    </row>
    <row r="196" ht="15.75" customHeight="1">
      <c r="E196" s="90"/>
    </row>
    <row r="197" ht="15.75" customHeight="1">
      <c r="E197" s="90"/>
    </row>
    <row r="198" ht="15.75" customHeight="1">
      <c r="E198" s="90"/>
    </row>
    <row r="199" ht="15.75" customHeight="1">
      <c r="E199" s="90"/>
    </row>
    <row r="200" ht="15.75" customHeight="1">
      <c r="E200" s="90"/>
    </row>
    <row r="201" ht="15.75" customHeight="1">
      <c r="E201" s="90"/>
    </row>
    <row r="202" ht="15.75" customHeight="1">
      <c r="E202" s="90"/>
    </row>
    <row r="203" ht="15.75" customHeight="1">
      <c r="E203" s="90"/>
    </row>
    <row r="204" ht="15.75" customHeight="1">
      <c r="E204" s="90"/>
    </row>
    <row r="205" ht="15.75" customHeight="1">
      <c r="E205" s="90"/>
    </row>
    <row r="206" ht="15.75" customHeight="1">
      <c r="E206" s="90"/>
    </row>
    <row r="207" ht="15.75" customHeight="1">
      <c r="E207" s="90"/>
    </row>
    <row r="208" ht="15.75" customHeight="1">
      <c r="E208" s="90"/>
    </row>
    <row r="209" ht="15.75" customHeight="1">
      <c r="E209" s="90"/>
    </row>
    <row r="210" ht="15.75" customHeight="1">
      <c r="E210" s="90"/>
    </row>
    <row r="211" ht="15.75" customHeight="1">
      <c r="E211" s="90"/>
    </row>
    <row r="212" ht="15.75" customHeight="1">
      <c r="E212" s="90"/>
    </row>
    <row r="213" ht="15.75" customHeight="1">
      <c r="E213" s="90"/>
    </row>
    <row r="214" ht="15.75" customHeight="1">
      <c r="E214" s="90"/>
    </row>
    <row r="215" ht="15.75" customHeight="1">
      <c r="E215" s="90"/>
    </row>
    <row r="216" ht="15.75" customHeight="1">
      <c r="E216" s="90"/>
    </row>
    <row r="217" ht="15.75" customHeight="1">
      <c r="E217" s="90"/>
    </row>
    <row r="218" ht="15.75" customHeight="1">
      <c r="E218" s="90"/>
    </row>
    <row r="219" ht="15.75" customHeight="1">
      <c r="E219" s="90"/>
    </row>
    <row r="220" ht="15.75" customHeight="1">
      <c r="E220" s="90"/>
    </row>
    <row r="221" ht="15.75" customHeight="1">
      <c r="E221" s="90"/>
    </row>
    <row r="222" ht="15.75" customHeight="1">
      <c r="E222" s="90"/>
    </row>
    <row r="223" ht="15.75" customHeight="1">
      <c r="E223" s="90"/>
    </row>
    <row r="224" ht="15.75" customHeight="1">
      <c r="E224" s="90"/>
    </row>
    <row r="225" ht="15.75" customHeight="1">
      <c r="E225" s="90"/>
    </row>
    <row r="226" ht="15.75" customHeight="1">
      <c r="E226" s="90"/>
    </row>
    <row r="227" ht="15.75" customHeight="1">
      <c r="E227" s="90"/>
    </row>
    <row r="228" ht="15.75" customHeight="1">
      <c r="E228" s="90"/>
    </row>
    <row r="229" ht="15.75" customHeight="1">
      <c r="E229" s="90"/>
    </row>
    <row r="230" ht="15.75" customHeight="1">
      <c r="E230" s="90"/>
    </row>
    <row r="231" ht="15.75" customHeight="1">
      <c r="E231" s="90"/>
    </row>
    <row r="232" ht="15.75" customHeight="1">
      <c r="E232" s="90"/>
    </row>
    <row r="233" ht="15.75" customHeight="1">
      <c r="E233" s="90"/>
    </row>
    <row r="234" ht="15.75" customHeight="1">
      <c r="E234" s="90"/>
    </row>
    <row r="235" ht="15.75" customHeight="1">
      <c r="E235" s="90"/>
    </row>
    <row r="236" ht="15.75" customHeight="1">
      <c r="E236" s="90"/>
    </row>
    <row r="237" ht="15.75" customHeight="1">
      <c r="E237" s="90"/>
    </row>
    <row r="238" ht="15.75" customHeight="1">
      <c r="E238" s="90"/>
    </row>
    <row r="239" ht="15.75" customHeight="1">
      <c r="E239" s="90"/>
    </row>
    <row r="240" ht="15.75" customHeight="1">
      <c r="E240" s="90"/>
    </row>
    <row r="241" ht="15.75" customHeight="1">
      <c r="E241" s="90"/>
    </row>
    <row r="242" ht="15.75" customHeight="1">
      <c r="E242" s="90"/>
    </row>
    <row r="243" ht="15.75" customHeight="1">
      <c r="E243" s="90"/>
    </row>
    <row r="244" ht="15.75" customHeight="1">
      <c r="E244" s="90"/>
    </row>
    <row r="245" ht="15.75" customHeight="1">
      <c r="E245" s="90"/>
    </row>
    <row r="246" ht="15.75" customHeight="1">
      <c r="E246" s="90"/>
    </row>
    <row r="247" ht="15.75" customHeight="1">
      <c r="E247" s="90"/>
    </row>
    <row r="248" ht="15.75" customHeight="1">
      <c r="E248" s="90"/>
    </row>
    <row r="249" ht="15.75" customHeight="1">
      <c r="E249" s="90"/>
    </row>
    <row r="250" ht="15.75" customHeight="1">
      <c r="E250" s="90"/>
    </row>
    <row r="251" ht="15.75" customHeight="1">
      <c r="E251" s="90"/>
    </row>
    <row r="252" ht="15.75" customHeight="1">
      <c r="E252" s="90"/>
    </row>
    <row r="253" ht="15.75" customHeight="1">
      <c r="E253" s="90"/>
    </row>
    <row r="254" ht="15.75" customHeight="1">
      <c r="E254" s="90"/>
    </row>
    <row r="255" ht="15.75" customHeight="1">
      <c r="E255" s="90"/>
    </row>
    <row r="256" ht="15.75" customHeight="1">
      <c r="E256" s="90"/>
    </row>
    <row r="257" ht="15.75" customHeight="1">
      <c r="E257" s="90"/>
    </row>
    <row r="258" ht="15.75" customHeight="1">
      <c r="E258" s="90"/>
    </row>
    <row r="259" ht="15.75" customHeight="1">
      <c r="E259" s="90"/>
    </row>
    <row r="260" ht="15.75" customHeight="1">
      <c r="E260" s="90"/>
    </row>
    <row r="261" ht="15.75" customHeight="1">
      <c r="E261" s="90"/>
    </row>
    <row r="262" ht="15.75" customHeight="1">
      <c r="E262" s="90"/>
    </row>
    <row r="263" ht="15.75" customHeight="1">
      <c r="E263" s="90"/>
    </row>
    <row r="264" ht="15.75" customHeight="1">
      <c r="E264" s="90"/>
    </row>
    <row r="265" ht="15.75" customHeight="1">
      <c r="E265" s="90"/>
    </row>
    <row r="266" ht="15.75" customHeight="1">
      <c r="E266" s="90"/>
    </row>
    <row r="267" ht="15.75" customHeight="1">
      <c r="E267" s="90"/>
    </row>
    <row r="268" ht="15.75" customHeight="1">
      <c r="E268" s="90"/>
    </row>
    <row r="269" ht="15.75" customHeight="1">
      <c r="E269" s="90"/>
    </row>
    <row r="270" ht="15.75" customHeight="1">
      <c r="E270" s="90"/>
    </row>
    <row r="271" ht="15.75" customHeight="1">
      <c r="E271" s="90"/>
    </row>
    <row r="272" ht="15.75" customHeight="1">
      <c r="E272" s="90"/>
    </row>
    <row r="273" ht="15.75" customHeight="1">
      <c r="E273" s="90"/>
    </row>
    <row r="274" ht="15.75" customHeight="1">
      <c r="E274" s="90"/>
    </row>
    <row r="275" ht="15.75" customHeight="1">
      <c r="E275" s="90"/>
    </row>
    <row r="276" ht="15.75" customHeight="1">
      <c r="E276" s="90"/>
    </row>
    <row r="277" ht="15.75" customHeight="1">
      <c r="E277" s="90"/>
    </row>
    <row r="278" ht="15.75" customHeight="1">
      <c r="E278" s="90"/>
    </row>
    <row r="279" ht="15.75" customHeight="1">
      <c r="E279" s="90"/>
    </row>
    <row r="280" ht="15.75" customHeight="1">
      <c r="E280" s="90"/>
    </row>
    <row r="281" ht="15.75" customHeight="1">
      <c r="E281" s="90"/>
    </row>
    <row r="282" ht="15.75" customHeight="1">
      <c r="E282" s="90"/>
    </row>
    <row r="283" ht="15.75" customHeight="1">
      <c r="E283" s="90"/>
    </row>
    <row r="284" ht="15.75" customHeight="1">
      <c r="E284" s="90"/>
    </row>
    <row r="285" ht="15.75" customHeight="1">
      <c r="E285" s="90"/>
    </row>
    <row r="286" ht="15.75" customHeight="1">
      <c r="E286" s="90"/>
    </row>
    <row r="287" ht="15.75" customHeight="1">
      <c r="E287" s="90"/>
    </row>
    <row r="288" ht="15.75" customHeight="1">
      <c r="E288" s="90"/>
    </row>
    <row r="289" ht="15.75" customHeight="1">
      <c r="E289" s="90"/>
    </row>
    <row r="290" ht="15.75" customHeight="1">
      <c r="E290" s="90"/>
    </row>
    <row r="291" ht="15.75" customHeight="1">
      <c r="E291" s="90"/>
    </row>
    <row r="292" ht="15.75" customHeight="1">
      <c r="E292" s="90"/>
    </row>
    <row r="293" ht="15.75" customHeight="1">
      <c r="E293" s="90"/>
    </row>
    <row r="294" ht="15.75" customHeight="1">
      <c r="E294" s="90"/>
    </row>
    <row r="295" ht="15.75" customHeight="1">
      <c r="E295" s="90"/>
    </row>
    <row r="296" ht="15.75" customHeight="1">
      <c r="E296" s="90"/>
    </row>
    <row r="297" ht="15.75" customHeight="1">
      <c r="E297" s="90"/>
    </row>
    <row r="298" ht="15.75" customHeight="1">
      <c r="E298" s="90"/>
    </row>
    <row r="299" ht="15.75" customHeight="1">
      <c r="E299" s="90"/>
    </row>
    <row r="300" ht="15.75" customHeight="1">
      <c r="E300" s="90"/>
    </row>
    <row r="301" ht="15.75" customHeight="1">
      <c r="E301" s="90"/>
    </row>
    <row r="302" ht="15.75" customHeight="1">
      <c r="E302" s="90"/>
    </row>
    <row r="303" ht="15.75" customHeight="1">
      <c r="E303" s="90"/>
    </row>
    <row r="304" ht="15.75" customHeight="1">
      <c r="E304" s="90"/>
    </row>
    <row r="305" ht="15.75" customHeight="1">
      <c r="E305" s="90"/>
    </row>
    <row r="306" ht="15.75" customHeight="1">
      <c r="E306" s="90"/>
    </row>
    <row r="307" ht="15.75" customHeight="1">
      <c r="E307" s="90"/>
    </row>
    <row r="308" ht="15.75" customHeight="1">
      <c r="E308" s="90"/>
    </row>
    <row r="309" ht="15.75" customHeight="1">
      <c r="E309" s="90"/>
    </row>
    <row r="310" ht="15.75" customHeight="1">
      <c r="E310" s="90"/>
    </row>
    <row r="311" ht="15.75" customHeight="1">
      <c r="E311" s="90"/>
    </row>
    <row r="312" ht="15.75" customHeight="1">
      <c r="E312" s="90"/>
    </row>
    <row r="313" ht="15.75" customHeight="1">
      <c r="E313" s="90"/>
    </row>
    <row r="314" ht="15.75" customHeight="1">
      <c r="E314" s="90"/>
    </row>
    <row r="315" ht="15.75" customHeight="1">
      <c r="E315" s="90"/>
    </row>
    <row r="316" ht="15.75" customHeight="1">
      <c r="E316" s="90"/>
    </row>
    <row r="317" ht="15.75" customHeight="1">
      <c r="E317" s="90"/>
    </row>
    <row r="318" ht="15.75" customHeight="1">
      <c r="E318" s="90"/>
    </row>
    <row r="319" ht="15.75" customHeight="1">
      <c r="E319" s="90"/>
    </row>
    <row r="320" ht="15.75" customHeight="1">
      <c r="E320" s="90"/>
    </row>
    <row r="321" ht="15.75" customHeight="1">
      <c r="E321" s="90"/>
    </row>
    <row r="322" ht="15.75" customHeight="1">
      <c r="E322" s="90"/>
    </row>
    <row r="323" ht="15.75" customHeight="1">
      <c r="E323" s="90"/>
    </row>
    <row r="324" ht="15.75" customHeight="1">
      <c r="E324" s="90"/>
    </row>
    <row r="325" ht="15.75" customHeight="1">
      <c r="E325" s="90"/>
    </row>
    <row r="326" ht="15.75" customHeight="1">
      <c r="E326" s="90"/>
    </row>
    <row r="327" ht="15.75" customHeight="1">
      <c r="E327" s="90"/>
    </row>
    <row r="328" ht="15.75" customHeight="1">
      <c r="E328" s="90"/>
    </row>
    <row r="329" ht="15.75" customHeight="1">
      <c r="E329" s="90"/>
    </row>
    <row r="330" ht="15.75" customHeight="1">
      <c r="E330" s="90"/>
    </row>
    <row r="331" ht="15.75" customHeight="1">
      <c r="E331" s="90"/>
    </row>
    <row r="332" ht="15.75" customHeight="1">
      <c r="E332" s="90"/>
    </row>
    <row r="333" ht="15.75" customHeight="1">
      <c r="E333" s="90"/>
    </row>
    <row r="334" ht="15.75" customHeight="1">
      <c r="E334" s="90"/>
    </row>
    <row r="335" ht="15.75" customHeight="1">
      <c r="E335" s="90"/>
    </row>
    <row r="336" ht="15.75" customHeight="1">
      <c r="E336" s="90"/>
    </row>
    <row r="337" ht="15.75" customHeight="1">
      <c r="E337" s="90"/>
    </row>
    <row r="338" ht="15.75" customHeight="1">
      <c r="E338" s="90"/>
    </row>
    <row r="339" ht="15.75" customHeight="1">
      <c r="E339" s="90"/>
    </row>
    <row r="340" ht="15.75" customHeight="1">
      <c r="E340" s="90"/>
    </row>
    <row r="341" ht="15.75" customHeight="1">
      <c r="E341" s="90"/>
    </row>
    <row r="342" ht="15.75" customHeight="1">
      <c r="E342" s="90"/>
    </row>
    <row r="343" ht="15.75" customHeight="1">
      <c r="E343" s="90"/>
    </row>
    <row r="344" ht="15.75" customHeight="1">
      <c r="E344" s="90"/>
    </row>
    <row r="345" ht="15.75" customHeight="1">
      <c r="E345" s="90"/>
    </row>
    <row r="346" ht="15.75" customHeight="1">
      <c r="E346" s="90"/>
    </row>
    <row r="347" ht="15.75" customHeight="1">
      <c r="E347" s="90"/>
    </row>
    <row r="348" ht="15.75" customHeight="1">
      <c r="E348" s="90"/>
    </row>
    <row r="349" ht="15.75" customHeight="1">
      <c r="E349" s="90"/>
    </row>
    <row r="350" ht="15.75" customHeight="1">
      <c r="E350" s="90"/>
    </row>
    <row r="351" ht="15.75" customHeight="1">
      <c r="E351" s="90"/>
    </row>
    <row r="352" ht="15.75" customHeight="1">
      <c r="E352" s="90"/>
    </row>
    <row r="353" ht="15.75" customHeight="1">
      <c r="E353" s="90"/>
    </row>
    <row r="354" ht="15.75" customHeight="1">
      <c r="E354" s="90"/>
    </row>
    <row r="355" ht="15.75" customHeight="1">
      <c r="E355" s="90"/>
    </row>
    <row r="356" ht="15.75" customHeight="1">
      <c r="E356" s="90"/>
    </row>
    <row r="357" ht="15.75" customHeight="1">
      <c r="E357" s="90"/>
    </row>
    <row r="358" ht="15.75" customHeight="1">
      <c r="E358" s="90"/>
    </row>
    <row r="359" ht="15.75" customHeight="1">
      <c r="E359" s="90"/>
    </row>
    <row r="360" ht="15.75" customHeight="1">
      <c r="E360" s="90"/>
    </row>
    <row r="361" ht="15.75" customHeight="1">
      <c r="E361" s="90"/>
    </row>
    <row r="362" ht="15.75" customHeight="1">
      <c r="E362" s="90"/>
    </row>
    <row r="363" ht="15.75" customHeight="1">
      <c r="E363" s="90"/>
    </row>
    <row r="364" ht="15.75" customHeight="1">
      <c r="E364" s="90"/>
    </row>
    <row r="365" ht="15.75" customHeight="1">
      <c r="E365" s="90"/>
    </row>
    <row r="366" ht="15.75" customHeight="1">
      <c r="E366" s="90"/>
    </row>
    <row r="367" ht="15.75" customHeight="1">
      <c r="E367" s="90"/>
    </row>
    <row r="368" ht="15.75" customHeight="1">
      <c r="E368" s="90"/>
    </row>
    <row r="369" ht="15.75" customHeight="1">
      <c r="E369" s="90"/>
    </row>
    <row r="370" ht="15.75" customHeight="1">
      <c r="E370" s="90"/>
    </row>
    <row r="371" ht="15.75" customHeight="1">
      <c r="E371" s="90"/>
    </row>
    <row r="372" ht="15.75" customHeight="1">
      <c r="E372" s="90"/>
    </row>
    <row r="373" ht="15.75" customHeight="1">
      <c r="E373" s="90"/>
    </row>
    <row r="374" ht="15.75" customHeight="1">
      <c r="E374" s="90"/>
    </row>
    <row r="375" ht="15.75" customHeight="1">
      <c r="E375" s="90"/>
    </row>
    <row r="376" ht="15.75" customHeight="1">
      <c r="E376" s="90"/>
    </row>
    <row r="377" ht="15.75" customHeight="1">
      <c r="E377" s="90"/>
    </row>
    <row r="378" ht="15.75" customHeight="1">
      <c r="E378" s="90"/>
    </row>
    <row r="379" ht="15.75" customHeight="1">
      <c r="E379" s="90"/>
    </row>
    <row r="380" ht="15.75" customHeight="1">
      <c r="E380" s="90"/>
    </row>
    <row r="381" ht="15.75" customHeight="1">
      <c r="E381" s="90"/>
    </row>
    <row r="382" ht="15.75" customHeight="1">
      <c r="E382" s="90"/>
    </row>
    <row r="383" ht="15.75" customHeight="1">
      <c r="E383" s="90"/>
    </row>
    <row r="384" ht="15.75" customHeight="1">
      <c r="E384" s="90"/>
    </row>
    <row r="385" ht="15.75" customHeight="1">
      <c r="E385" s="90"/>
    </row>
    <row r="386" ht="15.75" customHeight="1">
      <c r="E386" s="90"/>
    </row>
    <row r="387" ht="15.75" customHeight="1">
      <c r="E387" s="90"/>
    </row>
    <row r="388" ht="15.75" customHeight="1">
      <c r="E388" s="90"/>
    </row>
    <row r="389" ht="15.75" customHeight="1">
      <c r="E389" s="90"/>
    </row>
    <row r="390" ht="15.75" customHeight="1">
      <c r="E390" s="90"/>
    </row>
    <row r="391" ht="15.75" customHeight="1">
      <c r="E391" s="90"/>
    </row>
    <row r="392" ht="15.75" customHeight="1">
      <c r="E392" s="90"/>
    </row>
    <row r="393" ht="15.75" customHeight="1">
      <c r="E393" s="90"/>
    </row>
    <row r="394" ht="15.75" customHeight="1">
      <c r="E394" s="90"/>
    </row>
    <row r="395" ht="15.75" customHeight="1">
      <c r="E395" s="90"/>
    </row>
    <row r="396" ht="15.75" customHeight="1">
      <c r="E396" s="90"/>
    </row>
    <row r="397" ht="15.75" customHeight="1">
      <c r="E397" s="90"/>
    </row>
    <row r="398" ht="15.75" customHeight="1">
      <c r="E398" s="90"/>
    </row>
    <row r="399" ht="15.75" customHeight="1">
      <c r="E399" s="90"/>
    </row>
    <row r="400" ht="15.75" customHeight="1">
      <c r="E400" s="90"/>
    </row>
    <row r="401" ht="15.75" customHeight="1">
      <c r="E401" s="90"/>
    </row>
    <row r="402" ht="15.75" customHeight="1">
      <c r="E402" s="90"/>
    </row>
    <row r="403" ht="15.75" customHeight="1">
      <c r="E403" s="90"/>
    </row>
    <row r="404" ht="15.75" customHeight="1">
      <c r="E404" s="90"/>
    </row>
    <row r="405" ht="15.75" customHeight="1">
      <c r="E405" s="90"/>
    </row>
    <row r="406" ht="15.75" customHeight="1">
      <c r="E406" s="90"/>
    </row>
    <row r="407" ht="15.75" customHeight="1">
      <c r="E407" s="90"/>
    </row>
    <row r="408" ht="15.75" customHeight="1">
      <c r="E408" s="90"/>
    </row>
    <row r="409" ht="15.75" customHeight="1">
      <c r="E409" s="90"/>
    </row>
    <row r="410" ht="15.75" customHeight="1">
      <c r="E410" s="90"/>
    </row>
    <row r="411" ht="15.75" customHeight="1">
      <c r="E411" s="90"/>
    </row>
    <row r="412" ht="15.75" customHeight="1">
      <c r="E412" s="90"/>
    </row>
    <row r="413" ht="15.75" customHeight="1">
      <c r="E413" s="90"/>
    </row>
    <row r="414" ht="15.75" customHeight="1">
      <c r="E414" s="90"/>
    </row>
    <row r="415" ht="15.75" customHeight="1">
      <c r="E415" s="90"/>
    </row>
    <row r="416" ht="15.75" customHeight="1">
      <c r="E416" s="90"/>
    </row>
    <row r="417" ht="15.75" customHeight="1">
      <c r="E417" s="90"/>
    </row>
    <row r="418" ht="15.75" customHeight="1">
      <c r="E418" s="90"/>
    </row>
    <row r="419" ht="15.75" customHeight="1">
      <c r="E419" s="90"/>
    </row>
    <row r="420" ht="15.75" customHeight="1">
      <c r="E420" s="90"/>
    </row>
    <row r="421" ht="15.75" customHeight="1">
      <c r="E421" s="90"/>
    </row>
    <row r="422" ht="15.75" customHeight="1">
      <c r="E422" s="90"/>
    </row>
    <row r="423" ht="15.75" customHeight="1">
      <c r="E423" s="90"/>
    </row>
    <row r="424" ht="15.75" customHeight="1">
      <c r="E424" s="90"/>
    </row>
    <row r="425" ht="15.75" customHeight="1">
      <c r="E425" s="90"/>
    </row>
    <row r="426" ht="15.75" customHeight="1">
      <c r="E426" s="90"/>
    </row>
    <row r="427" ht="15.75" customHeight="1">
      <c r="E427" s="90"/>
    </row>
    <row r="428" ht="15.75" customHeight="1">
      <c r="E428" s="90"/>
    </row>
    <row r="429" ht="15.75" customHeight="1">
      <c r="E429" s="90"/>
    </row>
    <row r="430" ht="15.75" customHeight="1">
      <c r="E430" s="90"/>
    </row>
    <row r="431" ht="15.75" customHeight="1">
      <c r="E431" s="90"/>
    </row>
    <row r="432" ht="15.75" customHeight="1">
      <c r="E432" s="90"/>
    </row>
    <row r="433" ht="15.75" customHeight="1">
      <c r="E433" s="90"/>
    </row>
    <row r="434" ht="15.75" customHeight="1">
      <c r="E434" s="90"/>
    </row>
    <row r="435" ht="15.75" customHeight="1">
      <c r="E435" s="90"/>
    </row>
    <row r="436" ht="15.75" customHeight="1">
      <c r="E436" s="90"/>
    </row>
    <row r="437" ht="15.75" customHeight="1">
      <c r="E437" s="90"/>
    </row>
    <row r="438" ht="15.75" customHeight="1">
      <c r="E438" s="90"/>
    </row>
    <row r="439" ht="15.75" customHeight="1">
      <c r="E439" s="90"/>
    </row>
    <row r="440" ht="15.75" customHeight="1">
      <c r="E440" s="90"/>
    </row>
    <row r="441" ht="15.75" customHeight="1">
      <c r="E441" s="90"/>
    </row>
    <row r="442" ht="15.75" customHeight="1">
      <c r="E442" s="90"/>
    </row>
    <row r="443" ht="15.75" customHeight="1">
      <c r="E443" s="90"/>
    </row>
    <row r="444" ht="15.75" customHeight="1">
      <c r="E444" s="90"/>
    </row>
    <row r="445" ht="15.75" customHeight="1">
      <c r="E445" s="90"/>
    </row>
    <row r="446" ht="15.75" customHeight="1">
      <c r="E446" s="90"/>
    </row>
    <row r="447" ht="15.75" customHeight="1">
      <c r="E447" s="90"/>
    </row>
    <row r="448" ht="15.75" customHeight="1">
      <c r="E448" s="90"/>
    </row>
    <row r="449" ht="15.75" customHeight="1">
      <c r="E449" s="90"/>
    </row>
    <row r="450" ht="15.75" customHeight="1">
      <c r="E450" s="90"/>
    </row>
    <row r="451" ht="15.75" customHeight="1">
      <c r="E451" s="90"/>
    </row>
    <row r="452" ht="15.75" customHeight="1">
      <c r="E452" s="90"/>
    </row>
    <row r="453" ht="15.75" customHeight="1">
      <c r="E453" s="90"/>
    </row>
    <row r="454" ht="15.75" customHeight="1">
      <c r="E454" s="90"/>
    </row>
    <row r="455" ht="15.75" customHeight="1">
      <c r="E455" s="90"/>
    </row>
    <row r="456" ht="15.75" customHeight="1">
      <c r="E456" s="90"/>
    </row>
    <row r="457" ht="15.75" customHeight="1">
      <c r="E457" s="90"/>
    </row>
    <row r="458" ht="15.75" customHeight="1">
      <c r="E458" s="90"/>
    </row>
    <row r="459" ht="15.75" customHeight="1">
      <c r="E459" s="90"/>
    </row>
    <row r="460" ht="15.75" customHeight="1">
      <c r="E460" s="90"/>
    </row>
    <row r="461" ht="15.75" customHeight="1">
      <c r="E461" s="90"/>
    </row>
    <row r="462" ht="15.75" customHeight="1">
      <c r="E462" s="90"/>
    </row>
    <row r="463" ht="15.75" customHeight="1">
      <c r="E463" s="90"/>
    </row>
    <row r="464" ht="15.75" customHeight="1">
      <c r="E464" s="90"/>
    </row>
    <row r="465" ht="15.75" customHeight="1">
      <c r="E465" s="90"/>
    </row>
    <row r="466" ht="15.75" customHeight="1">
      <c r="E466" s="90"/>
    </row>
    <row r="467" ht="15.75" customHeight="1">
      <c r="E467" s="90"/>
    </row>
    <row r="468" ht="15.75" customHeight="1">
      <c r="E468" s="90"/>
    </row>
    <row r="469" ht="15.75" customHeight="1">
      <c r="E469" s="90"/>
    </row>
    <row r="470" ht="15.75" customHeight="1">
      <c r="E470" s="90"/>
    </row>
    <row r="471" ht="15.75" customHeight="1">
      <c r="E471" s="90"/>
    </row>
    <row r="472" ht="15.75" customHeight="1">
      <c r="E472" s="90"/>
    </row>
    <row r="473" ht="15.75" customHeight="1">
      <c r="E473" s="90"/>
    </row>
    <row r="474" ht="15.75" customHeight="1">
      <c r="E474" s="90"/>
    </row>
    <row r="475" ht="15.75" customHeight="1">
      <c r="E475" s="90"/>
    </row>
    <row r="476" ht="15.75" customHeight="1">
      <c r="E476" s="90"/>
    </row>
    <row r="477" ht="15.75" customHeight="1">
      <c r="E477" s="90"/>
    </row>
    <row r="478" ht="15.75" customHeight="1">
      <c r="E478" s="90"/>
    </row>
    <row r="479" ht="15.75" customHeight="1">
      <c r="E479" s="90"/>
    </row>
    <row r="480" ht="15.75" customHeight="1">
      <c r="E480" s="90"/>
    </row>
    <row r="481" ht="15.75" customHeight="1">
      <c r="E481" s="90"/>
    </row>
    <row r="482" ht="15.75" customHeight="1">
      <c r="E482" s="90"/>
    </row>
    <row r="483" ht="15.75" customHeight="1">
      <c r="E483" s="90"/>
    </row>
    <row r="484" ht="15.75" customHeight="1">
      <c r="E484" s="90"/>
    </row>
    <row r="485" ht="15.75" customHeight="1">
      <c r="E485" s="90"/>
    </row>
    <row r="486" ht="15.75" customHeight="1">
      <c r="E486" s="90"/>
    </row>
    <row r="487" ht="15.75" customHeight="1">
      <c r="E487" s="90"/>
    </row>
    <row r="488" ht="15.75" customHeight="1">
      <c r="E488" s="90"/>
    </row>
    <row r="489" ht="15.75" customHeight="1">
      <c r="E489" s="90"/>
    </row>
    <row r="490" ht="15.75" customHeight="1">
      <c r="E490" s="90"/>
    </row>
    <row r="491" ht="15.75" customHeight="1">
      <c r="E491" s="90"/>
    </row>
    <row r="492" ht="15.75" customHeight="1">
      <c r="E492" s="90"/>
    </row>
    <row r="493" ht="15.75" customHeight="1">
      <c r="E493" s="90"/>
    </row>
    <row r="494" ht="15.75" customHeight="1">
      <c r="E494" s="90"/>
    </row>
    <row r="495" ht="15.75" customHeight="1">
      <c r="E495" s="90"/>
    </row>
    <row r="496" ht="15.75" customHeight="1">
      <c r="E496" s="90"/>
    </row>
    <row r="497" ht="15.75" customHeight="1">
      <c r="E497" s="90"/>
    </row>
    <row r="498" ht="15.75" customHeight="1">
      <c r="E498" s="90"/>
    </row>
    <row r="499" ht="15.75" customHeight="1">
      <c r="E499" s="90"/>
    </row>
    <row r="500" ht="15.75" customHeight="1">
      <c r="E500" s="90"/>
    </row>
    <row r="501" ht="15.75" customHeight="1">
      <c r="E501" s="90"/>
    </row>
    <row r="502" ht="15.75" customHeight="1">
      <c r="E502" s="90"/>
    </row>
    <row r="503" ht="15.75" customHeight="1">
      <c r="E503" s="90"/>
    </row>
    <row r="504" ht="15.75" customHeight="1">
      <c r="E504" s="90"/>
    </row>
    <row r="505" ht="15.75" customHeight="1">
      <c r="E505" s="90"/>
    </row>
    <row r="506" ht="15.75" customHeight="1">
      <c r="E506" s="90"/>
    </row>
    <row r="507" ht="15.75" customHeight="1">
      <c r="E507" s="90"/>
    </row>
    <row r="508" ht="15.75" customHeight="1">
      <c r="E508" s="90"/>
    </row>
    <row r="509" ht="15.75" customHeight="1">
      <c r="E509" s="90"/>
    </row>
    <row r="510" ht="15.75" customHeight="1">
      <c r="E510" s="90"/>
    </row>
    <row r="511" ht="15.75" customHeight="1">
      <c r="E511" s="90"/>
    </row>
    <row r="512" ht="15.75" customHeight="1">
      <c r="E512" s="90"/>
    </row>
    <row r="513" ht="15.75" customHeight="1">
      <c r="E513" s="90"/>
    </row>
    <row r="514" ht="15.75" customHeight="1">
      <c r="E514" s="90"/>
    </row>
    <row r="515" ht="15.75" customHeight="1">
      <c r="E515" s="90"/>
    </row>
    <row r="516" ht="15.75" customHeight="1">
      <c r="E516" s="90"/>
    </row>
    <row r="517" ht="15.75" customHeight="1">
      <c r="E517" s="90"/>
    </row>
    <row r="518" ht="15.75" customHeight="1">
      <c r="E518" s="90"/>
    </row>
    <row r="519" ht="15.75" customHeight="1">
      <c r="E519" s="90"/>
    </row>
    <row r="520" ht="15.75" customHeight="1">
      <c r="E520" s="90"/>
    </row>
    <row r="521" ht="15.75" customHeight="1">
      <c r="E521" s="90"/>
    </row>
    <row r="522" ht="15.75" customHeight="1">
      <c r="E522" s="90"/>
    </row>
    <row r="523" ht="15.75" customHeight="1">
      <c r="E523" s="90"/>
    </row>
    <row r="524" ht="15.75" customHeight="1">
      <c r="E524" s="90"/>
    </row>
    <row r="525" ht="15.75" customHeight="1">
      <c r="E525" s="90"/>
    </row>
    <row r="526" ht="15.75" customHeight="1">
      <c r="E526" s="90"/>
    </row>
    <row r="527" ht="15.75" customHeight="1">
      <c r="E527" s="90"/>
    </row>
    <row r="528" ht="15.75" customHeight="1">
      <c r="E528" s="90"/>
    </row>
    <row r="529" ht="15.75" customHeight="1">
      <c r="E529" s="90"/>
    </row>
    <row r="530" ht="15.75" customHeight="1">
      <c r="E530" s="90"/>
    </row>
    <row r="531" ht="15.75" customHeight="1">
      <c r="E531" s="90"/>
    </row>
    <row r="532" ht="15.75" customHeight="1">
      <c r="E532" s="90"/>
    </row>
    <row r="533" ht="15.75" customHeight="1">
      <c r="E533" s="90"/>
    </row>
    <row r="534" ht="15.75" customHeight="1">
      <c r="E534" s="90"/>
    </row>
    <row r="535" ht="15.75" customHeight="1">
      <c r="E535" s="90"/>
    </row>
    <row r="536" ht="15.75" customHeight="1">
      <c r="E536" s="90"/>
    </row>
    <row r="537" ht="15.75" customHeight="1">
      <c r="E537" s="90"/>
    </row>
    <row r="538" ht="15.75" customHeight="1">
      <c r="E538" s="90"/>
    </row>
    <row r="539" ht="15.75" customHeight="1">
      <c r="E539" s="90"/>
    </row>
    <row r="540" ht="15.75" customHeight="1">
      <c r="E540" s="90"/>
    </row>
    <row r="541" ht="15.75" customHeight="1">
      <c r="E541" s="90"/>
    </row>
    <row r="542" ht="15.75" customHeight="1">
      <c r="E542" s="90"/>
    </row>
    <row r="543" ht="15.75" customHeight="1">
      <c r="E543" s="90"/>
    </row>
    <row r="544" ht="15.75" customHeight="1">
      <c r="E544" s="90"/>
    </row>
    <row r="545" ht="15.75" customHeight="1">
      <c r="E545" s="90"/>
    </row>
    <row r="546" ht="15.75" customHeight="1">
      <c r="E546" s="90"/>
    </row>
    <row r="547" ht="15.75" customHeight="1">
      <c r="E547" s="90"/>
    </row>
    <row r="548" ht="15.75" customHeight="1">
      <c r="E548" s="90"/>
    </row>
    <row r="549" ht="15.75" customHeight="1">
      <c r="E549" s="90"/>
    </row>
    <row r="550" ht="15.75" customHeight="1">
      <c r="E550" s="90"/>
    </row>
    <row r="551" ht="15.75" customHeight="1">
      <c r="E551" s="90"/>
    </row>
    <row r="552" ht="15.75" customHeight="1">
      <c r="E552" s="90"/>
    </row>
    <row r="553" ht="15.75" customHeight="1">
      <c r="E553" s="90"/>
    </row>
    <row r="554" ht="15.75" customHeight="1">
      <c r="E554" s="90"/>
    </row>
    <row r="555" ht="15.75" customHeight="1">
      <c r="E555" s="90"/>
    </row>
    <row r="556" ht="15.75" customHeight="1">
      <c r="E556" s="90"/>
    </row>
    <row r="557" ht="15.75" customHeight="1">
      <c r="E557" s="90"/>
    </row>
    <row r="558" ht="15.75" customHeight="1">
      <c r="E558" s="90"/>
    </row>
    <row r="559" ht="15.75" customHeight="1">
      <c r="E559" s="90"/>
    </row>
    <row r="560" ht="15.75" customHeight="1">
      <c r="E560" s="90"/>
    </row>
    <row r="561" ht="15.75" customHeight="1">
      <c r="E561" s="90"/>
    </row>
    <row r="562" ht="15.75" customHeight="1">
      <c r="E562" s="90"/>
    </row>
    <row r="563" ht="15.75" customHeight="1">
      <c r="E563" s="90"/>
    </row>
    <row r="564" ht="15.75" customHeight="1">
      <c r="E564" s="90"/>
    </row>
    <row r="565" ht="15.75" customHeight="1">
      <c r="E565" s="90"/>
    </row>
    <row r="566" ht="15.75" customHeight="1">
      <c r="E566" s="90"/>
    </row>
    <row r="567" ht="15.75" customHeight="1">
      <c r="E567" s="90"/>
    </row>
    <row r="568" ht="15.75" customHeight="1">
      <c r="E568" s="90"/>
    </row>
    <row r="569" ht="15.75" customHeight="1">
      <c r="E569" s="90"/>
    </row>
    <row r="570" ht="15.75" customHeight="1">
      <c r="E570" s="90"/>
    </row>
    <row r="571" ht="15.75" customHeight="1">
      <c r="E571" s="90"/>
    </row>
    <row r="572" ht="15.75" customHeight="1">
      <c r="E572" s="90"/>
    </row>
    <row r="573" ht="15.75" customHeight="1">
      <c r="E573" s="90"/>
    </row>
    <row r="574" ht="15.75" customHeight="1">
      <c r="E574" s="90"/>
    </row>
    <row r="575" ht="15.75" customHeight="1">
      <c r="E575" s="90"/>
    </row>
    <row r="576" ht="15.75" customHeight="1">
      <c r="E576" s="90"/>
    </row>
    <row r="577" ht="15.75" customHeight="1">
      <c r="E577" s="90"/>
    </row>
    <row r="578" ht="15.75" customHeight="1">
      <c r="E578" s="90"/>
    </row>
    <row r="579" ht="15.75" customHeight="1">
      <c r="E579" s="90"/>
    </row>
    <row r="580" ht="15.75" customHeight="1">
      <c r="E580" s="90"/>
    </row>
    <row r="581" ht="15.75" customHeight="1">
      <c r="E581" s="90"/>
    </row>
    <row r="582" ht="15.75" customHeight="1">
      <c r="E582" s="90"/>
    </row>
    <row r="583" ht="15.75" customHeight="1">
      <c r="E583" s="90"/>
    </row>
    <row r="584" ht="15.75" customHeight="1">
      <c r="E584" s="90"/>
    </row>
    <row r="585" ht="15.75" customHeight="1">
      <c r="E585" s="90"/>
    </row>
    <row r="586" ht="15.75" customHeight="1">
      <c r="E586" s="90"/>
    </row>
    <row r="587" ht="15.75" customHeight="1">
      <c r="E587" s="90"/>
    </row>
    <row r="588" ht="15.75" customHeight="1">
      <c r="E588" s="90"/>
    </row>
    <row r="589" ht="15.75" customHeight="1">
      <c r="E589" s="90"/>
    </row>
    <row r="590" ht="15.75" customHeight="1">
      <c r="E590" s="90"/>
    </row>
    <row r="591" ht="15.75" customHeight="1">
      <c r="E591" s="90"/>
    </row>
    <row r="592" ht="15.75" customHeight="1">
      <c r="E592" s="90"/>
    </row>
    <row r="593" ht="15.75" customHeight="1">
      <c r="E593" s="90"/>
    </row>
    <row r="594" ht="15.75" customHeight="1">
      <c r="E594" s="90"/>
    </row>
    <row r="595" ht="15.75" customHeight="1">
      <c r="E595" s="90"/>
    </row>
    <row r="596" ht="15.75" customHeight="1">
      <c r="E596" s="90"/>
    </row>
    <row r="597" ht="15.75" customHeight="1">
      <c r="E597" s="90"/>
    </row>
    <row r="598" ht="15.75" customHeight="1">
      <c r="E598" s="90"/>
    </row>
    <row r="599" ht="15.75" customHeight="1">
      <c r="E599" s="90"/>
    </row>
    <row r="600" ht="15.75" customHeight="1">
      <c r="E600" s="90"/>
    </row>
    <row r="601" ht="15.75" customHeight="1">
      <c r="E601" s="90"/>
    </row>
    <row r="602" ht="15.75" customHeight="1">
      <c r="E602" s="90"/>
    </row>
    <row r="603" ht="15.75" customHeight="1">
      <c r="E603" s="90"/>
    </row>
    <row r="604" ht="15.75" customHeight="1">
      <c r="E604" s="90"/>
    </row>
    <row r="605" ht="15.75" customHeight="1">
      <c r="E605" s="90"/>
    </row>
    <row r="606" ht="15.75" customHeight="1">
      <c r="E606" s="90"/>
    </row>
    <row r="607" ht="15.75" customHeight="1">
      <c r="E607" s="90"/>
    </row>
    <row r="608" ht="15.75" customHeight="1">
      <c r="E608" s="90"/>
    </row>
    <row r="609" ht="15.75" customHeight="1">
      <c r="E609" s="90"/>
    </row>
    <row r="610" ht="15.75" customHeight="1">
      <c r="E610" s="90"/>
    </row>
    <row r="611" ht="15.75" customHeight="1">
      <c r="E611" s="90"/>
    </row>
    <row r="612" ht="15.75" customHeight="1">
      <c r="E612" s="90"/>
    </row>
    <row r="613" ht="15.75" customHeight="1">
      <c r="E613" s="90"/>
    </row>
    <row r="614" ht="15.75" customHeight="1">
      <c r="E614" s="90"/>
    </row>
    <row r="615" ht="15.75" customHeight="1">
      <c r="E615" s="90"/>
    </row>
    <row r="616" ht="15.75" customHeight="1">
      <c r="E616" s="90"/>
    </row>
    <row r="617" ht="15.75" customHeight="1">
      <c r="E617" s="90"/>
    </row>
    <row r="618" ht="15.75" customHeight="1">
      <c r="E618" s="90"/>
    </row>
    <row r="619" ht="15.75" customHeight="1">
      <c r="E619" s="90"/>
    </row>
    <row r="620" ht="15.75" customHeight="1">
      <c r="E620" s="90"/>
    </row>
    <row r="621" ht="15.75" customHeight="1">
      <c r="E621" s="90"/>
    </row>
    <row r="622" ht="15.75" customHeight="1">
      <c r="E622" s="90"/>
    </row>
    <row r="623" ht="15.75" customHeight="1">
      <c r="E623" s="90"/>
    </row>
    <row r="624" ht="15.75" customHeight="1">
      <c r="E624" s="90"/>
    </row>
    <row r="625" ht="15.75" customHeight="1">
      <c r="E625" s="90"/>
    </row>
    <row r="626" ht="15.75" customHeight="1">
      <c r="E626" s="90"/>
    </row>
    <row r="627" ht="15.75" customHeight="1">
      <c r="E627" s="90"/>
    </row>
    <row r="628" ht="15.75" customHeight="1">
      <c r="E628" s="90"/>
    </row>
    <row r="629" ht="15.75" customHeight="1">
      <c r="E629" s="90"/>
    </row>
    <row r="630" ht="15.75" customHeight="1">
      <c r="E630" s="90"/>
    </row>
    <row r="631" ht="15.75" customHeight="1">
      <c r="E631" s="90"/>
    </row>
    <row r="632" ht="15.75" customHeight="1">
      <c r="E632" s="90"/>
    </row>
    <row r="633" ht="15.75" customHeight="1">
      <c r="E633" s="90"/>
    </row>
    <row r="634" ht="15.75" customHeight="1">
      <c r="E634" s="90"/>
    </row>
    <row r="635" ht="15.75" customHeight="1">
      <c r="E635" s="90"/>
    </row>
    <row r="636" ht="15.75" customHeight="1">
      <c r="E636" s="90"/>
    </row>
    <row r="637" ht="15.75" customHeight="1">
      <c r="E637" s="90"/>
    </row>
    <row r="638" ht="15.75" customHeight="1">
      <c r="E638" s="90"/>
    </row>
    <row r="639" ht="15.75" customHeight="1">
      <c r="E639" s="90"/>
    </row>
    <row r="640" ht="15.75" customHeight="1">
      <c r="E640" s="90"/>
    </row>
    <row r="641" ht="15.75" customHeight="1">
      <c r="E641" s="90"/>
    </row>
    <row r="642" ht="15.75" customHeight="1">
      <c r="E642" s="90"/>
    </row>
    <row r="643" ht="15.75" customHeight="1">
      <c r="E643" s="90"/>
    </row>
    <row r="644" ht="15.75" customHeight="1">
      <c r="E644" s="90"/>
    </row>
    <row r="645" ht="15.75" customHeight="1">
      <c r="E645" s="90"/>
    </row>
    <row r="646" ht="15.75" customHeight="1">
      <c r="E646" s="90"/>
    </row>
    <row r="647" ht="15.75" customHeight="1">
      <c r="E647" s="90"/>
    </row>
    <row r="648" ht="15.75" customHeight="1">
      <c r="E648" s="90"/>
    </row>
    <row r="649" ht="15.75" customHeight="1">
      <c r="E649" s="90"/>
    </row>
    <row r="650" ht="15.75" customHeight="1">
      <c r="E650" s="90"/>
    </row>
    <row r="651" ht="15.75" customHeight="1">
      <c r="E651" s="90"/>
    </row>
    <row r="652" ht="15.75" customHeight="1">
      <c r="E652" s="90"/>
    </row>
    <row r="653" ht="15.75" customHeight="1">
      <c r="E653" s="90"/>
    </row>
    <row r="654" ht="15.75" customHeight="1">
      <c r="E654" s="90"/>
    </row>
    <row r="655" ht="15.75" customHeight="1">
      <c r="E655" s="90"/>
    </row>
    <row r="656" ht="15.75" customHeight="1">
      <c r="E656" s="90"/>
    </row>
    <row r="657" ht="15.75" customHeight="1">
      <c r="E657" s="90"/>
    </row>
    <row r="658" ht="15.75" customHeight="1">
      <c r="E658" s="90"/>
    </row>
    <row r="659" ht="15.75" customHeight="1">
      <c r="E659" s="90"/>
    </row>
    <row r="660" ht="15.75" customHeight="1">
      <c r="E660" s="90"/>
    </row>
    <row r="661" ht="15.75" customHeight="1">
      <c r="E661" s="90"/>
    </row>
    <row r="662" ht="15.75" customHeight="1">
      <c r="E662" s="90"/>
    </row>
    <row r="663" ht="15.75" customHeight="1">
      <c r="E663" s="90"/>
    </row>
    <row r="664" ht="15.75" customHeight="1">
      <c r="E664" s="90"/>
    </row>
    <row r="665" ht="15.75" customHeight="1">
      <c r="E665" s="90"/>
    </row>
    <row r="666" ht="15.75" customHeight="1">
      <c r="E666" s="90"/>
    </row>
    <row r="667" ht="15.75" customHeight="1">
      <c r="E667" s="90"/>
    </row>
    <row r="668" ht="15.75" customHeight="1">
      <c r="E668" s="90"/>
    </row>
    <row r="669" ht="15.75" customHeight="1">
      <c r="E669" s="90"/>
    </row>
    <row r="670" ht="15.75" customHeight="1">
      <c r="E670" s="90"/>
    </row>
    <row r="671" ht="15.75" customHeight="1">
      <c r="E671" s="90"/>
    </row>
    <row r="672" ht="15.75" customHeight="1">
      <c r="E672" s="90"/>
    </row>
    <row r="673" ht="15.75" customHeight="1">
      <c r="E673" s="90"/>
    </row>
    <row r="674" ht="15.75" customHeight="1">
      <c r="E674" s="90"/>
    </row>
    <row r="675" ht="15.75" customHeight="1">
      <c r="E675" s="90"/>
    </row>
    <row r="676" ht="15.75" customHeight="1">
      <c r="E676" s="90"/>
    </row>
    <row r="677" ht="15.75" customHeight="1">
      <c r="E677" s="90"/>
    </row>
    <row r="678" ht="15.75" customHeight="1">
      <c r="E678" s="90"/>
    </row>
    <row r="679" ht="15.75" customHeight="1">
      <c r="E679" s="90"/>
    </row>
    <row r="680" ht="15.75" customHeight="1">
      <c r="E680" s="90"/>
    </row>
    <row r="681" ht="15.75" customHeight="1">
      <c r="E681" s="90"/>
    </row>
    <row r="682" ht="15.75" customHeight="1">
      <c r="E682" s="90"/>
    </row>
    <row r="683" ht="15.75" customHeight="1">
      <c r="E683" s="90"/>
    </row>
    <row r="684" ht="15.75" customHeight="1">
      <c r="E684" s="90"/>
    </row>
    <row r="685" ht="15.75" customHeight="1">
      <c r="E685" s="90"/>
    </row>
    <row r="686" ht="15.75" customHeight="1">
      <c r="E686" s="90"/>
    </row>
    <row r="687" ht="15.75" customHeight="1">
      <c r="E687" s="90"/>
    </row>
    <row r="688" ht="15.75" customHeight="1">
      <c r="E688" s="90"/>
    </row>
    <row r="689" ht="15.75" customHeight="1">
      <c r="E689" s="90"/>
    </row>
    <row r="690" ht="15.75" customHeight="1">
      <c r="E690" s="90"/>
    </row>
    <row r="691" ht="15.75" customHeight="1">
      <c r="E691" s="90"/>
    </row>
    <row r="692" ht="15.75" customHeight="1">
      <c r="E692" s="90"/>
    </row>
    <row r="693" ht="15.75" customHeight="1">
      <c r="E693" s="90"/>
    </row>
    <row r="694" ht="15.75" customHeight="1">
      <c r="E694" s="90"/>
    </row>
    <row r="695" ht="15.75" customHeight="1">
      <c r="E695" s="90"/>
    </row>
    <row r="696" ht="15.75" customHeight="1">
      <c r="E696" s="90"/>
    </row>
    <row r="697" ht="15.75" customHeight="1">
      <c r="E697" s="90"/>
    </row>
    <row r="698" ht="15.75" customHeight="1">
      <c r="E698" s="90"/>
    </row>
    <row r="699" ht="15.75" customHeight="1">
      <c r="E699" s="90"/>
    </row>
    <row r="700" ht="15.75" customHeight="1">
      <c r="E700" s="90"/>
    </row>
    <row r="701" ht="15.75" customHeight="1">
      <c r="E701" s="90"/>
    </row>
    <row r="702" ht="15.75" customHeight="1">
      <c r="E702" s="90"/>
    </row>
    <row r="703" ht="15.75" customHeight="1">
      <c r="E703" s="90"/>
    </row>
    <row r="704" ht="15.75" customHeight="1">
      <c r="E704" s="90"/>
    </row>
    <row r="705" ht="15.75" customHeight="1">
      <c r="E705" s="90"/>
    </row>
    <row r="706" ht="15.75" customHeight="1">
      <c r="E706" s="90"/>
    </row>
    <row r="707" ht="15.75" customHeight="1">
      <c r="E707" s="90"/>
    </row>
    <row r="708" ht="15.75" customHeight="1">
      <c r="E708" s="90"/>
    </row>
    <row r="709" ht="15.75" customHeight="1">
      <c r="E709" s="90"/>
    </row>
    <row r="710" ht="15.75" customHeight="1">
      <c r="E710" s="90"/>
    </row>
    <row r="711" ht="15.75" customHeight="1">
      <c r="E711" s="90"/>
    </row>
    <row r="712" ht="15.75" customHeight="1">
      <c r="E712" s="90"/>
    </row>
    <row r="713" ht="15.75" customHeight="1">
      <c r="E713" s="90"/>
    </row>
    <row r="714" ht="15.75" customHeight="1">
      <c r="E714" s="90"/>
    </row>
    <row r="715" ht="15.75" customHeight="1">
      <c r="E715" s="90"/>
    </row>
    <row r="716" ht="15.75" customHeight="1">
      <c r="E716" s="90"/>
    </row>
    <row r="717" ht="15.75" customHeight="1">
      <c r="E717" s="90"/>
    </row>
    <row r="718" ht="15.75" customHeight="1">
      <c r="E718" s="90"/>
    </row>
    <row r="719" ht="15.75" customHeight="1">
      <c r="E719" s="90"/>
    </row>
    <row r="720" ht="15.75" customHeight="1">
      <c r="E720" s="90"/>
    </row>
    <row r="721" ht="15.75" customHeight="1">
      <c r="E721" s="90"/>
    </row>
    <row r="722" ht="15.75" customHeight="1">
      <c r="E722" s="90"/>
    </row>
    <row r="723" ht="15.75" customHeight="1">
      <c r="E723" s="90"/>
    </row>
    <row r="724" ht="15.75" customHeight="1">
      <c r="E724" s="90"/>
    </row>
    <row r="725" ht="15.75" customHeight="1">
      <c r="E725" s="90"/>
    </row>
    <row r="726" ht="15.75" customHeight="1">
      <c r="E726" s="90"/>
    </row>
    <row r="727" ht="15.75" customHeight="1">
      <c r="E727" s="90"/>
    </row>
    <row r="728" ht="15.75" customHeight="1">
      <c r="E728" s="90"/>
    </row>
    <row r="729" ht="15.75" customHeight="1">
      <c r="E729" s="90"/>
    </row>
    <row r="730" ht="15.75" customHeight="1">
      <c r="E730" s="90"/>
    </row>
    <row r="731" ht="15.75" customHeight="1">
      <c r="E731" s="90"/>
    </row>
    <row r="732" ht="15.75" customHeight="1">
      <c r="E732" s="90"/>
    </row>
    <row r="733" ht="15.75" customHeight="1">
      <c r="E733" s="90"/>
    </row>
    <row r="734" ht="15.75" customHeight="1">
      <c r="E734" s="90"/>
    </row>
    <row r="735" ht="15.75" customHeight="1">
      <c r="E735" s="90"/>
    </row>
    <row r="736" ht="15.75" customHeight="1">
      <c r="E736" s="90"/>
    </row>
    <row r="737" ht="15.75" customHeight="1">
      <c r="E737" s="90"/>
    </row>
    <row r="738" ht="15.75" customHeight="1">
      <c r="E738" s="90"/>
    </row>
    <row r="739" ht="15.75" customHeight="1">
      <c r="E739" s="90"/>
    </row>
    <row r="740" ht="15.75" customHeight="1">
      <c r="E740" s="90"/>
    </row>
    <row r="741" ht="15.75" customHeight="1">
      <c r="E741" s="90"/>
    </row>
    <row r="742" ht="15.75" customHeight="1">
      <c r="E742" s="90"/>
    </row>
    <row r="743" ht="15.75" customHeight="1">
      <c r="E743" s="90"/>
    </row>
    <row r="744" ht="15.75" customHeight="1">
      <c r="E744" s="90"/>
    </row>
    <row r="745" ht="15.75" customHeight="1">
      <c r="E745" s="90"/>
    </row>
    <row r="746" ht="15.75" customHeight="1">
      <c r="E746" s="90"/>
    </row>
    <row r="747" ht="15.75" customHeight="1">
      <c r="E747" s="90"/>
    </row>
    <row r="748" ht="15.75" customHeight="1">
      <c r="E748" s="90"/>
    </row>
    <row r="749" ht="15.75" customHeight="1">
      <c r="E749" s="90"/>
    </row>
    <row r="750" ht="15.75" customHeight="1">
      <c r="E750" s="90"/>
    </row>
    <row r="751" ht="15.75" customHeight="1">
      <c r="E751" s="90"/>
    </row>
    <row r="752" ht="15.75" customHeight="1">
      <c r="E752" s="90"/>
    </row>
    <row r="753" ht="15.75" customHeight="1">
      <c r="E753" s="90"/>
    </row>
    <row r="754" ht="15.75" customHeight="1">
      <c r="E754" s="90"/>
    </row>
    <row r="755" ht="15.75" customHeight="1">
      <c r="E755" s="90"/>
    </row>
    <row r="756" ht="15.75" customHeight="1">
      <c r="E756" s="90"/>
    </row>
    <row r="757" ht="15.75" customHeight="1">
      <c r="E757" s="90"/>
    </row>
    <row r="758" ht="15.75" customHeight="1">
      <c r="E758" s="90"/>
    </row>
    <row r="759" ht="15.75" customHeight="1">
      <c r="E759" s="90"/>
    </row>
    <row r="760" ht="15.75" customHeight="1">
      <c r="E760" s="90"/>
    </row>
    <row r="761" ht="15.75" customHeight="1">
      <c r="E761" s="90"/>
    </row>
    <row r="762" ht="15.75" customHeight="1">
      <c r="E762" s="90"/>
    </row>
    <row r="763" ht="15.75" customHeight="1">
      <c r="E763" s="90"/>
    </row>
    <row r="764" ht="15.75" customHeight="1">
      <c r="E764" s="90"/>
    </row>
    <row r="765" ht="15.75" customHeight="1">
      <c r="E765" s="90"/>
    </row>
    <row r="766" ht="15.75" customHeight="1">
      <c r="E766" s="90"/>
    </row>
    <row r="767" ht="15.75" customHeight="1">
      <c r="E767" s="90"/>
    </row>
    <row r="768" ht="15.75" customHeight="1">
      <c r="E768" s="90"/>
    </row>
    <row r="769" ht="15.75" customHeight="1">
      <c r="E769" s="90"/>
    </row>
    <row r="770" ht="15.75" customHeight="1">
      <c r="E770" s="90"/>
    </row>
    <row r="771" ht="15.75" customHeight="1">
      <c r="E771" s="90"/>
    </row>
    <row r="772" ht="15.75" customHeight="1">
      <c r="E772" s="90"/>
    </row>
    <row r="773" ht="15.75" customHeight="1">
      <c r="E773" s="90"/>
    </row>
    <row r="774" ht="15.75" customHeight="1">
      <c r="E774" s="90"/>
    </row>
    <row r="775" ht="15.75" customHeight="1">
      <c r="E775" s="90"/>
    </row>
    <row r="776" ht="15.75" customHeight="1">
      <c r="E776" s="90"/>
    </row>
    <row r="777" ht="15.75" customHeight="1">
      <c r="E777" s="90"/>
    </row>
    <row r="778" ht="15.75" customHeight="1">
      <c r="E778" s="90"/>
    </row>
    <row r="779" ht="15.75" customHeight="1">
      <c r="E779" s="90"/>
    </row>
    <row r="780" ht="15.75" customHeight="1">
      <c r="E780" s="90"/>
    </row>
    <row r="781" ht="15.75" customHeight="1">
      <c r="E781" s="90"/>
    </row>
    <row r="782" ht="15.75" customHeight="1">
      <c r="E782" s="90"/>
    </row>
    <row r="783" ht="15.75" customHeight="1">
      <c r="E783" s="90"/>
    </row>
    <row r="784" ht="15.75" customHeight="1">
      <c r="E784" s="90"/>
    </row>
    <row r="785" ht="15.75" customHeight="1">
      <c r="E785" s="90"/>
    </row>
    <row r="786" ht="15.75" customHeight="1">
      <c r="E786" s="90"/>
    </row>
    <row r="787" ht="15.75" customHeight="1">
      <c r="E787" s="90"/>
    </row>
    <row r="788" ht="15.75" customHeight="1">
      <c r="E788" s="90"/>
    </row>
    <row r="789" ht="15.75" customHeight="1">
      <c r="E789" s="90"/>
    </row>
    <row r="790" ht="15.75" customHeight="1">
      <c r="E790" s="90"/>
    </row>
    <row r="791" ht="15.75" customHeight="1">
      <c r="E791" s="90"/>
    </row>
    <row r="792" ht="15.75" customHeight="1">
      <c r="E792" s="90"/>
    </row>
    <row r="793" ht="15.75" customHeight="1">
      <c r="E793" s="90"/>
    </row>
    <row r="794" ht="15.75" customHeight="1">
      <c r="E794" s="90"/>
    </row>
    <row r="795" ht="15.75" customHeight="1">
      <c r="E795" s="90"/>
    </row>
    <row r="796" ht="15.75" customHeight="1">
      <c r="E796" s="90"/>
    </row>
    <row r="797" ht="15.75" customHeight="1">
      <c r="E797" s="90"/>
    </row>
    <row r="798" ht="15.75" customHeight="1">
      <c r="E798" s="90"/>
    </row>
    <row r="799" ht="15.75" customHeight="1">
      <c r="E799" s="90"/>
    </row>
    <row r="800" ht="15.75" customHeight="1">
      <c r="E800" s="90"/>
    </row>
    <row r="801" ht="15.75" customHeight="1">
      <c r="E801" s="90"/>
    </row>
    <row r="802" ht="15.75" customHeight="1">
      <c r="E802" s="90"/>
    </row>
    <row r="803" ht="15.75" customHeight="1">
      <c r="E803" s="90"/>
    </row>
    <row r="804" ht="15.75" customHeight="1">
      <c r="E804" s="90"/>
    </row>
    <row r="805" ht="15.75" customHeight="1">
      <c r="E805" s="90"/>
    </row>
    <row r="806" ht="15.75" customHeight="1">
      <c r="E806" s="90"/>
    </row>
    <row r="807" ht="15.75" customHeight="1">
      <c r="E807" s="90"/>
    </row>
    <row r="808" ht="15.75" customHeight="1">
      <c r="E808" s="90"/>
    </row>
    <row r="809" ht="15.75" customHeight="1">
      <c r="E809" s="90"/>
    </row>
    <row r="810" ht="15.75" customHeight="1">
      <c r="E810" s="90"/>
    </row>
    <row r="811" ht="15.75" customHeight="1">
      <c r="E811" s="90"/>
    </row>
    <row r="812" ht="15.75" customHeight="1">
      <c r="E812" s="90"/>
    </row>
    <row r="813" ht="15.75" customHeight="1">
      <c r="E813" s="90"/>
    </row>
    <row r="814" ht="15.75" customHeight="1">
      <c r="E814" s="90"/>
    </row>
    <row r="815" ht="15.75" customHeight="1">
      <c r="E815" s="90"/>
    </row>
    <row r="816" ht="15.75" customHeight="1">
      <c r="E816" s="90"/>
    </row>
    <row r="817" ht="15.75" customHeight="1">
      <c r="E817" s="90"/>
    </row>
    <row r="818" ht="15.75" customHeight="1">
      <c r="E818" s="90"/>
    </row>
    <row r="819" ht="15.75" customHeight="1">
      <c r="E819" s="90"/>
    </row>
    <row r="820" ht="15.75" customHeight="1">
      <c r="E820" s="90"/>
    </row>
    <row r="821" ht="15.75" customHeight="1">
      <c r="E821" s="90"/>
    </row>
    <row r="822" ht="15.75" customHeight="1">
      <c r="E822" s="90"/>
    </row>
    <row r="823" ht="15.75" customHeight="1">
      <c r="E823" s="90"/>
    </row>
    <row r="824" ht="15.75" customHeight="1">
      <c r="E824" s="90"/>
    </row>
    <row r="825" ht="15.75" customHeight="1">
      <c r="E825" s="90"/>
    </row>
    <row r="826" ht="15.75" customHeight="1">
      <c r="E826" s="90"/>
    </row>
    <row r="827" ht="15.75" customHeight="1">
      <c r="E827" s="90"/>
    </row>
    <row r="828" ht="15.75" customHeight="1">
      <c r="E828" s="90"/>
    </row>
    <row r="829" ht="15.75" customHeight="1">
      <c r="E829" s="90"/>
    </row>
    <row r="830" ht="15.75" customHeight="1">
      <c r="E830" s="90"/>
    </row>
    <row r="831" ht="15.75" customHeight="1">
      <c r="E831" s="90"/>
    </row>
    <row r="832" ht="15.75" customHeight="1">
      <c r="E832" s="90"/>
    </row>
    <row r="833" ht="15.75" customHeight="1">
      <c r="E833" s="90"/>
    </row>
    <row r="834" ht="15.75" customHeight="1">
      <c r="E834" s="90"/>
    </row>
    <row r="835" ht="15.75" customHeight="1">
      <c r="E835" s="90"/>
    </row>
    <row r="836" ht="15.75" customHeight="1">
      <c r="E836" s="90"/>
    </row>
    <row r="837" ht="15.75" customHeight="1">
      <c r="E837" s="90"/>
    </row>
    <row r="838" ht="15.75" customHeight="1">
      <c r="E838" s="90"/>
    </row>
    <row r="839" ht="15.75" customHeight="1">
      <c r="E839" s="90"/>
    </row>
    <row r="840" ht="15.75" customHeight="1">
      <c r="E840" s="90"/>
    </row>
    <row r="841" ht="15.75" customHeight="1">
      <c r="E841" s="90"/>
    </row>
    <row r="842" ht="15.75" customHeight="1">
      <c r="E842" s="90"/>
    </row>
    <row r="843" ht="15.75" customHeight="1">
      <c r="E843" s="90"/>
    </row>
    <row r="844" ht="15.75" customHeight="1">
      <c r="E844" s="90"/>
    </row>
    <row r="845" ht="15.75" customHeight="1">
      <c r="E845" s="90"/>
    </row>
    <row r="846" ht="15.75" customHeight="1">
      <c r="E846" s="90"/>
    </row>
    <row r="847" ht="15.75" customHeight="1">
      <c r="E847" s="90"/>
    </row>
    <row r="848" ht="15.75" customHeight="1">
      <c r="E848" s="90"/>
    </row>
    <row r="849" ht="15.75" customHeight="1">
      <c r="E849" s="90"/>
    </row>
    <row r="850" ht="15.75" customHeight="1">
      <c r="E850" s="90"/>
    </row>
    <row r="851" ht="15.75" customHeight="1">
      <c r="E851" s="90"/>
    </row>
    <row r="852" ht="15.75" customHeight="1">
      <c r="E852" s="90"/>
    </row>
    <row r="853" ht="15.75" customHeight="1">
      <c r="E853" s="90"/>
    </row>
    <row r="854" ht="15.75" customHeight="1">
      <c r="E854" s="90"/>
    </row>
    <row r="855" ht="15.75" customHeight="1">
      <c r="E855" s="90"/>
    </row>
    <row r="856" ht="15.75" customHeight="1">
      <c r="E856" s="90"/>
    </row>
    <row r="857" ht="15.75" customHeight="1">
      <c r="E857" s="90"/>
    </row>
    <row r="858" ht="15.75" customHeight="1">
      <c r="E858" s="90"/>
    </row>
    <row r="859" ht="15.75" customHeight="1">
      <c r="E859" s="90"/>
    </row>
    <row r="860" ht="15.75" customHeight="1">
      <c r="E860" s="90"/>
    </row>
    <row r="861" ht="15.75" customHeight="1">
      <c r="E861" s="90"/>
    </row>
    <row r="862" ht="15.75" customHeight="1">
      <c r="E862" s="90"/>
    </row>
    <row r="863" ht="15.75" customHeight="1">
      <c r="E863" s="90"/>
    </row>
    <row r="864" ht="15.75" customHeight="1">
      <c r="E864" s="90"/>
    </row>
    <row r="865" ht="15.75" customHeight="1">
      <c r="E865" s="90"/>
    </row>
    <row r="866" ht="15.75" customHeight="1">
      <c r="E866" s="90"/>
    </row>
    <row r="867" ht="15.75" customHeight="1">
      <c r="E867" s="90"/>
    </row>
    <row r="868" ht="15.75" customHeight="1">
      <c r="E868" s="90"/>
    </row>
    <row r="869" ht="15.75" customHeight="1">
      <c r="E869" s="90"/>
    </row>
    <row r="870" ht="15.75" customHeight="1">
      <c r="E870" s="90"/>
    </row>
    <row r="871" ht="15.75" customHeight="1">
      <c r="E871" s="90"/>
    </row>
    <row r="872" ht="15.75" customHeight="1">
      <c r="E872" s="90"/>
    </row>
    <row r="873" ht="15.75" customHeight="1">
      <c r="E873" s="90"/>
    </row>
    <row r="874" ht="15.75" customHeight="1">
      <c r="E874" s="90"/>
    </row>
    <row r="875" ht="15.75" customHeight="1">
      <c r="E875" s="90"/>
    </row>
    <row r="876" ht="15.75" customHeight="1">
      <c r="E876" s="90"/>
    </row>
    <row r="877" ht="15.75" customHeight="1">
      <c r="E877" s="90"/>
    </row>
    <row r="878" ht="15.75" customHeight="1">
      <c r="E878" s="90"/>
    </row>
    <row r="879" ht="15.75" customHeight="1">
      <c r="E879" s="90"/>
    </row>
    <row r="880" ht="15.75" customHeight="1">
      <c r="E880" s="90"/>
    </row>
    <row r="881" ht="15.75" customHeight="1">
      <c r="E881" s="90"/>
    </row>
    <row r="882" ht="15.75" customHeight="1">
      <c r="E882" s="90"/>
    </row>
    <row r="883" ht="15.75" customHeight="1">
      <c r="E883" s="90"/>
    </row>
    <row r="884" ht="15.75" customHeight="1">
      <c r="E884" s="90"/>
    </row>
    <row r="885" ht="15.75" customHeight="1">
      <c r="E885" s="90"/>
    </row>
    <row r="886" ht="15.75" customHeight="1">
      <c r="E886" s="90"/>
    </row>
    <row r="887" ht="15.75" customHeight="1">
      <c r="E887" s="90"/>
    </row>
    <row r="888" ht="15.75" customHeight="1">
      <c r="E888" s="90"/>
    </row>
    <row r="889" ht="15.75" customHeight="1">
      <c r="E889" s="90"/>
    </row>
    <row r="890" ht="15.75" customHeight="1">
      <c r="E890" s="90"/>
    </row>
    <row r="891" ht="15.75" customHeight="1">
      <c r="E891" s="90"/>
    </row>
    <row r="892" ht="15.75" customHeight="1">
      <c r="E892" s="90"/>
    </row>
    <row r="893" ht="15.75" customHeight="1">
      <c r="E893" s="90"/>
    </row>
    <row r="894" ht="15.75" customHeight="1">
      <c r="E894" s="90"/>
    </row>
    <row r="895" ht="15.75" customHeight="1">
      <c r="E895" s="90"/>
    </row>
    <row r="896" ht="15.75" customHeight="1">
      <c r="E896" s="90"/>
    </row>
    <row r="897" ht="15.75" customHeight="1">
      <c r="E897" s="90"/>
    </row>
    <row r="898" ht="15.75" customHeight="1">
      <c r="E898" s="90"/>
    </row>
    <row r="899" ht="15.75" customHeight="1">
      <c r="E899" s="90"/>
    </row>
    <row r="900" ht="15.75" customHeight="1">
      <c r="E900" s="90"/>
    </row>
    <row r="901" ht="15.75" customHeight="1">
      <c r="E901" s="90"/>
    </row>
    <row r="902" ht="15.75" customHeight="1">
      <c r="E902" s="90"/>
    </row>
    <row r="903" ht="15.75" customHeight="1">
      <c r="E903" s="90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2025-03-20T11:14:00Z</dcterms:created>
  <dc:creator>Michel Levien</dc:creator>
</cp:coreProperties>
</file>