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CFP" sheetId="1" r:id="rId4"/>
    <sheet state="visible" name="Planilha1" sheetId="2" r:id="rId5"/>
  </sheets>
  <definedNames/>
  <calcPr/>
  <extLst>
    <ext uri="GoogleSheetsCustomDataVersion1">
      <go:sheetsCustomData xmlns:go="http://customooxmlschemas.google.com/" r:id="rId6" roundtripDataSignature="AMtx7mjxbxorpr4+XoqXa0CvIFZ+VrUQqQ=="/>
    </ext>
  </extLst>
</workbook>
</file>

<file path=xl/sharedStrings.xml><?xml version="1.0" encoding="utf-8"?>
<sst xmlns="http://schemas.openxmlformats.org/spreadsheetml/2006/main" count="517" uniqueCount="341">
  <si>
    <r>
      <rPr>
        <rFont val="Arial"/>
        <b/>
        <color theme="1"/>
        <sz val="18.0"/>
      </rPr>
      <t xml:space="preserve">ANEXO III  </t>
    </r>
    <r>
      <rPr>
        <rFont val="Arial"/>
        <b/>
        <color rgb="FFFF0000"/>
        <sz val="18.0"/>
      </rPr>
      <t>do Pregão IFRS nº 34/2022</t>
    </r>
    <r>
      <rPr>
        <rFont val="Arial"/>
        <b/>
        <color rgb="FF0000FF"/>
        <sz val="18.0"/>
      </rPr>
      <t xml:space="preserve">
</t>
    </r>
    <r>
      <rPr>
        <rFont val="Arial"/>
        <b/>
        <color theme="1"/>
        <sz val="18.0"/>
      </rPr>
      <t xml:space="preserve">PLANILHA DE CUSTOS E FORMAÇÃO DE PREÇOS </t>
    </r>
    <r>
      <rPr>
        <rFont val="Arial"/>
        <b/>
        <color rgb="FF800080"/>
        <sz val="18.0"/>
      </rPr>
      <t xml:space="preserve"> </t>
    </r>
  </si>
  <si>
    <t>Nº do processo:</t>
  </si>
  <si>
    <t>23419.001224/2022-46</t>
  </si>
  <si>
    <t>Licitação nº:</t>
  </si>
  <si>
    <t>Pregão IFRS nº 34/2022</t>
  </si>
  <si>
    <r>
      <rPr>
        <rFont val="Arial"/>
        <b/>
        <color theme="1"/>
        <sz val="10.0"/>
      </rPr>
      <t xml:space="preserve">Dia: </t>
    </r>
    <r>
      <rPr>
        <rFont val="Arial"/>
        <b/>
        <color rgb="FFFF0000"/>
        <sz val="10.0"/>
      </rPr>
      <t>xx</t>
    </r>
  </si>
  <si>
    <t xml:space="preserve">DISCRIMINAÇÃO DOS SERVIÇOS (DADOS REFERENTES À CONTRATAÇÃO) </t>
  </si>
  <si>
    <t>A</t>
  </si>
  <si>
    <t>Data de apresentação da proposta (dia/mês/ano)</t>
  </si>
  <si>
    <t>Dia: xx/xx/2022</t>
  </si>
  <si>
    <t>B</t>
  </si>
  <si>
    <t>Município/UF</t>
  </si>
  <si>
    <t>BENTO GONÇALVES/RS</t>
  </si>
  <si>
    <t>C</t>
  </si>
  <si>
    <t>Ano do Acordo, Convenção ou Dissídio Coletivo</t>
  </si>
  <si>
    <r>
      <rPr>
        <rFont val="Arial"/>
        <b/>
        <color rgb="FFFF0000"/>
        <sz val="10.0"/>
      </rPr>
      <t xml:space="preserve">01/01/22 a 31/12/22
SEEAC/SINDLIMP.CX.SUL/RS 
</t>
    </r>
    <r>
      <rPr>
        <rFont val="Arial"/>
        <b val="0"/>
        <color rgb="FFFF0000"/>
        <sz val="10.0"/>
      </rPr>
      <t>(que engloba Bento Gonçalves)</t>
    </r>
    <r>
      <rPr>
        <rFont val="Arial"/>
        <b/>
        <color rgb="FFFF0000"/>
        <sz val="10.0"/>
      </rPr>
      <t xml:space="preserve">
REG MTE: RS005069/2021</t>
    </r>
  </si>
  <si>
    <t>D</t>
  </si>
  <si>
    <t>Número de meses de execução contratual</t>
  </si>
  <si>
    <t xml:space="preserve">IDENTIFICAÇÃO DO SERVIÇO </t>
  </si>
  <si>
    <t xml:space="preserve">Tipo de Serviço: 
                                Limpeza e Conservação Predial                                                                                                   </t>
  </si>
  <si>
    <t>Unidade
 de 
Medida</t>
  </si>
  <si>
    <t xml:space="preserve">Quantidade total a contratar (Em função da unidade de medida) </t>
  </si>
  <si>
    <t>a) Áreas internas - Pisos acarpetados</t>
  </si>
  <si>
    <t>m2</t>
  </si>
  <si>
    <t>b) Áreas internas - Pisos frios</t>
  </si>
  <si>
    <t>c) Áreas internas - Laboratórios</t>
  </si>
  <si>
    <t>d) Áreas internas - Almoxarifados/galpões</t>
  </si>
  <si>
    <t>e) Áreas internas - Oficinas</t>
  </si>
  <si>
    <t>f) Áreas internas - Áreas com espaços livres - saguão, hall e salão</t>
  </si>
  <si>
    <r>
      <rPr>
        <rFont val="Arial"/>
        <b/>
        <color theme="1"/>
        <sz val="10.0"/>
      </rPr>
      <t xml:space="preserve">g) Banheiros </t>
    </r>
    <r>
      <rPr>
        <rFont val="Arial"/>
        <b/>
        <color theme="1"/>
        <sz val="10.0"/>
      </rPr>
      <t>(40% insalubridade)</t>
    </r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</si>
  <si>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</si>
  <si>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</si>
  <si>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</si>
  <si>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</si>
  <si>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</si>
  <si>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</si>
  <si>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</si>
  <si>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</si>
  <si>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</si>
  <si>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</si>
  <si>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</si>
  <si>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</si>
  <si>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</si>
  <si>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</si>
  <si>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>a) Áreas hospitalares e assemelhadas</t>
  </si>
  <si>
    <r>
      <rPr>
        <rFont val="Arial"/>
        <b/>
        <color theme="1"/>
        <sz val="10.0"/>
      </rPr>
      <t xml:space="preserve">                                                                                                     </t>
    </r>
    <r>
      <rPr>
        <rFont val="Arial"/>
        <b/>
        <color rgb="FFFF0000"/>
        <sz val="10.0"/>
      </rPr>
      <t>TOTAL DAS ÁREAS HOSPITALARES</t>
    </r>
  </si>
  <si>
    <t>a) Outras áreas (especificar)</t>
  </si>
  <si>
    <t>TOTAL DAS OUTRAS ÁREAS (ESPECIFICAR)</t>
  </si>
  <si>
    <t xml:space="preserve">TOTAL GERAL 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</si>
  <si>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</si>
  <si>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rFont val="Arial"/>
        <b/>
        <color theme="1"/>
        <sz val="15.0"/>
      </rPr>
      <t xml:space="preserve">1. MÓDULOS 
</t>
    </r>
    <r>
      <rPr>
        <rFont val="Arial"/>
        <b/>
        <color theme="1"/>
        <sz val="12.0"/>
      </rPr>
      <t xml:space="preserve">Mão de obra
</t>
    </r>
    <r>
      <rPr>
        <rFont val="Arial"/>
        <b/>
        <color theme="1"/>
        <sz val="11.0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</si>
  <si>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</si>
  <si>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</si>
  <si>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 limpeza e conservação</t>
  </si>
  <si>
    <t>Classificação Brasileira de Ocupações (CBO)</t>
  </si>
  <si>
    <r>
      <rPr>
        <rFont val="Arial"/>
        <b/>
        <color theme="1"/>
        <sz val="10.0"/>
      </rPr>
      <t xml:space="preserve">Salário Normativo da Categoria Profissional - </t>
    </r>
    <r>
      <rPr>
        <rFont val="Arial"/>
        <b/>
        <color rgb="FF0000FF"/>
        <sz val="10.0"/>
      </rPr>
      <t xml:space="preserve">para a jornada de </t>
    </r>
    <r>
      <rPr>
        <rFont val="Arial"/>
        <b/>
        <color rgb="FF0000FF"/>
        <sz val="12.0"/>
      </rPr>
      <t>44</t>
    </r>
    <r>
      <rPr>
        <rFont val="Arial"/>
        <b/>
        <color rgb="FF0000FF"/>
        <sz val="10.0"/>
      </rPr>
      <t xml:space="preserve"> h/sem</t>
    </r>
  </si>
  <si>
    <t>Categoria Profissional (vinculada à execução contratual)</t>
  </si>
  <si>
    <t xml:space="preserve">      servente de limpeza</t>
  </si>
  <si>
    <t>Data-Base da Categoria (dia/mês/ano)</t>
  </si>
  <si>
    <t>1º de janeiro de 2022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</si>
  <si>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</si>
  <si>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</si>
  <si>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</si>
  <si>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</si>
  <si>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</si>
  <si>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rFont val="Arial"/>
        <b/>
        <color theme="1"/>
        <sz val="10.0"/>
      </rPr>
      <t xml:space="preserve">Salário-Base    </t>
    </r>
    <r>
      <rPr>
        <rFont val="Arial"/>
        <b/>
        <color rgb="FFFF0000"/>
        <sz val="10.0"/>
      </rPr>
      <t xml:space="preserve">(valor para somente 1 servente de limpeza) 
             </t>
    </r>
    <r>
      <rPr>
        <rFont val="Arial"/>
        <b/>
        <color rgb="FF0000FF"/>
        <sz val="10.0"/>
      </rPr>
      <t xml:space="preserve">para a jornada de </t>
    </r>
    <r>
      <rPr>
        <rFont val="Arial"/>
        <b/>
        <color rgb="FF0000FF"/>
        <sz val="12.0"/>
      </rPr>
      <t>44</t>
    </r>
    <r>
      <rPr>
        <rFont val="Arial"/>
        <b/>
        <color rgb="FF0000FF"/>
        <sz val="10.0"/>
      </rPr>
      <t xml:space="preserve"> horas semanais</t>
    </r>
  </si>
  <si>
    <r>
      <rPr>
        <rFont val="Arial"/>
        <b/>
        <color theme="1"/>
        <sz val="10.0"/>
      </rPr>
      <t xml:space="preserve">Adicional de Periculosidade </t>
    </r>
    <r>
      <rPr>
        <rFont val="Arial"/>
        <b/>
        <color rgb="FF0000FF"/>
        <sz val="10.0"/>
      </rPr>
      <t>(excluir esta linha, como regra)</t>
    </r>
  </si>
  <si>
    <r>
      <rPr>
        <rFont val="Arial"/>
        <b/>
        <color theme="1"/>
        <sz val="10.0"/>
      </rPr>
      <t>Adicional de Insalubridade</t>
    </r>
    <r>
      <rPr>
        <rFont val="Arial"/>
        <b/>
        <color theme="1"/>
        <sz val="8.0"/>
      </rPr>
      <t xml:space="preserve"> </t>
    </r>
    <r>
      <rPr>
        <rFont val="Arial"/>
        <b/>
        <color rgb="FFFF0000"/>
        <sz val="8.0"/>
      </rPr>
      <t xml:space="preserve"> (40% do SB: cláusula 17 da CCT)</t>
    </r>
  </si>
  <si>
    <r>
      <rPr>
        <rFont val="Arial"/>
        <b/>
        <color theme="1"/>
        <sz val="10.0"/>
      </rPr>
      <t xml:space="preserve">Adicional Noturno  </t>
    </r>
    <r>
      <rPr>
        <rFont val="Arial"/>
        <b/>
        <color rgb="FF0000FF"/>
        <sz val="10.0"/>
      </rPr>
      <t xml:space="preserve"> (excluir esta linha, se for limpeza diurna)</t>
    </r>
  </si>
  <si>
    <t>E</t>
  </si>
  <si>
    <r>
      <rPr>
        <rFont val="Arial"/>
        <b/>
        <color theme="1"/>
        <sz val="10.0"/>
      </rPr>
      <t xml:space="preserve">Adicional de Hora Noturna Reduzida </t>
    </r>
    <r>
      <rPr>
        <rFont val="Arial"/>
        <b/>
        <color rgb="FF3333FF"/>
        <sz val="10.0"/>
      </rPr>
      <t xml:space="preserve"> (excluir esta linha, se for limpeza diurna)</t>
    </r>
  </si>
  <si>
    <t>F</t>
  </si>
  <si>
    <t xml:space="preserve">Outros (especificar)                                          </t>
  </si>
  <si>
    <t xml:space="preserve">Total </t>
  </si>
  <si>
    <t>Nota1:  O Módulo 1 refere-se ao valor mensal devido ao empregado pela prestação do serviço no período de 12 meses.</t>
  </si>
  <si>
    <t>Módulo 2 – Encargos e Benefícios Anuais, Mensais e Diários</t>
  </si>
  <si>
    <r>
      <rPr>
        <rFont val="Arial"/>
        <b/>
        <color theme="1"/>
        <sz val="11.0"/>
      </rPr>
      <t xml:space="preserve">Submódulo 2.1 – 13º (décimo terceiro) Salário </t>
    </r>
    <r>
      <rPr>
        <rFont val="Arial"/>
        <b/>
        <strike/>
        <color rgb="FFFF3300"/>
        <sz val="11.0"/>
      </rPr>
      <t>(Férias???)</t>
    </r>
    <r>
      <rPr>
        <rFont val="Arial"/>
        <b/>
        <color rgb="FF009900"/>
        <sz val="11.0"/>
      </rPr>
      <t xml:space="preserve"> </t>
    </r>
    <r>
      <rPr>
        <rFont val="Arial"/>
        <b/>
        <color theme="1"/>
        <sz val="11.0"/>
      </rPr>
      <t>e Adicional de Férias</t>
    </r>
  </si>
  <si>
    <t>2.1</t>
  </si>
  <si>
    <r>
      <rPr>
        <rFont val="Arial"/>
        <b/>
        <color theme="1"/>
        <sz val="11.0"/>
      </rPr>
      <t xml:space="preserve">13º (décimo terceiro) Salário </t>
    </r>
    <r>
      <rPr>
        <rFont val="Arial"/>
        <b/>
        <strike/>
        <color rgb="FFFF3300"/>
        <sz val="10.0"/>
      </rPr>
      <t>(Férias???)</t>
    </r>
    <r>
      <rPr>
        <rFont val="Arial"/>
        <b/>
        <color rgb="FFFF3300"/>
        <sz val="10.0"/>
      </rPr>
      <t xml:space="preserve"> </t>
    </r>
    <r>
      <rPr>
        <rFont val="Arial"/>
        <b/>
        <color theme="1"/>
        <sz val="11.0"/>
      </rPr>
      <t>e Adicional de Férias</t>
    </r>
  </si>
  <si>
    <t>Valor (R$)</t>
  </si>
  <si>
    <r>
      <rPr>
        <rFont val="Arial"/>
        <b/>
        <color theme="1"/>
        <sz val="10.0"/>
      </rPr>
      <t>13º (décimo terceiro) Salário</t>
    </r>
    <r>
      <rPr>
        <rFont val="Arial"/>
        <b/>
        <color theme="1"/>
        <sz val="11.0"/>
      </rPr>
      <t xml:space="preserve"> </t>
    </r>
    <r>
      <rPr>
        <rFont val="Arial"/>
        <b/>
        <color rgb="FFFF0000"/>
        <sz val="8.0"/>
      </rPr>
      <t>Obrigatória a cotação de 8,33% sobre o valor do Módulo 1 – Composição da Remuneração, conforme Anexo XII da IN 5/17</t>
    </r>
  </si>
  <si>
    <r>
      <rPr>
        <rFont val="Arial"/>
        <b/>
        <strike/>
        <color rgb="FFFF0000"/>
        <sz val="10.0"/>
      </rPr>
      <t>(Férias??? e)</t>
    </r>
    <r>
      <rPr>
        <rFont val="Arial"/>
        <b/>
        <strike val="0"/>
        <color rgb="FFFF0000"/>
        <sz val="10.0"/>
      </rPr>
      <t xml:space="preserve"> Adicional de Férias</t>
    </r>
    <r>
      <rPr>
        <rFont val="Arial"/>
        <b/>
        <strike val="0"/>
        <color rgb="FF009900"/>
        <sz val="10.0"/>
      </rPr>
      <t xml:space="preserve"> </t>
    </r>
    <r>
      <rPr>
        <rFont val="Arial"/>
        <b/>
        <strike val="0"/>
        <color rgb="FFFF0000"/>
        <sz val="8.0"/>
      </rPr>
      <t>Obrigatória a cotação de 3,025% sobre o valor do Módulo 1 - Composição da Remuneração, conforme Anexo XII da IN 5/17 (Férias + Adicional = 12,10% = 9,075% + 3,025%).</t>
    </r>
    <r>
      <rPr>
        <rFont val="Arial"/>
        <b/>
        <strike val="0"/>
        <color rgb="FF0047FF"/>
        <sz val="8.0"/>
      </rPr>
      <t xml:space="preserve"> </t>
    </r>
    <r>
      <rPr>
        <rFont val="Arial"/>
        <b/>
        <strike val="0"/>
        <color rgb="FF0047FF"/>
        <sz val="10.0"/>
      </rPr>
      <t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</t>
    </r>
  </si>
  <si>
    <t>Total</t>
  </si>
  <si>
    <r>
      <rPr>
        <rFont val="Arial"/>
        <color theme="1"/>
        <sz val="9.0"/>
      </rPr>
      <t xml:space="preserve">Nota 1:  Como a planilha de custos e formação de preços é calculada mensalmente, provisiona-se proporcionalmente 1/12 (um doze avos) dos valores referentes à gratificação natalina, </t>
    </r>
    <r>
      <rPr>
        <rFont val="Arial"/>
        <b/>
        <strike/>
        <color rgb="FFFF0000"/>
        <sz val="9.0"/>
      </rPr>
      <t>férias</t>
    </r>
    <r>
      <rPr>
        <rFont val="Arial"/>
        <color theme="1"/>
        <sz val="9.0"/>
      </rPr>
      <t xml:space="preserve"> e adicional de férias.
Nota 2:  O adicional de férias contido no Submódulo 2.1 corresponde a 1/3 (um terço) da remuneração que por sua vez é dividido por 12 (doze) conforme Nota 1 acima.
</t>
    </r>
    <r>
      <rPr>
        <rFont val="Arial"/>
        <b/>
        <strike/>
        <color rgb="FFFF0000"/>
        <sz val="9.0"/>
      </rPr>
      <t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</si>
  <si>
    <r>
      <rPr>
        <rFont val="Arial"/>
        <b/>
        <color theme="1"/>
        <sz val="11.0"/>
      </rPr>
      <t xml:space="preserve">Submódulo 2.2 - Encargos Previdenciários (GPS), Fundo de Garantia por Tempo de Serviço (FGTS) e outras contribuições </t>
    </r>
    <r>
      <rPr>
        <rFont val="Arial"/>
        <b/>
        <color rgb="FF0000FF"/>
        <sz val="11.0"/>
      </rPr>
      <t>(Base de cálculo: Módulo 1 + Submódulo 2.1)</t>
    </r>
  </si>
  <si>
    <t>2.2</t>
  </si>
  <si>
    <t>GPS, FGTS e outras contribuições</t>
  </si>
  <si>
    <t>Percentual (%)</t>
  </si>
  <si>
    <t>Valor
 (R$)</t>
  </si>
  <si>
    <t>INSS</t>
  </si>
  <si>
    <t>Salário Educação</t>
  </si>
  <si>
    <r>
      <rPr>
        <rFont val="Arial"/>
        <b/>
        <color theme="1"/>
        <sz val="10.0"/>
      </rPr>
      <t xml:space="preserve">RAT x FAP
</t>
    </r>
    <r>
      <rPr>
        <rFont val="Arial"/>
        <b/>
        <color rgb="FFFF0000"/>
        <sz val="8.0"/>
      </rPr>
      <t>Cálculo do valor: % do SAT x FAP (Fator Acidentário de Prevenção de cada empresa)</t>
    </r>
  </si>
  <si>
    <t>RAT =</t>
  </si>
  <si>
    <t xml:space="preserve"> FAP =</t>
  </si>
  <si>
    <t>SESC ou SESI</t>
  </si>
  <si>
    <t>SENAC ou SENAI</t>
  </si>
  <si>
    <t>SEBRAE</t>
  </si>
  <si>
    <t>G</t>
  </si>
  <si>
    <t>INCRA</t>
  </si>
  <si>
    <t>H</t>
  </si>
  <si>
    <t>FGTS</t>
  </si>
  <si>
    <r>
      <rPr>
        <rFont val="Arial"/>
        <color theme="1"/>
        <sz val="9.0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  </r>
    <r>
      <rPr>
        <rFont val="Arial"/>
        <color rgb="FF009900"/>
        <sz val="9.0"/>
      </rPr>
      <t>.</t>
    </r>
  </si>
  <si>
    <t>Submódulo 2.3 – Benefícios Mensais e Diários</t>
  </si>
  <si>
    <t>2.3</t>
  </si>
  <si>
    <t>Benefícios Mensais e Diários</t>
  </si>
  <si>
    <r>
      <rPr>
        <rFont val="Arial"/>
        <b/>
        <color theme="1"/>
        <sz val="10.0"/>
      </rPr>
      <t xml:space="preserve">Transporte                                               </t>
    </r>
    <r>
      <rPr>
        <rFont val="Arial"/>
        <b/>
        <color rgb="FFFF0000"/>
        <sz val="10.0"/>
      </rPr>
      <t>Cálculo do valor: [(2xVTx22) – (6%xSB)]</t>
    </r>
  </si>
  <si>
    <r>
      <rPr>
        <rFont val="Arial"/>
        <b/>
        <color theme="1"/>
        <sz val="9.0"/>
      </rPr>
      <t xml:space="preserve">      </t>
    </r>
    <r>
      <rPr>
        <rFont val="Arial"/>
        <b/>
        <color rgb="FFFF0000"/>
        <sz val="9.0"/>
      </rPr>
      <t xml:space="preserve">A.1) Valor da passagem do transporte coletivo no município de prestação dos serviços: </t>
    </r>
  </si>
  <si>
    <t>-</t>
  </si>
  <si>
    <r>
      <rPr>
        <rFont val="Arial"/>
        <b/>
        <color theme="1"/>
        <sz val="9.0"/>
      </rPr>
      <t xml:space="preserve">     </t>
    </r>
    <r>
      <rPr>
        <rFont val="Arial"/>
        <b/>
        <color rgb="FFFF0000"/>
        <sz val="9.0"/>
      </rPr>
      <t xml:space="preserve"> A.2) Quantidade de passagens por dia por empregado:</t>
    </r>
  </si>
  <si>
    <r>
      <rPr>
        <rFont val="Arial"/>
        <b/>
        <color theme="1"/>
        <sz val="9.0"/>
      </rPr>
      <t xml:space="preserve">      </t>
    </r>
    <r>
      <rPr>
        <rFont val="Arial"/>
        <b/>
        <color rgb="FFFF0000"/>
        <sz val="9.0"/>
      </rPr>
      <t xml:space="preserve">A.3) Quantidade de dias do mês de recebimento de passagens </t>
    </r>
  </si>
  <si>
    <r>
      <rPr>
        <rFont val="Arial"/>
        <color theme="1"/>
        <sz val="10.0"/>
      </rPr>
      <t xml:space="preserve">     </t>
    </r>
    <r>
      <rPr>
        <rFont val="Arial"/>
        <b/>
        <color rgb="FFFF0000"/>
        <sz val="10.0"/>
      </rPr>
      <t xml:space="preserve">A.4) Participação do empregado em percentual do salário-base </t>
    </r>
    <r>
      <rPr>
        <rFont val="Arial"/>
        <b/>
        <color rgb="FFFF0000"/>
        <sz val="9.0"/>
      </rPr>
      <t>(cláusula 20 da CCT)</t>
    </r>
  </si>
  <si>
    <r>
      <rPr>
        <rFont val="Arial"/>
        <b/>
        <color theme="1"/>
        <sz val="10.0"/>
      </rPr>
      <t xml:space="preserve">Auxílio-Refeição/Alimentação </t>
    </r>
    <r>
      <rPr>
        <rFont val="Arial"/>
        <b/>
        <color rgb="FFFF0000"/>
        <sz val="8.0"/>
      </rPr>
      <t>Cálculo do valor = [(22xVA)x(1-</t>
    </r>
    <r>
      <rPr>
        <rFont val="Arial"/>
        <b/>
        <color rgb="FF0000FF"/>
        <sz val="10.0"/>
      </rPr>
      <t>0,19%</t>
    </r>
    <r>
      <rPr>
        <rFont val="Arial"/>
        <b/>
        <color rgb="FFFF0000"/>
        <sz val="8.0"/>
      </rPr>
      <t>)]</t>
    </r>
  </si>
  <si>
    <r>
      <rPr>
        <rFont val="Arial"/>
        <b/>
        <color theme="1"/>
        <sz val="9.0"/>
      </rPr>
      <t xml:space="preserve">      </t>
    </r>
    <r>
      <rPr>
        <rFont val="Arial"/>
        <b/>
        <color rgb="FFFF0000"/>
        <sz val="9.0"/>
      </rPr>
      <t xml:space="preserve">B.1) Valor do auxílio-alimentação (cláusula 18 da CCT): </t>
    </r>
  </si>
  <si>
    <r>
      <rPr>
        <rFont val="Arial"/>
        <b/>
        <color theme="1"/>
        <sz val="9.0"/>
      </rPr>
      <t xml:space="preserve">    </t>
    </r>
    <r>
      <rPr>
        <rFont val="Arial"/>
        <b/>
        <color rgb="FFFF0000"/>
        <sz val="9.0"/>
      </rPr>
      <t xml:space="preserve">  B.2) Quantidade de dias do mês de recebimento de auxílio-alimentação</t>
    </r>
  </si>
  <si>
    <t xml:space="preserve">     B.3) Participação do empregado em percentual sobre o auxílio-alimentação</t>
  </si>
  <si>
    <t>Assistência Médica e Familiar</t>
  </si>
  <si>
    <t>Auxílio-creche</t>
  </si>
  <si>
    <t>sumiu</t>
  </si>
  <si>
    <r>
      <rPr>
        <rFont val="Arial"/>
        <b/>
        <color theme="1"/>
        <sz val="10.0"/>
      </rPr>
      <t xml:space="preserve">Plano de Benefício Social Familiar </t>
    </r>
    <r>
      <rPr>
        <rFont val="Arial"/>
        <b/>
        <color rgb="FFFF0000"/>
        <sz val="10.0"/>
      </rPr>
      <t xml:space="preserve">(cláusula 29 da CCT)  </t>
    </r>
    <r>
      <rPr>
        <rFont val="Arial"/>
        <b/>
        <color rgb="FF0000FF"/>
        <sz val="10.0"/>
      </rPr>
      <t>Sem participação do empregado</t>
    </r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</si>
  <si>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</si>
  <si>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</si>
  <si>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</si>
  <si>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</si>
  <si>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rFont val="Arial"/>
        <b/>
        <color theme="1"/>
        <sz val="10.0"/>
      </rPr>
      <t xml:space="preserve">13º (décimo terceiro) Salário </t>
    </r>
    <r>
      <rPr>
        <rFont val="Arial"/>
        <b/>
        <strike/>
        <color rgb="FFFF3300"/>
        <sz val="10.0"/>
      </rPr>
      <t>(Férias???)</t>
    </r>
    <r>
      <rPr>
        <rFont val="Arial"/>
        <b/>
        <strike/>
        <color rgb="FF009933"/>
        <sz val="10.0"/>
      </rPr>
      <t xml:space="preserve"> </t>
    </r>
    <r>
      <rPr>
        <rFont val="Arial"/>
        <b/>
        <color theme="1"/>
        <sz val="10.0"/>
      </rPr>
      <t>e Adicional de Férias</t>
    </r>
  </si>
  <si>
    <t>Módulo 3 - Provisão para Rescisão</t>
  </si>
  <si>
    <t>Provisão para Rescisão</t>
  </si>
  <si>
    <t>Valor  (R$)</t>
  </si>
  <si>
    <r>
      <rPr>
        <rFont val="Arial"/>
        <b/>
        <color theme="1"/>
        <sz val="10.0"/>
      </rPr>
      <t xml:space="preserve">Aviso Prévio Indenizado     </t>
    </r>
    <r>
      <rPr>
        <rFont val="Arial"/>
        <b/>
        <color rgb="FFFF0000"/>
        <sz val="8.0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</si>
  <si>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</si>
  <si>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rFont val="Arial"/>
        <b/>
        <color theme="1"/>
        <sz val="10.0"/>
      </rPr>
      <t xml:space="preserve">Aviso Prévio Trabalhado </t>
    </r>
    <r>
      <rPr>
        <rFont val="Arial"/>
        <b/>
        <color rgb="FFFF0000"/>
        <sz val="9.0"/>
      </rPr>
      <t>Cálculo do valor= [(Rem/30)x7]/</t>
    </r>
    <r>
      <rPr>
        <rFont val="Arial"/>
        <b/>
        <color rgb="FF0000FF"/>
        <sz val="11.0"/>
      </rPr>
      <t>12</t>
    </r>
    <r>
      <rPr>
        <rFont val="Arial"/>
        <b/>
        <color rgb="FFFF0000"/>
        <sz val="9.0"/>
      </rPr>
      <t xml:space="preserve"> meses do contratox</t>
    </r>
    <r>
      <rPr>
        <rFont val="Arial"/>
        <b/>
        <color rgb="FF0000FF"/>
        <sz val="9.0"/>
      </rPr>
      <t>100%</t>
    </r>
    <r>
      <rPr>
        <rFont val="Arial"/>
        <b/>
        <color rgb="FFFF0000"/>
        <sz val="9.0"/>
      </rPr>
      <t xml:space="preserve"> dos empregados </t>
    </r>
    <r>
      <rPr>
        <rFont val="Arial"/>
        <b/>
        <color rgb="FFFF0000"/>
        <sz val="8.0"/>
      </rPr>
      <t>- ao final do contrato</t>
    </r>
  </si>
  <si>
    <t xml:space="preserve">Incidência de GPS, FGTS e outras contribuições sobre o Aviso Prévio Trabalhado         </t>
  </si>
  <si>
    <r>
      <rPr>
        <rFont val="Arial"/>
        <b/>
        <color theme="1"/>
        <sz val="10.0"/>
      </rPr>
      <t>Multa do FGTS sobre o Aviso Prévio Trabalhado e sobre o Aviso Prévio Indenizado</t>
    </r>
    <r>
      <rPr>
        <rFont val="Arial"/>
        <b/>
        <color rgb="FFFF0000"/>
        <sz val="8.0"/>
      </rPr>
      <t>Obrigatória a cotação de 4% sobre o valor do Módulo 1 – Composição da Remuneração, conforme Anexo XII da IN Seges nº 5/2017</t>
    </r>
  </si>
  <si>
    <t>Nota 1: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</si>
  <si>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</si>
  <si>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</si>
  <si>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rFont val="Arial"/>
        <b/>
        <color rgb="FF0000FF"/>
        <sz val="11.0"/>
      </rPr>
      <t xml:space="preserve">Base de cálculo para o Custo de Reposição do Profissional Ausente (substituto): BCCPA = MÓDULO 1 + MÓDULO 2 + MÓDULO 3 - </t>
    </r>
    <r>
      <rPr>
        <rFont val="Arial"/>
        <b/>
        <color rgb="FFFF0000"/>
        <sz val="11.0"/>
      </rPr>
      <t>exceto o Substituto na cobertura de Férias e o Afastamento Maternidade, (neste a Rem e o 13º são compensados pelo INSS), ambos com base de cálculo própria, conforme consta nesses itens de custo.</t>
    </r>
  </si>
  <si>
    <t>MÓD 1 =</t>
  </si>
  <si>
    <r>
      <rPr>
        <rFont val="Arial"/>
        <b/>
        <color rgb="FF0000FF"/>
        <sz val="11.0"/>
      </rPr>
      <t xml:space="preserve">MÓD 2 </t>
    </r>
    <r>
      <rPr>
        <rFont val="Arial"/>
        <b/>
        <color rgb="FFFF0000"/>
        <sz val="10.0"/>
      </rPr>
      <t>(sem VA e VT)</t>
    </r>
    <r>
      <rPr>
        <rFont val="Arial"/>
        <b/>
        <color rgb="FF0000FF"/>
        <sz val="11.0"/>
      </rPr>
      <t xml:space="preserve"> =</t>
    </r>
  </si>
  <si>
    <t>MÓD 3 =</t>
  </si>
  <si>
    <t xml:space="preserve">Submódulo 4.1 – Substituto nas Ausências Legais </t>
  </si>
  <si>
    <t>4.1</t>
  </si>
  <si>
    <t>Substituto nas Ausências Legais</t>
  </si>
  <si>
    <r>
      <rPr>
        <rFont val="Arial"/>
        <b/>
        <color theme="1"/>
        <sz val="10.0"/>
      </rPr>
      <t>Substituto na cobertura de Férias</t>
    </r>
    <r>
      <rPr>
        <rFont val="Arial"/>
        <b/>
        <color rgb="FF009900"/>
        <sz val="10.0"/>
      </rPr>
      <t xml:space="preserve">      </t>
    </r>
    <r>
      <rPr>
        <rFont val="Arial"/>
        <b/>
        <color rgb="FFFF0000"/>
        <sz val="10.0"/>
      </rPr>
      <t xml:space="preserve">  Obrigatória a cotação de 9,075% sobre o valor do (Módulo 1 - Composição da Remuneração </t>
    </r>
    <r>
      <rPr>
        <rFont val="Arial"/>
        <b/>
        <color rgb="FF3333FF"/>
        <sz val="10.0"/>
      </rPr>
      <t xml:space="preserve"> mais</t>
    </r>
    <r>
      <rPr>
        <rFont val="Arial"/>
        <b/>
        <color rgb="FFFF0000"/>
        <sz val="10.0"/>
      </rPr>
      <t xml:space="preserve"> o percentual do Submódulo 2.2 sobre o cálculo anterior, conforme Anexo XII da IN 5/17 (Férias + Adicional = 12,10% = 9,075% + 3,025%) </t>
    </r>
  </si>
  <si>
    <r>
      <rPr>
        <rFont val="Arial"/>
        <b/>
        <color theme="1"/>
        <sz val="10.0"/>
      </rPr>
      <t xml:space="preserve">Substituto na cobertura de Ausências Legais 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/30)x1dia]/12</t>
    </r>
  </si>
  <si>
    <r>
      <rPr>
        <rFont val="Arial"/>
        <b/>
        <color theme="1"/>
        <sz val="10.0"/>
      </rPr>
      <t xml:space="preserve">Substituto na cobertura de Licença-Paternidade
</t>
    </r>
    <r>
      <rPr>
        <rFont val="Arial"/>
        <b/>
        <color rgb="FFFF0000"/>
        <sz val="10.0"/>
      </rPr>
      <t>Cálculo do valor = 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/30)x5dias]/12}x1,5%</t>
    </r>
  </si>
  <si>
    <r>
      <rPr>
        <rFont val="Arial"/>
        <b/>
        <color theme="1"/>
        <sz val="10.0"/>
      </rPr>
      <t xml:space="preserve">Substituto na cobertura de Ausência por acidente de trabalho
</t>
    </r>
    <r>
      <rPr>
        <rFont val="Arial"/>
        <b/>
        <color rgb="FFFF0000"/>
        <sz val="10.0"/>
      </rPr>
      <t>Cálculo do valor  = {[(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/30)x15dias]/12}x0,78%</t>
    </r>
  </si>
  <si>
    <r>
      <rPr>
        <rFont val="Arial"/>
        <b/>
        <color theme="1"/>
        <sz val="10.0"/>
      </rPr>
      <t xml:space="preserve">Substituto na cobertura de Afastamento Maternidade 
</t>
    </r>
    <r>
      <rPr>
        <rFont val="Arial"/>
        <b/>
        <color rgb="FFFF0000"/>
        <sz val="9.0"/>
      </rPr>
      <t>Cálculo do valor = {[(MÓD1 + MÓD1 / 3) / 12 + (SUB2.2 + SUB2.3 – VA – VT + MÓD3)] x (4/12)} x 2%</t>
    </r>
  </si>
  <si>
    <r>
      <rPr>
        <rFont val="Arial"/>
        <b/>
        <color theme="1"/>
        <sz val="10.0"/>
      </rPr>
      <t xml:space="preserve">Substituto na cobertura de Ausência por doença
</t>
    </r>
    <r>
      <rPr>
        <rFont val="Arial"/>
        <b/>
        <color rgb="FFFF0000"/>
        <sz val="10.0"/>
      </rPr>
      <t>Cálculo do valor = [(</t>
    </r>
    <r>
      <rPr>
        <rFont val="Arial"/>
        <b/>
        <color rgb="FF0000FF"/>
        <sz val="10.0"/>
      </rPr>
      <t>BCCPA</t>
    </r>
    <r>
      <rPr>
        <rFont val="Arial"/>
        <b/>
        <color rgb="FFFF0000"/>
        <sz val="10.0"/>
      </rPr>
      <t>)/30)x3dias]/12</t>
    </r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</si>
  <si>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</si>
  <si>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</si>
  <si>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</si>
  <si>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</si>
  <si>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</si>
  <si>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</si>
  <si>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</si>
  <si>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</si>
  <si>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</si>
  <si>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r>
      <rPr>
        <rFont val="Arial"/>
        <b/>
        <color theme="1"/>
        <sz val="10.0"/>
      </rPr>
      <t>Uniformes</t>
    </r>
    <r>
      <rPr>
        <rFont val="Arial"/>
        <b/>
        <color rgb="FF0000FF"/>
        <sz val="10.0"/>
      </rPr>
      <t xml:space="preserve"> </t>
    </r>
  </si>
  <si>
    <r>
      <rPr>
        <rFont val="Arial"/>
        <b/>
        <color theme="1"/>
        <sz val="10.0"/>
      </rPr>
      <t>Materiais</t>
    </r>
    <r>
      <rPr>
        <rFont val="Arial"/>
        <b/>
        <color rgb="FF0000FF"/>
        <sz val="10.0"/>
      </rPr>
      <t xml:space="preserve"> </t>
    </r>
  </si>
  <si>
    <r>
      <rPr>
        <rFont val="Arial"/>
        <b/>
        <color theme="1"/>
        <sz val="10.0"/>
      </rPr>
      <t>Equipamentos</t>
    </r>
    <r>
      <rPr>
        <rFont val="Arial"/>
        <b/>
        <color rgb="FF0000FF"/>
        <sz val="10.0"/>
      </rPr>
      <t xml:space="preserve"> </t>
    </r>
  </si>
  <si>
    <t xml:space="preserve">Outros (especificar) </t>
  </si>
  <si>
    <t>0.00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</si>
  <si>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</si>
  <si>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</si>
  <si>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</si>
  <si>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</si>
  <si>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</si>
  <si>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</si>
  <si>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</si>
  <si>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</si>
  <si>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</si>
  <si>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</si>
  <si>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</si>
  <si>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rFont val="Arial"/>
        <color theme="1"/>
        <sz val="12.0"/>
      </rPr>
      <t xml:space="preserve">  </t>
    </r>
    <r>
      <rPr>
        <rFont val="Arial"/>
        <b/>
        <color theme="1"/>
        <sz val="12.0"/>
      </rPr>
      <t>a) Cofins</t>
    </r>
    <r>
      <rPr>
        <rFont val="Arial"/>
        <b/>
        <color theme="1"/>
        <sz val="10.0"/>
      </rPr>
      <t xml:space="preserve">  </t>
    </r>
    <r>
      <rPr>
        <rFont val="Arial"/>
        <color rgb="FFFF0000"/>
        <sz val="8.0"/>
      </rPr>
      <t>(depende do regime de tributação - utilizada a hipótese de Lucro Real)</t>
    </r>
  </si>
  <si>
    <r>
      <rPr>
        <rFont val="Arial"/>
        <color theme="1"/>
        <sz val="12.0"/>
      </rPr>
      <t xml:space="preserve">  </t>
    </r>
    <r>
      <rPr>
        <rFont val="Arial"/>
        <b/>
        <color theme="1"/>
        <sz val="12.0"/>
      </rPr>
      <t>b) PIS</t>
    </r>
    <r>
      <rPr>
        <rFont val="Arial"/>
        <b/>
        <color theme="1"/>
        <sz val="10.0"/>
      </rPr>
      <t xml:space="preserve"> </t>
    </r>
    <r>
      <rPr>
        <rFont val="Arial"/>
        <color rgb="FFFF0000"/>
        <sz val="9.0"/>
      </rPr>
      <t>(depende do regime de tributação - utilizada a hipótese de Lucro Real)</t>
    </r>
  </si>
  <si>
    <r>
      <rPr>
        <rFont val="Arial"/>
        <b/>
        <color theme="1"/>
        <sz val="12.0"/>
      </rPr>
      <t xml:space="preserve"> c) IRPJ</t>
    </r>
    <r>
      <rPr>
        <rFont val="Arial"/>
        <b/>
        <color rgb="FFFF0000"/>
        <sz val="12.0"/>
      </rPr>
      <t xml:space="preserve"> </t>
    </r>
    <r>
      <rPr>
        <rFont val="Arial"/>
        <b/>
        <color rgb="FF0000FF"/>
        <sz val="12.0"/>
      </rPr>
      <t>-</t>
    </r>
    <r>
      <rPr>
        <rFont val="Arial"/>
        <b/>
        <color rgb="FF0000FF"/>
        <sz val="9.0"/>
      </rPr>
      <t xml:space="preserve">  Em face dos Acórdãos TCU nºs 950/2007-P e 205/2018-P, o licitante não pode cotar expressamente este tributo.</t>
    </r>
  </si>
  <si>
    <r>
      <rPr>
        <rFont val="Arial"/>
        <b/>
        <color theme="1"/>
        <sz val="12.0"/>
      </rPr>
      <t xml:space="preserve"> d) CSLL </t>
    </r>
    <r>
      <rPr>
        <rFont val="Arial"/>
        <b/>
        <color rgb="FF0000FF"/>
        <sz val="10.0"/>
      </rPr>
      <t xml:space="preserve">- </t>
    </r>
    <r>
      <rPr>
        <rFont val="Arial"/>
        <b/>
        <color rgb="FF0000FF"/>
        <sz val="9.0"/>
      </rPr>
      <t xml:space="preserve"> Em face dos Acórdãos TCU nºs 950/2007-P e 205/2018-P, o licitante não pode cotar expressamente este tributo.</t>
    </r>
  </si>
  <si>
    <t>C.2   Tributos Estaduais (especificar)</t>
  </si>
  <si>
    <t>C.3   Tributos Municipais (especificar):</t>
  </si>
  <si>
    <r>
      <rPr>
        <rFont val="Arial"/>
        <color theme="1"/>
        <sz val="12.0"/>
      </rPr>
      <t xml:space="preserve">  </t>
    </r>
    <r>
      <rPr>
        <rFont val="Arial"/>
        <b/>
        <color theme="1"/>
        <sz val="12.0"/>
      </rPr>
      <t xml:space="preserve">a) ISS      </t>
    </r>
    <r>
      <rPr>
        <rFont val="Arial"/>
        <b/>
        <color theme="1"/>
        <sz val="10.0"/>
      </rPr>
      <t xml:space="preserve"> </t>
    </r>
    <r>
      <rPr>
        <rFont val="Arial"/>
        <color rgb="FFFF0000"/>
        <sz val="9.0"/>
      </rPr>
      <t>(Lei Complementar nº 183, 27/12/2013, Bento Gonçalves/RS)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</si>
  <si>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</si>
  <si>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</si>
  <si>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</si>
  <si>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</si>
  <si>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</si>
  <si>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</si>
  <si>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r>
      <rPr>
        <rFont val="Arial"/>
        <b/>
        <color theme="1"/>
        <sz val="12.0"/>
      </rPr>
      <t xml:space="preserve">
</t>
    </r>
    <r>
      <rPr>
        <rFont val="Arial"/>
        <b/>
        <color theme="1"/>
        <sz val="11.0"/>
      </rPr>
      <t xml:space="preserve">2. QUADRO-RESUMO DO CUSTO POR EMPREGADO
</t>
    </r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</si>
  <si>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</si>
  <si>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</si>
  <si>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</si>
  <si>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</si>
  <si>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Insumos Diversos </t>
  </si>
  <si>
    <t>Subtotal (A + B + C + D + E)</t>
  </si>
  <si>
    <t>Módulo 6 - Custos Indiretos, Lucro e Tributos</t>
  </si>
  <si>
    <t>Valor Total por Empregado</t>
  </si>
  <si>
    <t>OBS: OS QUADROS-RESUMOS 3 E 4 ABAIXO NÃO TÊM UTILIDADE PARA LIMPEZA E VIGILÂNCIA QUE POSSUEM COMPLEMENTO ESPECÍFICO - ASSIM, DEVEM SER EXCLUÍDOS PARA ESSES 2 OBJETOS</t>
  </si>
  <si>
    <t>3. QUADRO-RESUMO DO VALOR MENSAL DOS SERVIÇOS</t>
  </si>
  <si>
    <t>Tipo de Serviço 
(A)</t>
  </si>
  <si>
    <t>Valor Proposto por Empregado 
(B)</t>
  </si>
  <si>
    <t>Quantidade de Empregados por Posto 
(C)</t>
  </si>
  <si>
    <t>Valor Proposto por Posto
(D) = (B x C)</t>
  </si>
  <si>
    <t>Quantidade de Postos 
(E)</t>
  </si>
  <si>
    <t>Valor Total do Serviço 
(F) = (D x E)</t>
  </si>
  <si>
    <t>I             Serviço 1 (indicar)</t>
  </si>
  <si>
    <t>R$</t>
  </si>
  <si>
    <t>II           Serviço 2 (indicar)</t>
  </si>
  <si>
    <t>N         Serviço N (indicar)</t>
  </si>
  <si>
    <t>Valor Mensal dos Serviços (I +  II  + N)</t>
  </si>
  <si>
    <t>4. QUADRO DEMONSTRATIVO DO VALOR GLOBAL DA PROPOSTA</t>
  </si>
  <si>
    <t>VALOR GLOBAL DA PROPOSTA</t>
  </si>
  <si>
    <t>DESCRIÇÃO</t>
  </si>
  <si>
    <t>VALOR (R$)</t>
  </si>
  <si>
    <t>A         Valor proposto por unidade de medida*</t>
  </si>
  <si>
    <t>B         Valor mensal do serviço</t>
  </si>
  <si>
    <t>C         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</si>
  <si>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>Nota: Informar o valor da unidade de medida por tipo de serviço.</t>
  </si>
  <si>
    <t>3.  COMPLEMENTO DOS SERVIÇOS DE LIMPEZA E CONSERVAÇÃO</t>
  </si>
  <si>
    <t>PREÇO MENSAL UNITÁRIO POR M² (metro quadrado)</t>
  </si>
  <si>
    <r>
      <rPr>
        <rFont val="Arial"/>
        <b/>
        <color theme="1"/>
        <sz val="10.0"/>
      </rPr>
      <t xml:space="preserve">ÁREA INTERNA (Fórmulas exemplificativas de cálculo para área interna - alíneas "a" e "b" do subitem 3.1 do Anexo VI-B; para as demais alíneas, deverão ser incluídos novos campos na planilha com a metragem adequada).
</t>
    </r>
    <r>
      <rPr>
        <rFont val="Arial"/>
        <b/>
        <color rgb="FF0000FF"/>
        <sz val="14.0"/>
      </rPr>
      <t>Excluir esta observação</t>
    </r>
    <r>
      <rPr>
        <rFont val="Arial"/>
        <b/>
        <color theme="1"/>
        <sz val="14.0"/>
      </rPr>
      <t>)</t>
    </r>
  </si>
  <si>
    <r>
      <rPr>
        <rFont val="Arial"/>
        <b/>
        <color theme="1"/>
        <sz val="9.0"/>
      </rPr>
      <t xml:space="preserve">MÃO DE OBRA 
       </t>
    </r>
    <r>
      <rPr>
        <rFont val="Arial"/>
        <b/>
        <color theme="1"/>
        <sz val="8.0"/>
      </rPr>
      <t>ENCARREGADO / SERVENTE</t>
    </r>
  </si>
  <si>
    <t>(1) 
PRODUTIVIDADE
(1/M²)</t>
  </si>
  <si>
    <t>(2)
PREÇO HOMEM-MÊS                   (R$)</t>
  </si>
  <si>
    <t>(1 X 2)
SUBTOTAL
(R$/M²)</t>
  </si>
  <si>
    <t>ENC. / Pisos acarpetados</t>
  </si>
  <si>
    <t xml:space="preserve"> 1/(30** x 1000*)</t>
  </si>
  <si>
    <t>SERV. / Pisos acarpetados</t>
  </si>
  <si>
    <t>1/</t>
  </si>
  <si>
    <t>TOTAL</t>
  </si>
  <si>
    <t>ENC. / Pisos frios</t>
  </si>
  <si>
    <t>SERV. / Pisos frios</t>
  </si>
  <si>
    <t>ENC. / Laboratórios</t>
  </si>
  <si>
    <t xml:space="preserve"> 1/(30** x 405*)</t>
  </si>
  <si>
    <t>SERV. / Laboratórios</t>
  </si>
  <si>
    <t xml:space="preserve">ENC. / Almoxaridados/galpões </t>
  </si>
  <si>
    <t xml:space="preserve"> 1/(30** x 2000*)</t>
  </si>
  <si>
    <t>SERV./Almoxaridados/galpões</t>
  </si>
  <si>
    <t>ENC. / Oficinas</t>
  </si>
  <si>
    <t xml:space="preserve"> 1/(30** x 1500*)</t>
  </si>
  <si>
    <t>SERV. / Oficinas</t>
  </si>
  <si>
    <t>ENC. / Áreas com espaços livres - saguão, hall e salão</t>
  </si>
  <si>
    <t xml:space="preserve"> 1/(30** x 1250*)</t>
  </si>
  <si>
    <t>SERV. / Áreas com espaços livres - saguão, hall e salão</t>
  </si>
  <si>
    <t>ENC. / Banheiros</t>
  </si>
  <si>
    <t>1(30** x 250*)</t>
  </si>
  <si>
    <t>SERV. / Banheiros</t>
  </si>
  <si>
    <t>P = produtividade de referência do trabalhador prevista no subitem 3.1.</t>
  </si>
  <si>
    <r>
      <rPr>
        <rFont val="Arial"/>
        <b/>
        <color theme="1"/>
        <sz val="10.0"/>
      </rPr>
      <t xml:space="preserve">OBS: </t>
    </r>
    <r>
      <rPr>
        <rFont val="Arial"/>
        <b val="0"/>
        <color theme="1"/>
        <sz val="10.0"/>
      </rPr>
      <t xml:space="preserve">No caso de o edital permitir a alteração das produtividades da coluna (1), deve-se, também, proceder à alteração na fórmula das células da coluna (1x2), pois que as frações das células da coluna (1) estão em forma de texto. </t>
    </r>
  </si>
  <si>
    <r>
      <rPr>
        <rFont val="Arial"/>
        <b/>
        <color theme="1"/>
        <sz val="10.0"/>
      </rPr>
      <t xml:space="preserve">ÁREA EXTERNA (Fórmulas exemplificativas de cálculo para área externa - alíneas "a", "c" , "d" e "e" do subitem 3.2 do Anexo VI-B; para as demais alíneas, deverão ser incluídos novos campos na planilha com a metragem adequada).
</t>
    </r>
    <r>
      <rPr>
        <rFont val="Arial"/>
        <b/>
        <color rgb="FF0000FF"/>
        <sz val="14.0"/>
      </rPr>
      <t>Excluir esta observação)</t>
    </r>
  </si>
  <si>
    <r>
      <rPr>
        <rFont val="Arial"/>
        <b/>
        <color theme="1"/>
        <sz val="9.0"/>
      </rPr>
      <t xml:space="preserve">MÃO DE OBRA 
       </t>
    </r>
    <r>
      <rPr>
        <rFont val="Arial"/>
        <b/>
        <color rgb="FF000000"/>
        <sz val="8.0"/>
      </rPr>
      <t>ENCARREGADO / SERVENTE</t>
    </r>
  </si>
  <si>
    <t>(1)
PRODUTIVIDADE
(1/M²)</t>
  </si>
  <si>
    <t>(2)
PREÇO HOMEM-MÊS
(R$)</t>
  </si>
  <si>
    <t>ENC. / Pisos pavimentados adjacentes/contíguos às edificações</t>
  </si>
  <si>
    <t>1/(30** x 2250*)</t>
  </si>
  <si>
    <t>SERV. / Pisos pavimentados adjacentes/contíguos às edificações</t>
  </si>
  <si>
    <t>ENC. / Varrição de passeios e arruamentos</t>
  </si>
  <si>
    <t>1/(30** x 7500*)</t>
  </si>
  <si>
    <t>SERV. / Varrição de passeios e arruamentos</t>
  </si>
  <si>
    <t>ENC. / pátios e áreas verdes com alta frequência</t>
  </si>
  <si>
    <t>SERV. / Pátios e áreas verdes com alta frequência</t>
  </si>
  <si>
    <t>Enc. / Pátios e áreas verdes com média frequência</t>
  </si>
  <si>
    <t>SERV. / Pátios e áreas verdes com média frequência</t>
  </si>
  <si>
    <t>ENC. / Pátios e áreas verdes com baixa frequência</t>
  </si>
  <si>
    <t>SERV. / Pátios e áreas verdes com baixa frequência</t>
  </si>
  <si>
    <t>ENC. / Coleta de detritos em pátio e áreas verdes com frequência diária</t>
  </si>
  <si>
    <t>1/(30** x 100000*)</t>
  </si>
  <si>
    <t>SERV. / Coleta de detritos em pátios e áreas verdes com frequência diária</t>
  </si>
  <si>
    <t>P = produtividade de referência do trabalhador prevista no subitem 3.2.</t>
  </si>
  <si>
    <r>
      <rPr>
        <rFont val="Arial"/>
        <b/>
        <color theme="1"/>
        <sz val="10.0"/>
      </rPr>
      <t xml:space="preserve">OBS: </t>
    </r>
    <r>
      <rPr>
        <rFont val="Arial"/>
        <b val="0"/>
        <color theme="1"/>
        <sz val="10.0"/>
      </rPr>
      <t xml:space="preserve">No caso de o edital permitir a alteração das produtividades da coluna (1), deve-se, também, proceder à alteração na fórmula das células da coluna (1x2), pois que as frações das células da coluna (1) estão em forma de texto. </t>
    </r>
  </si>
  <si>
    <r>
      <rPr>
        <rFont val="Arial"/>
        <b/>
        <color theme="1"/>
        <sz val="10.0"/>
      </rPr>
      <t xml:space="preserve">ESQUADRIA EXTERNA (Fórmulas exemplificativas de cálculo para esquadria externa - alíneas "b" e "c" do subitem 3.3 do Anexo VI-B; para as demais alíneas, deverão ser incluídos novos campos na planilha com a metragem adequada).
</t>
    </r>
    <r>
      <rPr>
        <rFont val="Arial"/>
        <b/>
        <color rgb="FF0000FF"/>
        <sz val="14.0"/>
      </rPr>
      <t>Excluir esta observação)</t>
    </r>
  </si>
  <si>
    <r>
      <rPr>
        <rFont val="Arial"/>
        <b/>
        <color theme="1"/>
        <sz val="9.0"/>
      </rPr>
      <t xml:space="preserve">MÃO DE OBRA 
       </t>
    </r>
    <r>
      <rPr>
        <rFont val="Arial"/>
        <b/>
        <color rgb="FF000000"/>
        <sz val="8.0"/>
      </rPr>
      <t>ENCARREGADO / SERVENTE</t>
    </r>
  </si>
  <si>
    <t>(1)
PRODUTIVIDADE 
(1/M²)</t>
  </si>
  <si>
    <r>
      <rPr>
        <rFont val="Arial"/>
        <b/>
        <color theme="1"/>
        <sz val="10.0"/>
      </rPr>
      <t xml:space="preserve">(2) FREQUÊNCIA NO </t>
    </r>
    <r>
      <rPr>
        <rFont val="Arial"/>
        <b/>
        <color rgb="FFFF0000"/>
        <sz val="10.0"/>
      </rPr>
      <t xml:space="preserve">MÊS </t>
    </r>
    <r>
      <rPr>
        <rFont val="Arial"/>
        <b/>
        <color theme="1"/>
        <sz val="10.0"/>
      </rPr>
      <t>(HORAS)</t>
    </r>
  </si>
  <si>
    <r>
      <rPr>
        <rFont val="Arial"/>
        <b/>
        <color theme="1"/>
        <sz val="10.0"/>
      </rPr>
      <t xml:space="preserve">(3)
 JORNADA DE TRABALHO NO </t>
    </r>
    <r>
      <rPr>
        <rFont val="Arial"/>
        <b/>
        <color rgb="FFFF0000"/>
        <sz val="10.0"/>
      </rPr>
      <t xml:space="preserve">MÊS
</t>
    </r>
    <r>
      <rPr>
        <rFont val="Arial"/>
        <b/>
        <color theme="1"/>
        <sz val="10.0"/>
      </rPr>
      <t xml:space="preserve"> (HORAS)</t>
    </r>
  </si>
  <si>
    <t>(4) 
= (1 X 2 X 3)
Ki****</t>
  </si>
  <si>
    <t>(5)
PREÇO HOMEM-MÊS 
(R$)</t>
  </si>
  <si>
    <t>(6) = (4 X 5)
 SUBTOTAL
 (R$/M²)</t>
  </si>
  <si>
    <t>ENC. / Face externa com exposição a situação de risco</t>
  </si>
  <si>
    <t>1/(30**x145)</t>
  </si>
  <si>
    <t>16***</t>
  </si>
  <si>
    <t>1/188,76</t>
  </si>
  <si>
    <t>SERV. / Face externa com exposição a situação de risco</t>
  </si>
  <si>
    <t>160</t>
  </si>
  <si>
    <t>ENC. / Face externa sem exposição a situação de risco</t>
  </si>
  <si>
    <t>1/(30**x340*)</t>
  </si>
  <si>
    <t>SERV. / Face externa sem exposição a situação de risco</t>
  </si>
  <si>
    <t>380</t>
  </si>
  <si>
    <t>ENC. / Face interna</t>
  </si>
  <si>
    <t>1/(30**x340)</t>
  </si>
  <si>
    <t>SERV. / Face interna</t>
  </si>
  <si>
    <t>P = produtividade de referência do trabalhador prevista no subitem 3.3.</t>
  </si>
  <si>
    <r>
      <rPr>
        <rFont val="Arial"/>
        <b/>
        <color theme="1"/>
        <sz val="10.0"/>
      </rPr>
      <t xml:space="preserve">OBS: </t>
    </r>
    <r>
      <rPr>
        <rFont val="Arial"/>
        <b val="0"/>
        <color theme="1"/>
        <sz val="10.0"/>
      </rPr>
      <t xml:space="preserve">No caso de alteração das produtividades da coluna (1) e da jornada de trabalho da coluna (3), deve-se, também, proceder à alteração na fórmula das células da coluna (4), pois que as frações das células das colunas (1) e (3) estão em forma de texto.  </t>
    </r>
  </si>
  <si>
    <t>FACHADA ENVIDRAÇADA – FACE EXTERNA</t>
  </si>
  <si>
    <r>
      <rPr>
        <rFont val="Arial"/>
        <b/>
        <color theme="1"/>
        <sz val="9.0"/>
      </rPr>
      <t xml:space="preserve">MÃO DE OBRA 
       </t>
    </r>
    <r>
      <rPr>
        <rFont val="Arial"/>
        <b/>
        <color rgb="FF000000"/>
        <sz val="8.0"/>
      </rPr>
      <t>ENCARREGADO / SERVENTE</t>
    </r>
  </si>
  <si>
    <t>(1)
PRODUTIVIDADE (1/M²)</t>
  </si>
  <si>
    <r>
      <rPr>
        <rFont val="Arial"/>
        <color theme="1"/>
        <sz val="10.0"/>
      </rPr>
      <t xml:space="preserve">(2) FREQUÊNCIA NO </t>
    </r>
    <r>
      <rPr>
        <rFont val="Arial"/>
        <b/>
        <color theme="1"/>
        <sz val="10.0"/>
      </rPr>
      <t xml:space="preserve">MÊS </t>
    </r>
    <r>
      <rPr>
        <rFont val="Arial"/>
        <b/>
        <strike/>
        <color rgb="FFFF0000"/>
        <sz val="10.0"/>
      </rPr>
      <t>(???) SEMESTRE</t>
    </r>
    <r>
      <rPr>
        <rFont val="Arial"/>
        <strike/>
        <color theme="1"/>
        <sz val="10.0"/>
      </rPr>
      <t xml:space="preserve"> </t>
    </r>
    <r>
      <rPr>
        <rFont val="Arial"/>
        <color theme="1"/>
        <sz val="10.0"/>
      </rPr>
      <t>(HORAS)</t>
    </r>
  </si>
  <si>
    <r>
      <rPr>
        <rFont val="Arial"/>
        <color theme="1"/>
        <sz val="10.0"/>
      </rPr>
      <t xml:space="preserve">(3)
JORNADA DE TRABALHO NO </t>
    </r>
    <r>
      <rPr>
        <rFont val="Arial"/>
        <b/>
        <color theme="1"/>
        <sz val="10.0"/>
      </rPr>
      <t xml:space="preserve">SEMESTRE </t>
    </r>
    <r>
      <rPr>
        <rFont val="Arial"/>
        <color theme="1"/>
        <sz val="10.0"/>
      </rPr>
      <t>(HORAS)</t>
    </r>
  </si>
  <si>
    <r>
      <rPr>
        <rFont val="Arial"/>
        <color theme="1"/>
        <sz val="10.0"/>
      </rPr>
      <t xml:space="preserve">(4) 
= (1 X 2 X 3)                               </t>
    </r>
    <r>
      <rPr>
        <rFont val="Arial"/>
        <b/>
        <color theme="1"/>
        <sz val="10.0"/>
      </rPr>
      <t>Ke</t>
    </r>
    <r>
      <rPr>
        <rFont val="Arial"/>
        <color theme="1"/>
        <sz val="10.0"/>
      </rPr>
      <t>****</t>
    </r>
  </si>
  <si>
    <t>(5) PREÇO HOMEM-MÊS (R$)</t>
  </si>
  <si>
    <t>(4 X 5)
                  SUBTOTAL                      (R$/M²)</t>
  </si>
  <si>
    <t>Encarregado</t>
  </si>
  <si>
    <t>1/(4**x145*)</t>
  </si>
  <si>
    <t>8***</t>
  </si>
  <si>
    <t>1/1.132,60</t>
  </si>
  <si>
    <t>Servente</t>
  </si>
  <si>
    <t>P = produtividade de referência do trabalhador prevista no subitem 3.4.</t>
  </si>
  <si>
    <r>
      <rPr>
        <rFont val="Arial"/>
        <b/>
        <color theme="1"/>
        <sz val="10.0"/>
      </rPr>
      <t xml:space="preserve">OBS: </t>
    </r>
    <r>
      <rPr>
        <rFont val="Arial"/>
        <b val="0"/>
        <color theme="1"/>
        <sz val="10.0"/>
      </rPr>
      <t xml:space="preserve">No caso de alteração das produtividades da coluna (1) e da jornada de trabalho da coluna (3), deve-se, também, proceder à alteração na fórmula das células da coluna (4), pois que as frações das células das colunas (1) e (3) estão em forma de texto.  </t>
    </r>
  </si>
  <si>
    <t>ÁREA MÉDICO- HOSPITALAR E ASSEMELHADOS</t>
  </si>
  <si>
    <r>
      <rPr>
        <rFont val="Arial"/>
        <b/>
        <color theme="1"/>
        <sz val="10.0"/>
      </rPr>
      <t xml:space="preserve">MÃO DE OBRA
</t>
    </r>
    <r>
      <rPr>
        <rFont val="Arial"/>
        <b/>
        <color rgb="FF000000"/>
        <sz val="8.0"/>
      </rPr>
      <t>ENCARREGADO / SERVENTE</t>
    </r>
  </si>
  <si>
    <t>(2)
PREÇO HOMEM-MÊS        (R$)</t>
  </si>
  <si>
    <t>1(30** x 405*)</t>
  </si>
  <si>
    <t>1/405*</t>
  </si>
  <si>
    <t>P = produtividade de referência do trabalhador prevista no subitem 3.5.</t>
  </si>
  <si>
    <r>
      <rPr>
        <rFont val="Arial"/>
        <b/>
        <color theme="1"/>
        <sz val="10.0"/>
      </rPr>
      <t xml:space="preserve">OBS: </t>
    </r>
    <r>
      <rPr>
        <rFont val="Arial"/>
        <b val="0"/>
        <color theme="1"/>
        <sz val="10.0"/>
      </rPr>
      <t xml:space="preserve">No caso de o edital permitir a alteração das produtividades da coluna (1), deve-se, também, proceder à alteração na fórmula das células da coluna (1x2), pois que as frações das células da coluna (1) estão em forma de texto. </t>
    </r>
  </si>
  <si>
    <r>
      <rPr>
        <rFont val="Arial"/>
        <color theme="1"/>
        <sz val="10.0"/>
      </rPr>
      <t xml:space="preserve">* Caso as produtividades mínimas adotadas sejam diferentes, estes valores das planilhas, bem como os coeficientes deles decorrentes (Ki e </t>
    </r>
    <r>
      <rPr>
        <rFont val="Arial"/>
        <b/>
        <color theme="1"/>
        <sz val="10.0"/>
      </rPr>
      <t>Ke</t>
    </r>
    <r>
      <rPr>
        <rFont val="Arial"/>
        <color theme="1"/>
        <sz val="10.0"/>
      </rPr>
      <t xml:space="preserve">) deverão ser adequados à nova situação.
** Caso a relação entre serventes e encarregado seja diferente, os valores das planilhas, bem como os coeficientes deles decorrentes (Ki e </t>
    </r>
    <r>
      <rPr>
        <rFont val="Arial"/>
        <b/>
        <color theme="1"/>
        <sz val="10.0"/>
      </rPr>
      <t>Ke</t>
    </r>
    <r>
      <rPr>
        <rFont val="Arial"/>
        <color theme="1"/>
        <sz val="10.0"/>
      </rPr>
      <t xml:space="preserve">) deverão ser adequados à nova situação.
*** Frequência sugerida em horas por mês. Caso a frequência adotada em horas, por mês ou semestre, seja diferente, os valores, bem como os coeficientes deles decorrentes (Ki e </t>
    </r>
    <r>
      <rPr>
        <rFont val="Arial"/>
        <b/>
        <color theme="1"/>
        <sz val="10.0"/>
      </rPr>
      <t>Ke</t>
    </r>
    <r>
      <rPr>
        <rFont val="Arial"/>
        <color theme="1"/>
        <sz val="10.0"/>
      </rPr>
      <t xml:space="preserve">) deverão ser adequados à nova situação.                                                                                                    </t>
    </r>
    <r>
      <rPr>
        <rFont val="Arial"/>
        <color rgb="FFFF0000"/>
        <sz val="14.0"/>
      </rPr>
      <t xml:space="preserve">(notas que devem ser retiradas da planilha) </t>
    </r>
  </si>
  <si>
    <t>4. VALOR MENSAL DOS SERVIÇOS</t>
  </si>
  <si>
    <t>TIPO DE ÁREA</t>
  </si>
  <si>
    <t>PREÇO MENSAL UNITÁRIO (R$/M²)</t>
  </si>
  <si>
    <t>ÁREA
(M²)</t>
  </si>
  <si>
    <t>SUBTOTAL
(R$)</t>
  </si>
  <si>
    <t xml:space="preserve">g)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</si>
  <si>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</si>
  <si>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</si>
  <si>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</si>
  <si>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</si>
  <si>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</si>
  <si>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</si>
  <si>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</si>
  <si>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TOTAL DA ESQUADRIA EXTERNA</t>
  </si>
  <si>
    <t>a) Fachadas envidraçadas</t>
  </si>
  <si>
    <t>TOTAL DA FACHADA ENVIDRAÇADA</t>
  </si>
  <si>
    <t>TOTAL DAS ÁREAS HOSPITALES E ASSEMELHADAS</t>
  </si>
  <si>
    <t>Valor mensal do serviço</t>
  </si>
  <si>
    <t>Número de meses do contrato</t>
  </si>
  <si>
    <r>
      <rPr>
        <rFont val="Arial"/>
        <b/>
        <color theme="1"/>
        <sz val="14.0"/>
      </rPr>
      <t xml:space="preserve">Valor global da proposta </t>
    </r>
    <r>
      <rPr>
        <rFont val="Arial"/>
        <b/>
        <color theme="1"/>
        <sz val="10.0"/>
      </rPr>
      <t>(valor mensal do serviço x nº de meses do contrato)</t>
    </r>
  </si>
  <si>
    <t xml:space="preserve">QUANTIDADE DE PESSOAL ALOCADO NA EXECUÇÃO CONTRATUAL (item 6.2.e do Anexo VII da IN nº 5/2017 </t>
  </si>
  <si>
    <t>Tipo de Mão de Obra</t>
  </si>
  <si>
    <t>Quantidade de Pessoal</t>
  </si>
  <si>
    <t>estimados 3 serventes</t>
  </si>
  <si>
    <t xml:space="preserve"> MATERIAIS, MÁQUINAS E EQUIPAMENTOS ALOCADOS NA EXECUÇÃO CONTRATUAL (item 6.2.f do Anexo VII da IN nº 5/2017</t>
  </si>
  <si>
    <t>Especificação dos Materiais/Máquinas/Equipamentos</t>
  </si>
  <si>
    <t xml:space="preserve">Quantidade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</si>
</sst>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(&quot;R$ &quot;* #,##0.00_);_(&quot;R$ &quot;* \(#,##0.00\);_(&quot;R$ &quot;* \-??_);_(@_)"/>
    <numFmt numFmtId="165" formatCode="&quot;R$ &quot;#,##0.00"/>
    <numFmt numFmtId="166" formatCode="0;[Red]\-0"/>
    <numFmt numFmtId="167" formatCode="0.000%"/>
    <numFmt numFmtId="168" formatCode="0.0000"/>
    <numFmt numFmtId="169" formatCode="0.0000%"/>
    <numFmt numFmtId="170" formatCode="_(* #,##0.00_);_(* \(#,##0.00\);_(* \-??_);_(@_)"/>
    <numFmt numFmtId="171" formatCode="#,##0.0000000"/>
    <numFmt numFmtId="172" formatCode="#,##0.00;[Red]#,##0.00"/>
  </numFmts>
  <fonts count="30">
    <font>
      <sz val="10.0"/>
      <color rgb="FF000000"/>
      <name val="Arial"/>
      <scheme val="minor"/>
    </font>
    <font>
      <sz val="9.0"/>
      <color theme="1"/>
      <name val="Arial"/>
    </font>
    <font>
      <b/>
      <sz val="18.0"/>
      <color rgb="FF800080"/>
      <name val="Arial"/>
    </font>
    <font>
      <b/>
      <sz val="18.0"/>
      <color theme="1"/>
      <name val="Arial"/>
    </font>
    <font>
      <b/>
      <sz val="10.0"/>
      <color theme="1"/>
      <name val="Arial"/>
    </font>
    <font/>
    <font>
      <b/>
      <sz val="10.0"/>
      <color rgb="FFFF0000"/>
      <name val="Arial"/>
    </font>
    <font>
      <b/>
      <sz val="11.0"/>
      <color theme="1"/>
      <name val="Arial"/>
    </font>
    <font>
      <sz val="10.0"/>
      <color theme="1"/>
      <name val="Arial"/>
    </font>
    <font>
      <sz val="10.0"/>
      <color rgb="FFFF0000"/>
      <name val="Arial"/>
    </font>
    <font>
      <b/>
      <sz val="15.0"/>
      <color theme="1"/>
      <name val="Arial"/>
    </font>
    <font>
      <b/>
      <sz val="11.0"/>
      <color rgb="FFFF0000"/>
      <name val="Arial"/>
    </font>
    <font>
      <b/>
      <sz val="12.0"/>
      <color theme="1"/>
      <name val="Arial"/>
    </font>
    <font>
      <b/>
      <sz val="10.0"/>
      <color rgb="FF006B6B"/>
      <name val="Arial"/>
    </font>
    <font>
      <sz val="10.0"/>
      <color rgb="FF009900"/>
      <name val="Arial"/>
    </font>
    <font>
      <b/>
      <strike/>
      <sz val="10.0"/>
      <color rgb="FFFF0000"/>
      <name val="Arial"/>
    </font>
    <font>
      <b/>
      <sz val="12.0"/>
      <color rgb="FF006B6B"/>
      <name val="Arial"/>
    </font>
    <font>
      <b/>
      <sz val="9.0"/>
      <color theme="1"/>
      <name val="Arial"/>
    </font>
    <font>
      <b/>
      <sz val="9.0"/>
      <color rgb="FFFF0000"/>
      <name val="Arial"/>
    </font>
    <font>
      <b/>
      <strike/>
      <sz val="10.0"/>
      <color rgb="FF009900"/>
      <name val="Arial"/>
    </font>
    <font>
      <b/>
      <sz val="10.0"/>
      <color rgb="FF009900"/>
      <name val="Arial"/>
    </font>
    <font>
      <b/>
      <sz val="16.0"/>
      <color rgb="FF0000FF"/>
      <name val="Arial"/>
    </font>
    <font>
      <b/>
      <sz val="11.0"/>
      <color rgb="FF0000FF"/>
      <name val="Arial"/>
    </font>
    <font>
      <b/>
      <sz val="14.0"/>
      <color theme="1"/>
      <name val="Arial"/>
    </font>
    <font>
      <b/>
      <sz val="10.0"/>
      <color rgb="FF000000"/>
      <name val="Arial"/>
    </font>
    <font>
      <sz val="12.0"/>
      <color theme="1"/>
      <name val="Arial"/>
    </font>
    <font>
      <sz val="8.0"/>
      <color theme="1"/>
      <name val="Arial"/>
    </font>
    <font>
      <b/>
      <sz val="10.0"/>
      <color rgb="FF548135"/>
      <name val="Arial"/>
    </font>
    <font>
      <b/>
      <sz val="10.0"/>
      <color rgb="FFFF6600"/>
      <name val="Arial"/>
    </font>
    <font>
      <b/>
      <sz val="14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30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  <bottom/>
    </border>
  </borders>
  <cellStyleXfs count="1">
    <xf borderId="0" fillId="0" fontId="0" numFmtId="0" applyAlignment="1" applyFont="1"/>
  </cellStyleXfs>
  <cellXfs count="3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2" fillId="0" fontId="4" numFmtId="0" xfId="0" applyAlignment="1" applyBorder="1" applyFont="1">
      <alignment horizontal="left" shrinkToFit="0" vertical="center" wrapText="1"/>
    </xf>
    <xf borderId="3" fillId="0" fontId="5" numFmtId="0" xfId="0" applyBorder="1" applyFont="1"/>
    <xf borderId="4" fillId="0" fontId="5" numFmtId="0" xfId="0" applyBorder="1" applyFont="1"/>
    <xf borderId="2" fillId="0" fontId="6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left" readingOrder="0" shrinkToFit="0" vertical="center" wrapText="1"/>
    </xf>
    <xf borderId="2" fillId="3" fontId="7" numFmtId="0" xfId="0" applyAlignment="1" applyBorder="1" applyFill="1" applyFont="1">
      <alignment horizontal="left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3" fontId="4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left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2" fillId="0" fontId="4" numFmtId="2" xfId="0" applyAlignment="1" applyBorder="1" applyFont="1" applyNumberFormat="1">
      <alignment horizontal="right" shrinkToFit="0" vertical="center" wrapText="1"/>
    </xf>
    <xf borderId="0" fillId="0" fontId="4" numFmtId="2" xfId="0" applyAlignment="1" applyFont="1" applyNumberFormat="1">
      <alignment horizontal="right" shrinkToFit="0" vertical="center" wrapText="1"/>
    </xf>
    <xf borderId="2" fillId="0" fontId="4" numFmtId="2" xfId="0" applyAlignment="1" applyBorder="1" applyFont="1" applyNumberFormat="1">
      <alignment horizontal="right" readingOrder="0" shrinkToFit="0" vertical="center" wrapText="1"/>
    </xf>
    <xf borderId="0" fillId="0" fontId="1" numFmtId="0" xfId="0" applyAlignment="1" applyFont="1">
      <alignment readingOrder="0"/>
    </xf>
    <xf borderId="2" fillId="3" fontId="6" numFmtId="0" xfId="0" applyAlignment="1" applyBorder="1" applyFont="1">
      <alignment horizontal="right" shrinkToFit="0" vertical="center" wrapText="1"/>
    </xf>
    <xf borderId="2" fillId="3" fontId="6" numFmtId="4" xfId="0" applyAlignment="1" applyBorder="1" applyFont="1" applyNumberFormat="1">
      <alignment horizontal="right" shrinkToFit="0" vertical="center" wrapText="1"/>
    </xf>
    <xf borderId="2" fillId="4" fontId="4" numFmtId="0" xfId="0" applyAlignment="1" applyBorder="1" applyFill="1" applyFont="1">
      <alignment horizontal="center" shrinkToFit="0" vertical="center" wrapText="1"/>
    </xf>
    <xf borderId="2" fillId="0" fontId="4" numFmtId="4" xfId="0" applyAlignment="1" applyBorder="1" applyFont="1" applyNumberFormat="1">
      <alignment horizontal="right" readingOrder="0" shrinkToFit="0" vertical="center" wrapText="1"/>
    </xf>
    <xf borderId="0" fillId="0" fontId="4" numFmtId="4" xfId="0" applyAlignment="1" applyFont="1" applyNumberFormat="1">
      <alignment horizontal="right" shrinkToFit="0" vertical="center" wrapText="1"/>
    </xf>
    <xf borderId="2" fillId="0" fontId="8" numFmtId="0" xfId="0" applyAlignment="1" applyBorder="1" applyFont="1">
      <alignment horizontal="center" vertical="center"/>
    </xf>
    <xf borderId="2" fillId="0" fontId="4" numFmtId="4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horizontal="center"/>
    </xf>
    <xf borderId="0" fillId="0" fontId="1" numFmtId="4" xfId="0" applyFont="1" applyNumberFormat="1"/>
    <xf borderId="0" fillId="0" fontId="1" numFmtId="10" xfId="0" applyFont="1" applyNumberFormat="1"/>
    <xf borderId="0" fillId="0" fontId="1" numFmtId="4" xfId="0" applyAlignment="1" applyFont="1" applyNumberFormat="1">
      <alignment readingOrder="0"/>
    </xf>
    <xf borderId="2" fillId="3" fontId="6" numFmtId="0" xfId="0" applyAlignment="1" applyBorder="1" applyFont="1">
      <alignment horizontal="right" vertical="center"/>
    </xf>
    <xf borderId="2" fillId="4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left" vertical="center"/>
    </xf>
    <xf borderId="6" fillId="3" fontId="6" numFmtId="0" xfId="0" applyAlignment="1" applyBorder="1" applyFont="1">
      <alignment horizontal="right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4" fontId="8" numFmtId="0" xfId="0" applyAlignment="1" applyBorder="1" applyFont="1">
      <alignment horizontal="center" vertical="center"/>
    </xf>
    <xf borderId="2" fillId="0" fontId="8" numFmtId="4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horizontal="center" vertical="center"/>
    </xf>
    <xf borderId="2" fillId="3" fontId="4" numFmtId="0" xfId="0" applyAlignment="1" applyBorder="1" applyFont="1">
      <alignment horizontal="center" vertical="center"/>
    </xf>
    <xf borderId="2" fillId="3" fontId="9" numFmtId="4" xfId="0" applyAlignment="1" applyBorder="1" applyFont="1" applyNumberFormat="1">
      <alignment horizontal="right" shrinkToFit="0" vertical="center" wrapText="1"/>
    </xf>
    <xf borderId="0" fillId="0" fontId="1" numFmtId="4" xfId="0" applyAlignment="1" applyFont="1" applyNumberFormat="1">
      <alignment horizontal="center" vertical="center"/>
    </xf>
    <xf borderId="0" fillId="0" fontId="1" numFmtId="39" xfId="0" applyAlignment="1" applyFont="1" applyNumberFormat="1">
      <alignment vertical="center"/>
    </xf>
    <xf borderId="9" fillId="4" fontId="4" numFmtId="0" xfId="0" applyAlignment="1" applyBorder="1" applyFont="1">
      <alignment horizontal="center" vertical="center"/>
    </xf>
    <xf borderId="10" fillId="4" fontId="4" numFmtId="0" xfId="0" applyAlignment="1" applyBorder="1" applyFont="1">
      <alignment vertical="center"/>
    </xf>
    <xf borderId="10" fillId="4" fontId="9" numFmtId="4" xfId="0" applyAlignment="1" applyBorder="1" applyFont="1" applyNumberFormat="1">
      <alignment horizontal="right" shrinkToFit="0" vertical="center" wrapText="1"/>
    </xf>
    <xf borderId="11" fillId="4" fontId="8" numFmtId="0" xfId="0" applyAlignment="1" applyBorder="1" applyFont="1">
      <alignment horizontal="right" shrinkToFit="0" vertical="center" wrapText="1"/>
    </xf>
    <xf borderId="3" fillId="0" fontId="8" numFmtId="4" xfId="0" applyAlignment="1" applyBorder="1" applyFont="1" applyNumberFormat="1">
      <alignment horizontal="right" shrinkToFit="0" vertical="center" wrapText="1"/>
    </xf>
    <xf borderId="12" fillId="3" fontId="9" numFmtId="4" xfId="0" applyAlignment="1" applyBorder="1" applyFont="1" applyNumberFormat="1">
      <alignment horizontal="right" shrinkToFit="0" vertical="center" wrapText="1"/>
    </xf>
    <xf borderId="2" fillId="0" fontId="6" numFmtId="0" xfId="0" applyAlignment="1" applyBorder="1" applyFont="1">
      <alignment horizontal="right" shrinkToFit="0" vertical="center" wrapText="1"/>
    </xf>
    <xf borderId="2" fillId="0" fontId="6" numFmtId="4" xfId="0" applyAlignment="1" applyBorder="1" applyFont="1" applyNumberFormat="1">
      <alignment horizontal="right" vertical="center"/>
    </xf>
    <xf borderId="2" fillId="4" fontId="4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10" xfId="0" applyAlignment="1" applyFont="1" applyNumberFormat="1">
      <alignment horizontal="center" vertical="center"/>
    </xf>
    <xf borderId="0" fillId="0" fontId="1" numFmtId="164" xfId="0" applyAlignment="1" applyFont="1" applyNumberFormat="1">
      <alignment vertical="center"/>
    </xf>
    <xf borderId="2" fillId="0" fontId="1" numFmtId="0" xfId="0" applyAlignment="1" applyBorder="1" applyFont="1">
      <alignment horizontal="left" shrinkToFit="0" vertical="center" wrapText="1"/>
    </xf>
    <xf borderId="2" fillId="0" fontId="10" numFmtId="0" xfId="0" applyAlignment="1" applyBorder="1" applyFont="1">
      <alignment horizontal="left" shrinkToFit="0" vertical="center" wrapText="1"/>
    </xf>
    <xf borderId="2" fillId="4" fontId="10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2" fillId="0" fontId="11" numFmtId="165" xfId="0" applyAlignment="1" applyBorder="1" applyFont="1" applyNumberFormat="1">
      <alignment horizontal="right" vertical="center"/>
    </xf>
    <xf borderId="2" fillId="0" fontId="7" numFmtId="166" xfId="0" applyAlignment="1" applyBorder="1" applyFont="1" applyNumberFormat="1">
      <alignment horizontal="right" vertical="center"/>
    </xf>
    <xf borderId="2" fillId="0" fontId="11" numFmtId="165" xfId="0" applyAlignment="1" applyBorder="1" applyFont="1" applyNumberFormat="1">
      <alignment horizontal="right" readingOrder="0" vertical="center"/>
    </xf>
    <xf borderId="2" fillId="0" fontId="11" numFmtId="14" xfId="0" applyAlignment="1" applyBorder="1" applyFont="1" applyNumberFormat="1">
      <alignment horizontal="right" shrinkToFit="0" vertical="center" wrapText="1"/>
    </xf>
    <xf borderId="2" fillId="0" fontId="11" numFmtId="0" xfId="0" applyAlignment="1" applyBorder="1" applyFont="1">
      <alignment horizontal="right" readingOrder="0" shrinkToFit="0" vertical="center" wrapText="1"/>
    </xf>
    <xf borderId="2" fillId="4" fontId="4" numFmtId="0" xfId="0" applyAlignment="1" applyBorder="1" applyFont="1">
      <alignment horizontal="left" shrinkToFit="0" wrapText="1"/>
    </xf>
    <xf borderId="2" fillId="0" fontId="12" numFmtId="0" xfId="0" applyAlignment="1" applyBorder="1" applyFont="1">
      <alignment horizontal="left" shrinkToFit="0" vertical="center" wrapText="1"/>
    </xf>
    <xf borderId="13" fillId="3" fontId="7" numFmtId="0" xfId="0" applyAlignment="1" applyBorder="1" applyFont="1">
      <alignment horizontal="center" shrinkToFit="0" vertical="center" wrapText="1"/>
    </xf>
    <xf borderId="2" fillId="3" fontId="7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/>
    </xf>
    <xf borderId="5" fillId="0" fontId="4" numFmtId="4" xfId="0" applyAlignment="1" applyBorder="1" applyFont="1" applyNumberFormat="1">
      <alignment vertical="center"/>
    </xf>
    <xf borderId="5" fillId="0" fontId="4" numFmtId="10" xfId="0" applyAlignment="1" applyBorder="1" applyFont="1" applyNumberFormat="1">
      <alignment horizontal="center" vertical="center"/>
    </xf>
    <xf borderId="3" fillId="0" fontId="4" numFmtId="0" xfId="0" applyAlignment="1" applyBorder="1" applyFont="1">
      <alignment horizontal="left" readingOrder="0" shrinkToFit="0" vertical="center" wrapText="1"/>
    </xf>
    <xf borderId="5" fillId="0" fontId="4" numFmtId="10" xfId="0" applyAlignment="1" applyBorder="1" applyFont="1" applyNumberFormat="1">
      <alignment vertical="center"/>
    </xf>
    <xf borderId="5" fillId="0" fontId="13" numFmtId="4" xfId="0" applyAlignment="1" applyBorder="1" applyFont="1" applyNumberFormat="1">
      <alignment vertical="center"/>
    </xf>
    <xf borderId="2" fillId="3" fontId="4" numFmtId="0" xfId="0" applyAlignment="1" applyBorder="1" applyFont="1">
      <alignment horizontal="right" shrinkToFit="0" vertical="center" wrapText="1"/>
    </xf>
    <xf borderId="5" fillId="3" fontId="7" numFmtId="4" xfId="0" applyAlignment="1" applyBorder="1" applyFont="1" applyNumberFormat="1">
      <alignment vertical="center"/>
    </xf>
    <xf borderId="2" fillId="4" fontId="4" numFmtId="0" xfId="0" applyAlignment="1" applyBorder="1" applyFont="1">
      <alignment horizontal="right" shrinkToFit="0" vertical="center" wrapText="1"/>
    </xf>
    <xf borderId="2" fillId="2" fontId="8" numFmtId="0" xfId="0" applyAlignment="1" applyBorder="1" applyFont="1">
      <alignment horizontal="left" shrinkToFit="0" vertical="center" wrapText="1"/>
    </xf>
    <xf borderId="2" fillId="4" fontId="14" numFmtId="0" xfId="0" applyAlignment="1" applyBorder="1" applyFont="1">
      <alignment horizontal="left" shrinkToFit="0" vertical="center" wrapText="1"/>
    </xf>
    <xf borderId="2" fillId="0" fontId="12" numFmtId="0" xfId="0" applyAlignment="1" applyBorder="1" applyFont="1">
      <alignment horizontal="left" vertical="center"/>
    </xf>
    <xf borderId="2" fillId="3" fontId="7" numFmtId="0" xfId="0" applyAlignment="1" applyBorder="1" applyFont="1">
      <alignment horizontal="left" vertical="center"/>
    </xf>
    <xf borderId="5" fillId="0" fontId="7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2" xfId="0" applyAlignment="1" applyBorder="1" applyFont="1" applyNumberFormat="1">
      <alignment horizontal="right" shrinkToFit="0" vertical="center" wrapText="1"/>
    </xf>
    <xf borderId="2" fillId="0" fontId="15" numFmtId="10" xfId="0" applyAlignment="1" applyBorder="1" applyFont="1" applyNumberFormat="1">
      <alignment horizontal="left" shrinkToFit="0" vertical="center" wrapText="1"/>
    </xf>
    <xf borderId="5" fillId="0" fontId="4" numFmtId="167" xfId="0" applyAlignment="1" applyBorder="1" applyFont="1" applyNumberFormat="1">
      <alignment horizontal="center" vertical="center"/>
    </xf>
    <xf borderId="2" fillId="3" fontId="4" numFmtId="0" xfId="0" applyAlignment="1" applyBorder="1" applyFont="1">
      <alignment horizontal="right" vertical="center"/>
    </xf>
    <xf borderId="5" fillId="3" fontId="4" numFmtId="2" xfId="0" applyAlignment="1" applyBorder="1" applyFont="1" applyNumberFormat="1">
      <alignment horizontal="right" vertical="center"/>
    </xf>
    <xf borderId="2" fillId="4" fontId="16" numFmtId="0" xfId="0" applyAlignment="1" applyBorder="1" applyFont="1">
      <alignment horizontal="right" vertical="center"/>
    </xf>
    <xf borderId="1" fillId="5" fontId="1" numFmtId="0" xfId="0" applyBorder="1" applyFill="1" applyFont="1"/>
    <xf borderId="2" fillId="4" fontId="13" numFmtId="0" xfId="0" applyAlignment="1" applyBorder="1" applyFont="1">
      <alignment horizontal="left" shrinkToFit="0" vertical="center" wrapText="1"/>
    </xf>
    <xf borderId="2" fillId="0" fontId="7" numFmtId="0" xfId="0" applyAlignment="1" applyBorder="1" applyFont="1">
      <alignment horizontal="left" shrinkToFit="0" vertical="center" wrapText="1"/>
    </xf>
    <xf borderId="9" fillId="3" fontId="7" numFmtId="0" xfId="0" applyAlignment="1" applyBorder="1" applyFont="1">
      <alignment horizontal="center" vertical="center"/>
    </xf>
    <xf borderId="5" fillId="3" fontId="7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vertical="center"/>
    </xf>
    <xf borderId="5" fillId="0" fontId="4" numFmtId="10" xfId="0" applyAlignment="1" applyBorder="1" applyFont="1" applyNumberFormat="1">
      <alignment horizontal="right" vertical="center"/>
    </xf>
    <xf borderId="5" fillId="0" fontId="4" numFmtId="4" xfId="0" applyAlignment="1" applyBorder="1" applyFont="1" applyNumberFormat="1">
      <alignment horizontal="right" vertical="center"/>
    </xf>
    <xf borderId="5" fillId="0" fontId="4" numFmtId="0" xfId="0" applyAlignment="1" applyBorder="1" applyFont="1">
      <alignment horizontal="right" shrinkToFit="0" vertical="center" wrapText="1"/>
    </xf>
    <xf borderId="5" fillId="0" fontId="4" numFmtId="9" xfId="0" applyAlignment="1" applyBorder="1" applyFont="1" applyNumberFormat="1">
      <alignment horizontal="left" shrinkToFit="0" vertical="center" wrapText="1"/>
    </xf>
    <xf borderId="5" fillId="0" fontId="4" numFmtId="168" xfId="0" applyAlignment="1" applyBorder="1" applyFont="1" applyNumberFormat="1">
      <alignment horizontal="left" shrinkToFit="0" vertical="center" wrapText="1"/>
    </xf>
    <xf borderId="5" fillId="0" fontId="4" numFmtId="169" xfId="0" applyAlignment="1" applyBorder="1" applyFont="1" applyNumberFormat="1">
      <alignment horizontal="right" vertical="center"/>
    </xf>
    <xf borderId="5" fillId="3" fontId="4" numFmtId="169" xfId="0" applyAlignment="1" applyBorder="1" applyFont="1" applyNumberFormat="1">
      <alignment horizontal="right" vertical="center"/>
    </xf>
    <xf borderId="5" fillId="3" fontId="4" numFmtId="4" xfId="0" applyAlignment="1" applyBorder="1" applyFont="1" applyNumberFormat="1">
      <alignment horizontal="right" vertical="center"/>
    </xf>
    <xf borderId="9" fillId="4" fontId="4" numFmtId="0" xfId="0" applyAlignment="1" applyBorder="1" applyFont="1">
      <alignment horizontal="right" vertical="center"/>
    </xf>
    <xf borderId="10" fillId="4" fontId="8" numFmtId="0" xfId="0" applyAlignment="1" applyBorder="1" applyFont="1">
      <alignment horizontal="right" vertical="center"/>
    </xf>
    <xf borderId="10" fillId="4" fontId="4" numFmtId="10" xfId="0" applyAlignment="1" applyBorder="1" applyFont="1" applyNumberFormat="1">
      <alignment horizontal="right" vertical="center"/>
    </xf>
    <xf borderId="11" fillId="4" fontId="4" numFmtId="4" xfId="0" applyAlignment="1" applyBorder="1" applyFont="1" applyNumberFormat="1">
      <alignment horizontal="right" vertical="center"/>
    </xf>
    <xf borderId="2" fillId="0" fontId="7" numFmtId="0" xfId="0" applyAlignment="1" applyBorder="1" applyFont="1">
      <alignment horizontal="left" vertical="center"/>
    </xf>
    <xf borderId="5" fillId="3" fontId="7" numFmtId="0" xfId="0" applyAlignment="1" applyBorder="1" applyFont="1">
      <alignment horizontal="center" vertical="center"/>
    </xf>
    <xf borderId="2" fillId="0" fontId="17" numFmtId="0" xfId="0" applyAlignment="1" applyBorder="1" applyFont="1">
      <alignment horizontal="left" shrinkToFit="0" vertical="center" wrapText="1"/>
    </xf>
    <xf borderId="5" fillId="0" fontId="18" numFmtId="165" xfId="0" applyAlignment="1" applyBorder="1" applyFont="1" applyNumberFormat="1">
      <alignment readingOrder="0" vertical="center"/>
    </xf>
    <xf borderId="5" fillId="0" fontId="4" numFmtId="4" xfId="0" applyAlignment="1" applyBorder="1" applyFont="1" applyNumberFormat="1">
      <alignment horizontal="center" vertical="center"/>
    </xf>
    <xf borderId="5" fillId="0" fontId="18" numFmtId="4" xfId="0" applyAlignment="1" applyBorder="1" applyFont="1" applyNumberFormat="1">
      <alignment vertical="center"/>
    </xf>
    <xf borderId="5" fillId="0" fontId="18" numFmtId="3" xfId="0" applyAlignment="1" applyBorder="1" applyFont="1" applyNumberFormat="1">
      <alignment vertical="center"/>
    </xf>
    <xf borderId="0" fillId="0" fontId="8" numFmtId="0" xfId="0" applyAlignment="1" applyFont="1">
      <alignment readingOrder="0"/>
    </xf>
    <xf borderId="5" fillId="0" fontId="18" numFmtId="10" xfId="0" applyAlignment="1" applyBorder="1" applyFont="1" applyNumberFormat="1">
      <alignment horizontal="right" shrinkToFit="0" vertical="center" wrapText="1"/>
    </xf>
    <xf borderId="5" fillId="0" fontId="17" numFmtId="0" xfId="0" applyAlignment="1" applyBorder="1" applyFont="1">
      <alignment horizontal="left" shrinkToFit="0" vertical="center" wrapText="1"/>
    </xf>
    <xf borderId="2" fillId="0" fontId="17" numFmtId="0" xfId="0" applyAlignment="1" applyBorder="1" applyFont="1">
      <alignment horizontal="left" readingOrder="0" shrinkToFit="0" vertical="center" wrapText="1"/>
    </xf>
    <xf borderId="5" fillId="0" fontId="19" numFmtId="0" xfId="0" applyAlignment="1" applyBorder="1" applyFont="1">
      <alignment horizontal="center" vertical="center"/>
    </xf>
    <xf borderId="2" fillId="0" fontId="18" numFmtId="0" xfId="0" applyAlignment="1" applyBorder="1" applyFont="1">
      <alignment horizontal="left" shrinkToFit="0" vertical="center" wrapText="1"/>
    </xf>
    <xf borderId="5" fillId="0" fontId="18" numFmtId="10" xfId="0" applyAlignment="1" applyBorder="1" applyFont="1" applyNumberFormat="1">
      <alignment vertical="center"/>
    </xf>
    <xf borderId="2" fillId="0" fontId="19" numFmtId="0" xfId="0" applyAlignment="1" applyBorder="1" applyFont="1">
      <alignment horizontal="left" vertical="center"/>
    </xf>
    <xf borderId="5" fillId="0" fontId="19" numFmtId="4" xfId="0" applyAlignment="1" applyBorder="1" applyFont="1" applyNumberFormat="1">
      <alignment horizontal="center" shrinkToFit="0" vertical="center" wrapText="1"/>
    </xf>
    <xf borderId="5" fillId="0" fontId="4" numFmtId="4" xfId="0" applyAlignment="1" applyBorder="1" applyFont="1" applyNumberFormat="1">
      <alignment horizontal="right" readingOrder="0" shrinkToFit="0" vertical="center" wrapText="1"/>
    </xf>
    <xf borderId="2" fillId="0" fontId="4" numFmtId="0" xfId="0" applyAlignment="1" applyBorder="1" applyFont="1">
      <alignment horizontal="left" vertical="center"/>
    </xf>
    <xf borderId="5" fillId="0" fontId="4" numFmtId="4" xfId="0" applyAlignment="1" applyBorder="1" applyFont="1" applyNumberFormat="1">
      <alignment horizontal="center" shrinkToFit="0" vertical="center" wrapText="1"/>
    </xf>
    <xf borderId="5" fillId="3" fontId="8" numFmtId="0" xfId="0" applyAlignment="1" applyBorder="1" applyFont="1">
      <alignment horizontal="center" vertical="center"/>
    </xf>
    <xf borderId="5" fillId="3" fontId="4" numFmtId="4" xfId="0" applyAlignment="1" applyBorder="1" applyFont="1" applyNumberFormat="1">
      <alignment horizontal="right" shrinkToFit="0" vertical="center" wrapText="1"/>
    </xf>
    <xf borderId="2" fillId="4" fontId="20" numFmtId="0" xfId="0" applyAlignment="1" applyBorder="1" applyFont="1">
      <alignment horizontal="center" shrinkToFit="0" vertical="center" wrapText="1"/>
    </xf>
    <xf borderId="2" fillId="3" fontId="7" numFmtId="0" xfId="0" applyAlignment="1" applyBorder="1" applyFont="1">
      <alignment horizontal="center" vertical="center"/>
    </xf>
    <xf borderId="5" fillId="0" fontId="21" numFmtId="10" xfId="0" applyAlignment="1" applyBorder="1" applyFont="1" applyNumberFormat="1">
      <alignment horizontal="right" vertical="center"/>
    </xf>
    <xf borderId="2" fillId="0" fontId="22" numFmtId="0" xfId="0" applyAlignment="1" applyBorder="1" applyFont="1">
      <alignment horizontal="left" shrinkToFit="0" vertical="center" wrapText="1"/>
    </xf>
    <xf borderId="2" fillId="4" fontId="7" numFmtId="0" xfId="0" applyAlignment="1" applyBorder="1" applyFont="1">
      <alignment horizontal="left" shrinkToFit="0" vertical="center" wrapText="1"/>
    </xf>
    <xf borderId="14" fillId="0" fontId="22" numFmtId="0" xfId="0" applyAlignment="1" applyBorder="1" applyFont="1">
      <alignment horizontal="right" shrinkToFit="0" vertical="center" wrapText="1"/>
    </xf>
    <xf borderId="14" fillId="0" fontId="22" numFmtId="4" xfId="0" applyAlignment="1" applyBorder="1" applyFont="1" applyNumberFormat="1">
      <alignment horizontal="left" shrinkToFit="0" vertical="center" wrapText="1"/>
    </xf>
    <xf borderId="15" fillId="4" fontId="22" numFmtId="0" xfId="0" applyAlignment="1" applyBorder="1" applyFont="1">
      <alignment horizontal="right" shrinkToFit="0" vertical="center" wrapText="1"/>
    </xf>
    <xf borderId="15" fillId="4" fontId="22" numFmtId="0" xfId="0" applyAlignment="1" applyBorder="1" applyFont="1">
      <alignment horizontal="left" shrinkToFit="0" vertical="center" wrapText="1"/>
    </xf>
    <xf borderId="14" fillId="0" fontId="23" numFmtId="4" xfId="0" applyAlignment="1" applyBorder="1" applyFont="1" applyNumberFormat="1">
      <alignment horizontal="right" shrinkToFit="0" vertical="center" wrapText="1"/>
    </xf>
    <xf borderId="2" fillId="4" fontId="22" numFmtId="0" xfId="0" applyAlignment="1" applyBorder="1" applyFont="1">
      <alignment horizontal="right" shrinkToFit="0" vertical="center" wrapText="1"/>
    </xf>
    <xf borderId="5" fillId="3" fontId="7" numFmtId="0" xfId="0" applyAlignment="1" applyBorder="1" applyFont="1">
      <alignment horizontal="center"/>
    </xf>
    <xf borderId="5" fillId="0" fontId="12" numFmtId="167" xfId="0" applyAlignment="1" applyBorder="1" applyFont="1" applyNumberFormat="1">
      <alignment horizontal="center" shrinkToFit="0" vertical="center" wrapText="1"/>
    </xf>
    <xf borderId="5" fillId="0" fontId="12" numFmtId="10" xfId="0" applyAlignment="1" applyBorder="1" applyFont="1" applyNumberFormat="1">
      <alignment horizontal="center" shrinkToFit="0" vertical="center" wrapText="1"/>
    </xf>
    <xf borderId="5" fillId="0" fontId="24" numFmtId="0" xfId="0" applyAlignment="1" applyBorder="1" applyFont="1">
      <alignment horizontal="center" vertical="center"/>
    </xf>
    <xf borderId="5" fillId="3" fontId="4" numFmtId="4" xfId="0" applyAlignment="1" applyBorder="1" applyFont="1" applyNumberFormat="1">
      <alignment horizontal="right"/>
    </xf>
    <xf borderId="5" fillId="3" fontId="7" numFmtId="4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right" vertical="center"/>
    </xf>
    <xf borderId="2" fillId="3" fontId="1" numFmtId="0" xfId="0" applyAlignment="1" applyBorder="1" applyFont="1">
      <alignment horizontal="left" shrinkToFit="0" vertical="center" wrapText="1"/>
    </xf>
    <xf borderId="2" fillId="4" fontId="4" numFmtId="0" xfId="0" applyAlignment="1" applyBorder="1" applyFont="1">
      <alignment horizontal="right" vertical="center"/>
    </xf>
    <xf borderId="5" fillId="0" fontId="4" numFmtId="4" xfId="0" applyAlignment="1" applyBorder="1" applyFont="1" applyNumberFormat="1">
      <alignment horizontal="right" readingOrder="0" vertical="center"/>
    </xf>
    <xf borderId="5" fillId="0" fontId="4" numFmtId="4" xfId="0" applyAlignment="1" applyBorder="1" applyFont="1" applyNumberFormat="1">
      <alignment horizontal="right" shrinkToFit="0" vertical="center" wrapText="1"/>
    </xf>
    <xf borderId="2" fillId="4" fontId="23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left" vertical="center"/>
    </xf>
    <xf borderId="9" fillId="4" fontId="23" numFmtId="0" xfId="0" applyAlignment="1" applyBorder="1" applyFont="1">
      <alignment horizontal="center" vertical="center"/>
    </xf>
    <xf borderId="10" fillId="4" fontId="8" numFmtId="0" xfId="0" applyAlignment="1" applyBorder="1" applyFont="1">
      <alignment horizontal="center" vertical="center"/>
    </xf>
    <xf borderId="11" fillId="4" fontId="8" numFmtId="0" xfId="0" applyAlignment="1" applyBorder="1" applyFont="1">
      <alignment horizontal="center" vertical="center"/>
    </xf>
    <xf borderId="5" fillId="3" fontId="7" numFmtId="4" xfId="0" applyAlignment="1" applyBorder="1" applyFont="1" applyNumberFormat="1">
      <alignment horizontal="center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 vertical="center"/>
    </xf>
    <xf borderId="5" fillId="0" fontId="6" numFmtId="4" xfId="0" applyAlignment="1" applyBorder="1" applyFont="1" applyNumberFormat="1">
      <alignment horizontal="right" vertical="center"/>
    </xf>
    <xf borderId="5" fillId="0" fontId="12" numFmtId="0" xfId="0" applyAlignment="1" applyBorder="1" applyFont="1">
      <alignment horizontal="center" vertical="center"/>
    </xf>
    <xf borderId="5" fillId="0" fontId="6" numFmtId="10" xfId="0" applyAlignment="1" applyBorder="1" applyFont="1" applyNumberFormat="1">
      <alignment horizontal="center" vertical="center"/>
    </xf>
    <xf borderId="2" fillId="0" fontId="25" numFmtId="0" xfId="0" applyAlignment="1" applyBorder="1" applyFont="1">
      <alignment horizontal="left" shrinkToFit="0" vertical="center" wrapText="1"/>
    </xf>
    <xf borderId="5" fillId="0" fontId="4" numFmtId="10" xfId="0" applyAlignment="1" applyBorder="1" applyFont="1" applyNumberFormat="1">
      <alignment horizontal="right" shrinkToFit="0" vertical="center" wrapText="1"/>
    </xf>
    <xf borderId="5" fillId="0" fontId="4" numFmtId="10" xfId="0" applyAlignment="1" applyBorder="1" applyFont="1" applyNumberFormat="1">
      <alignment horizontal="center" shrinkToFit="0" vertical="center" wrapText="1"/>
    </xf>
    <xf borderId="2" fillId="0" fontId="25" numFmtId="0" xfId="0" applyAlignment="1" applyBorder="1" applyFont="1">
      <alignment horizontal="left" readingOrder="0" shrinkToFit="0" vertical="center" wrapText="1"/>
    </xf>
    <xf borderId="5" fillId="0" fontId="6" numFmtId="10" xfId="0" applyAlignment="1" applyBorder="1" applyFont="1" applyNumberFormat="1">
      <alignment horizontal="right" vertical="center"/>
    </xf>
    <xf borderId="16" fillId="0" fontId="6" numFmtId="0" xfId="0" applyAlignment="1" applyBorder="1" applyFont="1">
      <alignment horizontal="center" vertical="center"/>
    </xf>
    <xf borderId="0" fillId="0" fontId="18" numFmtId="0" xfId="0" applyAlignment="1" applyFont="1">
      <alignment horizontal="left" vertical="center"/>
    </xf>
    <xf borderId="16" fillId="0" fontId="5" numFmtId="0" xfId="0" applyBorder="1" applyFont="1"/>
    <xf borderId="17" fillId="0" fontId="5" numFmtId="0" xfId="0" applyBorder="1" applyFont="1"/>
    <xf borderId="18" fillId="0" fontId="5" numFmtId="0" xfId="0" applyBorder="1" applyFont="1"/>
    <xf borderId="18" fillId="0" fontId="18" numFmtId="0" xfId="0" applyAlignment="1" applyBorder="1" applyFont="1">
      <alignment horizontal="left" vertical="center"/>
    </xf>
    <xf borderId="2" fillId="4" fontId="9" numFmtId="0" xfId="0" applyAlignment="1" applyBorder="1" applyFont="1">
      <alignment vertical="center"/>
    </xf>
    <xf borderId="2" fillId="0" fontId="12" numFmtId="49" xfId="0" applyAlignment="1" applyBorder="1" applyFont="1" applyNumberFormat="1">
      <alignment horizontal="left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5" fillId="0" fontId="4" numFmtId="49" xfId="0" applyAlignment="1" applyBorder="1" applyFont="1" applyNumberFormat="1">
      <alignment horizontal="center" shrinkToFit="0" vertical="center" wrapText="1"/>
    </xf>
    <xf borderId="3" fillId="0" fontId="4" numFmtId="0" xfId="0" applyAlignment="1" applyBorder="1" applyFont="1">
      <alignment horizontal="left" shrinkToFit="0" vertical="center" wrapText="1"/>
    </xf>
    <xf borderId="1" fillId="3" fontId="1" numFmtId="0" xfId="0" applyBorder="1" applyFont="1"/>
    <xf borderId="2" fillId="3" fontId="4" numFmtId="49" xfId="0" applyAlignment="1" applyBorder="1" applyFont="1" applyNumberFormat="1">
      <alignment horizontal="right" shrinkToFit="0" vertical="center" wrapText="1"/>
    </xf>
    <xf borderId="2" fillId="0" fontId="4" numFmtId="49" xfId="0" applyAlignment="1" applyBorder="1" applyFont="1" applyNumberFormat="1">
      <alignment horizontal="center" shrinkToFit="0" vertical="center" wrapText="1"/>
    </xf>
    <xf borderId="2" fillId="6" fontId="11" numFmtId="49" xfId="0" applyAlignment="1" applyBorder="1" applyFill="1" applyFont="1" applyNumberFormat="1">
      <alignment horizontal="left" shrinkToFit="0" vertical="center" wrapText="1"/>
    </xf>
    <xf borderId="2" fillId="6" fontId="12" numFmtId="49" xfId="0" applyAlignment="1" applyBorder="1" applyFont="1" applyNumberFormat="1">
      <alignment horizontal="left" shrinkToFit="0" vertical="center" wrapText="1"/>
    </xf>
    <xf borderId="2" fillId="6" fontId="4" numFmtId="49" xfId="0" applyAlignment="1" applyBorder="1" applyFont="1" applyNumberFormat="1">
      <alignment horizontal="center" shrinkToFit="0" vertical="center" wrapText="1"/>
    </xf>
    <xf borderId="2" fillId="6" fontId="4" numFmtId="0" xfId="0" applyAlignment="1" applyBorder="1" applyFont="1">
      <alignment horizontal="center" shrinkToFit="0" vertical="center" wrapText="1"/>
    </xf>
    <xf borderId="5" fillId="6" fontId="17" numFmtId="0" xfId="0" applyAlignment="1" applyBorder="1" applyFont="1">
      <alignment horizontal="center" shrinkToFit="0" vertical="center" wrapText="1"/>
    </xf>
    <xf borderId="5" fillId="6" fontId="4" numFmtId="0" xfId="0" applyAlignment="1" applyBorder="1" applyFont="1">
      <alignment horizontal="center" shrinkToFit="0" vertical="center" wrapText="1"/>
    </xf>
    <xf borderId="2" fillId="6" fontId="8" numFmtId="49" xfId="0" applyAlignment="1" applyBorder="1" applyFont="1" applyNumberFormat="1">
      <alignment horizontal="left" shrinkToFit="0" vertical="center" wrapText="1"/>
    </xf>
    <xf borderId="2" fillId="6" fontId="8" numFmtId="0" xfId="0" applyAlignment="1" applyBorder="1" applyFont="1">
      <alignment horizontal="left" shrinkToFit="0" vertical="center" wrapText="1"/>
    </xf>
    <xf borderId="5" fillId="6" fontId="1" numFmtId="0" xfId="0" applyAlignment="1" applyBorder="1" applyFont="1">
      <alignment horizontal="center" shrinkToFit="0" vertical="center" wrapText="1"/>
    </xf>
    <xf borderId="5" fillId="6" fontId="8" numFmtId="0" xfId="0" applyAlignment="1" applyBorder="1" applyFont="1">
      <alignment horizontal="center" shrinkToFit="0" vertical="center" wrapText="1"/>
    </xf>
    <xf borderId="5" fillId="6" fontId="8" numFmtId="0" xfId="0" applyAlignment="1" applyBorder="1" applyFont="1">
      <alignment horizontal="left" shrinkToFit="0" vertical="center" wrapText="1"/>
    </xf>
    <xf borderId="2" fillId="6" fontId="4" numFmtId="49" xfId="0" applyAlignment="1" applyBorder="1" applyFont="1" applyNumberFormat="1">
      <alignment horizontal="right" shrinkToFit="0" vertical="center" wrapText="1"/>
    </xf>
    <xf borderId="2" fillId="4" fontId="4" numFmtId="49" xfId="0" applyAlignment="1" applyBorder="1" applyFont="1" applyNumberFormat="1">
      <alignment horizontal="right" shrinkToFit="0" vertical="center" wrapText="1"/>
    </xf>
    <xf borderId="2" fillId="6" fontId="12" numFmtId="49" xfId="0" applyAlignment="1" applyBorder="1" applyFont="1" applyNumberFormat="1">
      <alignment horizontal="center" shrinkToFit="0" vertical="center" wrapText="1"/>
    </xf>
    <xf borderId="5" fillId="6" fontId="4" numFmtId="49" xfId="0" applyAlignment="1" applyBorder="1" applyFont="1" applyNumberFormat="1">
      <alignment horizontal="center" shrinkToFit="0" vertical="center" wrapText="1"/>
    </xf>
    <xf borderId="2" fillId="6" fontId="26" numFmtId="49" xfId="0" applyAlignment="1" applyBorder="1" applyFont="1" applyNumberFormat="1">
      <alignment horizontal="left" shrinkToFit="0" vertical="center" wrapText="1"/>
    </xf>
    <xf borderId="2" fillId="6" fontId="8" numFmtId="49" xfId="0" applyAlignment="1" applyBorder="1" applyFont="1" applyNumberFormat="1">
      <alignment horizontal="center" shrinkToFit="0" vertical="center" wrapText="1"/>
    </xf>
    <xf borderId="2" fillId="6" fontId="4" numFmtId="49" xfId="0" applyAlignment="1" applyBorder="1" applyFont="1" applyNumberForma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6" numFmtId="170" xfId="0" applyAlignment="1" applyFont="1" applyNumberFormat="1">
      <alignment horizontal="left"/>
    </xf>
    <xf borderId="1" fillId="2" fontId="6" numFmtId="170" xfId="0" applyAlignment="1" applyBorder="1" applyFont="1" applyNumberFormat="1">
      <alignment horizontal="left"/>
    </xf>
    <xf borderId="0" fillId="0" fontId="1" numFmtId="170" xfId="0" applyFont="1" applyNumberFormat="1"/>
    <xf borderId="0" fillId="0" fontId="1" numFmtId="170" xfId="0" applyAlignment="1" applyFont="1" applyNumberFormat="1">
      <alignment vertical="center"/>
    </xf>
    <xf borderId="0" fillId="0" fontId="7" numFmtId="0" xfId="0" applyAlignment="1" applyFont="1">
      <alignment horizontal="center" shrinkToFit="0" vertical="center" wrapText="1"/>
    </xf>
    <xf borderId="19" fillId="3" fontId="12" numFmtId="0" xfId="0" applyAlignment="1" applyBorder="1" applyFont="1">
      <alignment horizontal="left"/>
    </xf>
    <xf borderId="20" fillId="0" fontId="5" numFmtId="0" xfId="0" applyBorder="1" applyFont="1"/>
    <xf borderId="0" fillId="0" fontId="4" numFmtId="0" xfId="0" applyFont="1"/>
    <xf borderId="1" fillId="2" fontId="4" numFmtId="0" xfId="0" applyBorder="1" applyFont="1"/>
    <xf borderId="18" fillId="0" fontId="4" numFmtId="0" xfId="0" applyAlignment="1" applyBorder="1" applyFont="1">
      <alignment horizontal="left" shrinkToFit="0" wrapText="1"/>
    </xf>
    <xf borderId="2" fillId="3" fontId="17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left" shrinkToFit="0" wrapText="1"/>
    </xf>
    <xf borderId="21" fillId="0" fontId="6" numFmtId="0" xfId="0" applyAlignment="1" applyBorder="1" applyFont="1">
      <alignment horizontal="center" vertical="center"/>
    </xf>
    <xf borderId="22" fillId="0" fontId="5" numFmtId="0" xfId="0" applyBorder="1" applyFont="1"/>
    <xf borderId="2" fillId="0" fontId="6" numFmtId="4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right" vertical="center"/>
    </xf>
    <xf borderId="4" fillId="0" fontId="27" numFmtId="0" xfId="0" applyAlignment="1" applyBorder="1" applyFont="1">
      <alignment horizontal="left" vertical="center"/>
    </xf>
    <xf borderId="3" fillId="0" fontId="6" numFmtId="4" xfId="0" applyAlignment="1" applyBorder="1" applyFont="1" applyNumberFormat="1">
      <alignment horizontal="center" shrinkToFit="0" vertical="center" wrapText="1"/>
    </xf>
    <xf borderId="2" fillId="0" fontId="6" numFmtId="2" xfId="0" applyAlignment="1" applyBorder="1" applyFont="1" applyNumberFormat="1">
      <alignment horizontal="center"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4" fontId="17" numFmtId="0" xfId="0" applyAlignment="1" applyBorder="1" applyFont="1">
      <alignment horizontal="left" shrinkToFit="0" wrapText="1"/>
    </xf>
    <xf borderId="17" fillId="0" fontId="8" numFmtId="0" xfId="0" applyAlignment="1" applyBorder="1" applyFont="1">
      <alignment horizontal="left" shrinkToFit="0" wrapText="1"/>
    </xf>
    <xf borderId="23" fillId="0" fontId="5" numFmtId="0" xfId="0" applyBorder="1" applyFont="1"/>
    <xf borderId="17" fillId="0" fontId="6" numFmtId="0" xfId="0" applyAlignment="1" applyBorder="1" applyFont="1">
      <alignment horizontal="center" vertical="center"/>
    </xf>
    <xf borderId="17" fillId="0" fontId="6" numFmtId="4" xfId="0" applyAlignment="1" applyBorder="1" applyFont="1" applyNumberFormat="1">
      <alignment horizontal="center" vertical="center"/>
    </xf>
    <xf borderId="2" fillId="0" fontId="6" numFmtId="2" xfId="0" applyAlignment="1" applyBorder="1" applyFont="1" applyNumberFormat="1">
      <alignment horizontal="center" vertical="center"/>
    </xf>
    <xf borderId="21" fillId="0" fontId="4" numFmtId="0" xfId="0" applyAlignment="1" applyBorder="1" applyFont="1">
      <alignment horizontal="right" shrinkToFit="0" vertical="center" wrapText="1"/>
    </xf>
    <xf borderId="24" fillId="0" fontId="5" numFmtId="0" xfId="0" applyBorder="1" applyFont="1"/>
    <xf borderId="17" fillId="0" fontId="6" numFmtId="2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horizontal="left" shrinkToFit="0" wrapText="1"/>
    </xf>
    <xf borderId="0" fillId="0" fontId="17" numFmtId="0" xfId="0" applyAlignment="1" applyFont="1">
      <alignment horizontal="left" vertical="top"/>
    </xf>
    <xf borderId="2" fillId="0" fontId="6" numFmtId="4" xfId="0" applyAlignment="1" applyBorder="1" applyFont="1" applyNumberFormat="1">
      <alignment horizontal="center" shrinkToFit="0" vertical="center" wrapText="1"/>
    </xf>
    <xf borderId="2" fillId="4" fontId="17" numFmtId="0" xfId="0" applyAlignment="1" applyBorder="1" applyFont="1">
      <alignment horizontal="left"/>
    </xf>
    <xf borderId="25" fillId="3" fontId="4" numFmtId="0" xfId="0" applyAlignment="1" applyBorder="1" applyFont="1">
      <alignment horizontal="right" shrinkToFit="0" vertical="center" wrapText="1"/>
    </xf>
    <xf borderId="26" fillId="0" fontId="5" numFmtId="0" xfId="0" applyBorder="1" applyFont="1"/>
    <xf borderId="27" fillId="0" fontId="5" numFmtId="0" xfId="0" applyBorder="1" applyFont="1"/>
    <xf borderId="2" fillId="3" fontId="6" numFmtId="2" xfId="0" applyAlignment="1" applyBorder="1" applyFont="1" applyNumberFormat="1">
      <alignment horizontal="center" shrinkToFit="0" vertical="center" wrapText="1"/>
    </xf>
    <xf borderId="25" fillId="4" fontId="4" numFmtId="0" xfId="0" applyAlignment="1" applyBorder="1" applyFont="1">
      <alignment horizontal="right" shrinkToFit="0" vertical="center" wrapText="1"/>
    </xf>
    <xf borderId="21" fillId="0" fontId="4" numFmtId="0" xfId="0" applyAlignment="1" applyBorder="1" applyFont="1">
      <alignment horizontal="left" shrinkToFit="0" vertical="center" wrapText="1"/>
    </xf>
    <xf borderId="21" fillId="0" fontId="6" numFmtId="0" xfId="0" applyAlignment="1" applyBorder="1" applyFont="1">
      <alignment horizontal="center" shrinkToFit="0" vertical="center" wrapText="1"/>
    </xf>
    <xf borderId="21" fillId="0" fontId="6" numFmtId="4" xfId="0" applyAlignment="1" applyBorder="1" applyFont="1" applyNumberFormat="1">
      <alignment horizontal="center" shrinkToFit="0" vertical="center" wrapText="1"/>
    </xf>
    <xf borderId="21" fillId="0" fontId="8" numFmtId="0" xfId="0" applyAlignment="1" applyBorder="1" applyFont="1">
      <alignment horizontal="left" shrinkToFit="0" vertical="center" wrapText="1"/>
    </xf>
    <xf borderId="21" fillId="0" fontId="1" numFmtId="0" xfId="0" applyAlignment="1" applyBorder="1" applyFont="1">
      <alignment horizontal="left" shrinkToFit="0" vertical="center" wrapText="1"/>
    </xf>
    <xf borderId="2" fillId="4" fontId="4" numFmtId="0" xfId="0" applyAlignment="1" applyBorder="1" applyFont="1">
      <alignment horizontal="center"/>
    </xf>
    <xf borderId="2" fillId="0" fontId="4" numFmtId="0" xfId="0" applyAlignment="1" applyBorder="1" applyFont="1">
      <alignment horizontal="left" readingOrder="0" shrinkToFit="0" wrapText="1"/>
    </xf>
    <xf borderId="18" fillId="0" fontId="17" numFmtId="0" xfId="0" applyAlignment="1" applyBorder="1" applyFont="1">
      <alignment horizontal="left" vertical="top"/>
    </xf>
    <xf borderId="3" fillId="0" fontId="4" numFmtId="0" xfId="0" applyAlignment="1" applyBorder="1" applyFont="1">
      <alignment horizontal="left" shrinkToFit="0" wrapText="1"/>
    </xf>
    <xf borderId="2" fillId="0" fontId="6" numFmtId="49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top"/>
    </xf>
    <xf borderId="2" fillId="4" fontId="17" numFmtId="0" xfId="0" applyAlignment="1" applyBorder="1" applyFont="1">
      <alignment horizontal="left" shrinkToFit="0" vertical="center" wrapText="1"/>
    </xf>
    <xf borderId="17" fillId="0" fontId="8" numFmtId="0" xfId="0" applyAlignment="1" applyBorder="1" applyFont="1">
      <alignment horizontal="left" shrinkToFit="0" vertical="center" wrapText="1"/>
    </xf>
    <xf borderId="17" fillId="0" fontId="6" numFmtId="49" xfId="0" applyAlignment="1" applyBorder="1" applyFont="1" applyNumberFormat="1">
      <alignment horizontal="center" vertical="center"/>
    </xf>
    <xf borderId="2" fillId="4" fontId="17" numFmtId="0" xfId="0" applyAlignment="1" applyBorder="1" applyFont="1">
      <alignment horizontal="center" shrinkToFit="0" vertical="center" wrapText="1"/>
    </xf>
    <xf borderId="5" fillId="3" fontId="17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top" wrapText="1"/>
    </xf>
    <xf borderId="2" fillId="3" fontId="4" numFmtId="0" xfId="0" applyAlignment="1" applyBorder="1" applyFont="1">
      <alignment horizontal="center" shrinkToFit="0" vertical="top" wrapText="1"/>
    </xf>
    <xf borderId="5" fillId="0" fontId="8" numFmtId="0" xfId="0" applyAlignment="1" applyBorder="1" applyFont="1">
      <alignment horizontal="left" shrinkToFit="0" wrapText="1"/>
    </xf>
    <xf borderId="5" fillId="0" fontId="18" numFmtId="49" xfId="0" applyAlignment="1" applyBorder="1" applyFont="1" applyNumberFormat="1">
      <alignment horizontal="center" vertical="center"/>
    </xf>
    <xf borderId="2" fillId="0" fontId="6" numFmtId="49" xfId="0" applyAlignment="1" applyBorder="1" applyFont="1" applyNumberFormat="1">
      <alignment horizontal="center" shrinkToFit="0" vertical="center" wrapText="1"/>
    </xf>
    <xf borderId="5" fillId="0" fontId="6" numFmtId="171" xfId="0" applyAlignment="1" applyBorder="1" applyFont="1" applyNumberFormat="1">
      <alignment horizontal="center" vertical="center"/>
    </xf>
    <xf borderId="5" fillId="0" fontId="27" numFmtId="49" xfId="0" applyAlignment="1" applyBorder="1" applyFont="1" applyNumberFormat="1">
      <alignment horizontal="center" vertical="center"/>
    </xf>
    <xf borderId="2" fillId="4" fontId="4" numFmtId="0" xfId="0" applyAlignment="1" applyBorder="1" applyFont="1">
      <alignment shrinkToFit="0" wrapText="1"/>
    </xf>
    <xf borderId="5" fillId="0" fontId="6" numFmtId="0" xfId="0" applyAlignment="1" applyBorder="1" applyFont="1">
      <alignment horizontal="center"/>
    </xf>
    <xf borderId="2" fillId="3" fontId="6" numFmtId="4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left" shrinkToFit="0" wrapText="1"/>
    </xf>
    <xf borderId="5" fillId="3" fontId="8" numFmtId="0" xfId="0" applyAlignment="1" applyBorder="1" applyFont="1">
      <alignment horizontal="center" shrinkToFit="0" vertical="top" wrapText="1"/>
    </xf>
    <xf borderId="2" fillId="3" fontId="8" numFmtId="0" xfId="0" applyAlignment="1" applyBorder="1" applyFont="1">
      <alignment horizontal="center" shrinkToFit="0" vertical="top" wrapText="1"/>
    </xf>
    <xf borderId="5" fillId="0" fontId="8" numFmtId="0" xfId="0" applyBorder="1" applyFont="1"/>
    <xf borderId="5" fillId="0" fontId="6" numFmtId="49" xfId="0" applyAlignment="1" applyBorder="1" applyFont="1" applyNumberFormat="1">
      <alignment horizontal="center"/>
    </xf>
    <xf borderId="2" fillId="0" fontId="6" numFmtId="10" xfId="0" applyAlignment="1" applyBorder="1" applyFont="1" applyNumberFormat="1">
      <alignment horizontal="center"/>
    </xf>
    <xf borderId="5" fillId="0" fontId="6" numFmtId="171" xfId="0" applyBorder="1" applyFont="1" applyNumberFormat="1"/>
    <xf borderId="5" fillId="0" fontId="6" numFmtId="4" xfId="0" applyBorder="1" applyFont="1" applyNumberFormat="1"/>
    <xf borderId="2" fillId="0" fontId="6" numFmtId="4" xfId="0" applyAlignment="1" applyBorder="1" applyFont="1" applyNumberFormat="1">
      <alignment horizontal="center"/>
    </xf>
    <xf borderId="2" fillId="0" fontId="6" numFmtId="172" xfId="0" applyAlignment="1" applyBorder="1" applyFont="1" applyNumberFormat="1">
      <alignment horizontal="center"/>
    </xf>
    <xf borderId="0" fillId="0" fontId="4" numFmtId="0" xfId="0" applyAlignment="1" applyFont="1">
      <alignment horizontal="left" vertical="center"/>
    </xf>
    <xf borderId="1" fillId="2" fontId="4" numFmtId="0" xfId="0" applyAlignment="1" applyBorder="1" applyFont="1">
      <alignment horizontal="right" shrinkToFit="0" vertical="center" wrapText="1"/>
    </xf>
    <xf borderId="2" fillId="0" fontId="8" numFmtId="0" xfId="0" applyBorder="1" applyFont="1"/>
    <xf borderId="2" fillId="0" fontId="6" numFmtId="0" xfId="0" applyAlignment="1" applyBorder="1" applyFont="1">
      <alignment horizontal="center" shrinkToFit="0" wrapText="1"/>
    </xf>
    <xf borderId="2" fillId="0" fontId="6" numFmtId="2" xfId="0" applyAlignment="1" applyBorder="1" applyFont="1" applyNumberFormat="1">
      <alignment horizontal="center"/>
    </xf>
    <xf borderId="2" fillId="0" fontId="6" numFmtId="0" xfId="0" applyAlignment="1" applyBorder="1" applyFont="1">
      <alignment horizontal="center"/>
    </xf>
    <xf borderId="2" fillId="0" fontId="6" numFmtId="4" xfId="0" applyAlignment="1" applyBorder="1" applyFont="1" applyNumberFormat="1">
      <alignment horizontal="center" shrinkToFit="0" wrapText="1"/>
    </xf>
    <xf borderId="2" fillId="3" fontId="6" numFmtId="4" xfId="0" applyAlignment="1" applyBorder="1" applyFont="1" applyNumberFormat="1">
      <alignment horizontal="center" shrinkToFit="0" wrapText="1"/>
    </xf>
    <xf borderId="2" fillId="4" fontId="4" numFmtId="0" xfId="0" applyBorder="1" applyFont="1"/>
    <xf borderId="24" fillId="0" fontId="8" numFmtId="0" xfId="0" applyAlignment="1" applyBorder="1" applyFont="1">
      <alignment horizontal="left" shrinkToFit="0" vertical="center" wrapText="1"/>
    </xf>
    <xf borderId="21" fillId="0" fontId="12" numFmtId="0" xfId="0" applyAlignment="1" applyBorder="1" applyFont="1">
      <alignment horizontal="left" vertical="center"/>
    </xf>
    <xf borderId="6" fillId="3" fontId="4" numFmtId="0" xfId="0" applyAlignment="1" applyBorder="1" applyFont="1">
      <alignment horizontal="center" vertical="center"/>
    </xf>
    <xf borderId="6" fillId="3" fontId="4" numFmtId="0" xfId="0" applyAlignment="1" applyBorder="1" applyFont="1">
      <alignment horizontal="center" shrinkToFit="0" vertical="center" wrapText="1"/>
    </xf>
    <xf borderId="13" fillId="3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left"/>
    </xf>
    <xf borderId="2" fillId="0" fontId="4" numFmtId="4" xfId="0" applyAlignment="1" applyBorder="1" applyFont="1" applyNumberFormat="1">
      <alignment horizontal="center"/>
    </xf>
    <xf borderId="5" fillId="0" fontId="4" numFmtId="39" xfId="0" applyAlignment="1" applyBorder="1" applyFont="1" applyNumberFormat="1">
      <alignment horizontal="right"/>
    </xf>
    <xf borderId="2" fillId="0" fontId="4" numFmtId="4" xfId="0" applyAlignment="1" applyBorder="1" applyFont="1" applyNumberFormat="1">
      <alignment horizontal="center" vertical="center"/>
    </xf>
    <xf borderId="5" fillId="0" fontId="4" numFmtId="39" xfId="0" applyAlignment="1" applyBorder="1" applyFont="1" applyNumberFormat="1">
      <alignment horizontal="right" vertical="center"/>
    </xf>
    <xf borderId="2" fillId="3" fontId="6" numFmtId="0" xfId="0" applyAlignment="1" applyBorder="1" applyFont="1">
      <alignment horizontal="right" shrinkToFit="0" wrapText="1"/>
    </xf>
    <xf borderId="5" fillId="3" fontId="6" numFmtId="39" xfId="0" applyAlignment="1" applyBorder="1" applyFont="1" applyNumberFormat="1">
      <alignment horizontal="right"/>
    </xf>
    <xf borderId="2" fillId="4" fontId="4" numFmtId="0" xfId="0" applyAlignment="1" applyBorder="1" applyFont="1">
      <alignment horizontal="right" shrinkToFit="0" wrapText="1"/>
    </xf>
    <xf borderId="17" fillId="0" fontId="4" numFmtId="0" xfId="0" applyAlignment="1" applyBorder="1" applyFont="1">
      <alignment horizontal="left" shrinkToFit="0" wrapText="1"/>
    </xf>
    <xf borderId="17" fillId="0" fontId="4" numFmtId="4" xfId="0" applyAlignment="1" applyBorder="1" applyFont="1" applyNumberFormat="1">
      <alignment horizontal="center"/>
    </xf>
    <xf borderId="28" fillId="0" fontId="4" numFmtId="4" xfId="0" applyAlignment="1" applyBorder="1" applyFont="1" applyNumberFormat="1">
      <alignment horizontal="right" shrinkToFit="0" wrapText="1"/>
    </xf>
    <xf borderId="5" fillId="0" fontId="4" numFmtId="4" xfId="0" applyAlignment="1" applyBorder="1" applyFont="1" applyNumberFormat="1">
      <alignment horizontal="right" shrinkToFit="0" wrapText="1"/>
    </xf>
    <xf borderId="2" fillId="0" fontId="17" numFmtId="0" xfId="0" applyAlignment="1" applyBorder="1" applyFont="1">
      <alignment horizontal="left" shrinkToFit="0" wrapText="1"/>
    </xf>
    <xf borderId="5" fillId="3" fontId="6" numFmtId="39" xfId="0" applyAlignment="1" applyBorder="1" applyFont="1" applyNumberFormat="1">
      <alignment horizontal="right" vertical="center"/>
    </xf>
    <xf borderId="2" fillId="4" fontId="6" numFmtId="0" xfId="0" applyAlignment="1" applyBorder="1" applyFont="1">
      <alignment horizontal="right" shrinkToFit="0" wrapText="1"/>
    </xf>
    <xf borderId="28" fillId="0" fontId="4" numFmtId="39" xfId="0" applyAlignment="1" applyBorder="1" applyFont="1" applyNumberFormat="1">
      <alignment horizontal="right"/>
    </xf>
    <xf borderId="17" fillId="0" fontId="4" numFmtId="0" xfId="0" applyAlignment="1" applyBorder="1" applyFont="1">
      <alignment horizontal="left" shrinkToFit="0" vertical="center" wrapText="1"/>
    </xf>
    <xf borderId="28" fillId="0" fontId="6" numFmtId="39" xfId="0" applyAlignment="1" applyBorder="1" applyFont="1" applyNumberFormat="1">
      <alignment horizontal="right"/>
    </xf>
    <xf borderId="2" fillId="0" fontId="6" numFmtId="4" xfId="0" applyAlignment="1" applyBorder="1" applyFont="1" applyNumberFormat="1">
      <alignment horizontal="right" shrinkToFit="0" vertical="center" wrapText="1"/>
    </xf>
    <xf borderId="17" fillId="0" fontId="4" numFmtId="0" xfId="0" applyAlignment="1" applyBorder="1" applyFont="1">
      <alignment horizontal="left"/>
    </xf>
    <xf borderId="17" fillId="0" fontId="6" numFmtId="0" xfId="0" applyAlignment="1" applyBorder="1" applyFont="1">
      <alignment horizontal="center"/>
    </xf>
    <xf borderId="2" fillId="0" fontId="6" numFmtId="0" xfId="0" applyAlignment="1" applyBorder="1" applyFont="1">
      <alignment horizontal="right" shrinkToFit="0" wrapText="1"/>
    </xf>
    <xf borderId="5" fillId="0" fontId="6" numFmtId="39" xfId="0" applyAlignment="1" applyBorder="1" applyFont="1" applyNumberFormat="1">
      <alignment horizontal="right"/>
    </xf>
    <xf borderId="2" fillId="4" fontId="4" numFmtId="0" xfId="0" applyAlignment="1" applyBorder="1" applyFont="1">
      <alignment horizontal="left"/>
    </xf>
    <xf borderId="2" fillId="0" fontId="28" numFmtId="0" xfId="0" applyAlignment="1" applyBorder="1" applyFont="1">
      <alignment horizontal="right" shrinkToFit="0" wrapText="1"/>
    </xf>
    <xf borderId="3" fillId="0" fontId="6" numFmtId="39" xfId="0" applyAlignment="1" applyBorder="1" applyFont="1" applyNumberFormat="1">
      <alignment horizontal="right"/>
    </xf>
    <xf borderId="3" fillId="0" fontId="6" numFmtId="4" xfId="0" applyAlignment="1" applyBorder="1" applyFont="1" applyNumberFormat="1">
      <alignment horizontal="right" shrinkToFit="0" vertical="center" wrapText="1"/>
    </xf>
    <xf borderId="18" fillId="0" fontId="6" numFmtId="0" xfId="0" applyAlignment="1" applyBorder="1" applyFont="1">
      <alignment horizontal="right" shrinkToFit="0" wrapText="1"/>
    </xf>
    <xf borderId="2" fillId="0" fontId="23" numFmtId="0" xfId="0" applyAlignment="1" applyBorder="1" applyFont="1">
      <alignment horizontal="left" shrinkToFit="0" vertical="center" wrapText="1"/>
    </xf>
    <xf borderId="2" fillId="0" fontId="29" numFmtId="165" xfId="0" applyAlignment="1" applyBorder="1" applyFont="1" applyNumberFormat="1">
      <alignment horizontal="center" shrinkToFit="0" vertical="center" wrapText="1"/>
    </xf>
    <xf borderId="29" fillId="4" fontId="23" numFmtId="0" xfId="0" applyAlignment="1" applyBorder="1" applyFont="1">
      <alignment horizontal="center"/>
    </xf>
    <xf borderId="2" fillId="0" fontId="29" numFmtId="0" xfId="0" applyAlignment="1" applyBorder="1" applyFont="1">
      <alignment horizontal="center" shrinkToFit="0" vertical="center" wrapText="1"/>
    </xf>
    <xf borderId="12" fillId="4" fontId="23" numFmtId="0" xfId="0" applyAlignment="1" applyBorder="1" applyFont="1">
      <alignment horizontal="left" shrinkToFit="0" vertical="center" wrapText="1"/>
    </xf>
    <xf borderId="2" fillId="0" fontId="29" numFmtId="165" xfId="0" applyAlignment="1" applyBorder="1" applyFont="1" applyNumberFormat="1">
      <alignment horizontal="center" vertical="center"/>
    </xf>
    <xf borderId="2" fillId="4" fontId="4" numFmtId="0" xfId="0" applyAlignment="1" applyBorder="1" applyFont="1">
      <alignment horizontal="left" shrinkToFit="0" vertical="center" wrapText="1"/>
    </xf>
    <xf borderId="2" fillId="0" fontId="4" numFmtId="0" xfId="0" applyAlignment="1" applyBorder="1" applyFont="1">
      <alignment horizontal="left" vertical="top"/>
    </xf>
    <xf borderId="21" fillId="3" fontId="4" numFmtId="0" xfId="0" applyAlignment="1" applyBorder="1" applyFont="1">
      <alignment horizontal="center" vertical="center"/>
    </xf>
    <xf borderId="21" fillId="3" fontId="4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left"/>
    </xf>
    <xf borderId="2" fillId="0" fontId="8" numFmtId="0" xfId="0" applyAlignment="1" applyBorder="1" applyFont="1">
      <alignment horizontal="center" readingOrder="0"/>
    </xf>
    <xf borderId="2" fillId="0" fontId="8" numFmtId="0" xfId="0" applyAlignment="1" applyBorder="1" applyFont="1">
      <alignment horizontal="center"/>
    </xf>
    <xf borderId="21" fillId="4" fontId="4" numFmtId="0" xfId="0" applyAlignment="1" applyBorder="1" applyFont="1">
      <alignment horizontal="center"/>
    </xf>
    <xf borderId="2" fillId="0" fontId="4" numFmtId="0" xfId="0" applyAlignment="1" applyBorder="1" applyFont="1">
      <alignment horizontal="left" readingOrder="0" vertical="top"/>
    </xf>
    <xf borderId="2" fillId="0" fontId="11" numFmtId="0" xfId="0" applyAlignment="1" applyBorder="1" applyFont="1">
      <alignment horizontal="center"/>
    </xf>
    <xf borderId="2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5.25"/>
    <col customWidth="1" min="2" max="2" width="11.13"/>
    <col customWidth="1" min="3" max="3" width="13.25"/>
    <col customWidth="1" min="4" max="4" width="10.13"/>
    <col customWidth="1" min="5" max="5" width="12.38"/>
    <col customWidth="1" min="6" max="6" width="11.25"/>
    <col customWidth="1" min="7" max="7" width="11.0"/>
    <col customWidth="1" min="8" max="8" width="14.38"/>
    <col customWidth="1" min="9" max="9" width="14.25"/>
    <col customWidth="1" min="10" max="10" width="25.13"/>
    <col customWidth="1" min="11" max="11" width="11.13"/>
    <col customWidth="1" min="12" max="12" width="7.38"/>
    <col customWidth="1" min="13" max="13" width="6.63"/>
    <col customWidth="1" min="14" max="15" width="9.25"/>
    <col customWidth="1" min="16" max="29" width="9.13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23.25" customHeight="1">
      <c r="A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45.0" customHeight="1">
      <c r="A3" s="4" t="s"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ht="15.75" customHeight="1">
      <c r="A4" s="5" t="s">
        <v>1</v>
      </c>
      <c r="B4" s="6"/>
      <c r="C4" s="6"/>
      <c r="D4" s="6"/>
      <c r="E4" s="7"/>
      <c r="F4" s="8" t="s">
        <v>2</v>
      </c>
      <c r="G4" s="6"/>
      <c r="H4" s="6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ht="15.75" customHeight="1">
      <c r="A5" s="5" t="s">
        <v>3</v>
      </c>
      <c r="B5" s="6"/>
      <c r="C5" s="6"/>
      <c r="D5" s="6"/>
      <c r="E5" s="7"/>
      <c r="F5" s="8" t="s">
        <v>4</v>
      </c>
      <c r="G5" s="6"/>
      <c r="H5" s="6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ht="15.75" customHeight="1">
      <c r="A6" s="9" t="s">
        <v>5</v>
      </c>
      <c r="B6" s="6"/>
      <c r="C6" s="6"/>
      <c r="D6" s="6"/>
      <c r="E6" s="6"/>
      <c r="F6" s="6"/>
      <c r="G6" s="6"/>
      <c r="H6" s="6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ht="20.25" customHeight="1">
      <c r="A7" s="10" t="s">
        <v>6</v>
      </c>
      <c r="B7" s="6"/>
      <c r="C7" s="6"/>
      <c r="D7" s="6"/>
      <c r="E7" s="6"/>
      <c r="F7" s="6"/>
      <c r="G7" s="6"/>
      <c r="H7" s="6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1" t="s">
        <v>7</v>
      </c>
      <c r="B8" s="5" t="s">
        <v>8</v>
      </c>
      <c r="C8" s="6"/>
      <c r="D8" s="6"/>
      <c r="E8" s="6"/>
      <c r="F8" s="6"/>
      <c r="G8" s="7"/>
      <c r="H8" s="8" t="s">
        <v>9</v>
      </c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5.75" customHeight="1">
      <c r="A9" s="11" t="s">
        <v>10</v>
      </c>
      <c r="B9" s="5" t="s">
        <v>11</v>
      </c>
      <c r="C9" s="6"/>
      <c r="D9" s="6"/>
      <c r="E9" s="6"/>
      <c r="F9" s="6"/>
      <c r="G9" s="7"/>
      <c r="H9" s="8" t="s">
        <v>12</v>
      </c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57.0" customHeight="1">
      <c r="A10" s="11" t="s">
        <v>13</v>
      </c>
      <c r="B10" s="5" t="s">
        <v>14</v>
      </c>
      <c r="C10" s="6"/>
      <c r="D10" s="6"/>
      <c r="E10" s="6"/>
      <c r="F10" s="6"/>
      <c r="G10" s="7"/>
      <c r="H10" s="8" t="s">
        <v>15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1" t="s">
        <v>16</v>
      </c>
      <c r="B11" s="5" t="s">
        <v>17</v>
      </c>
      <c r="C11" s="6"/>
      <c r="D11" s="6"/>
      <c r="E11" s="6"/>
      <c r="F11" s="6"/>
      <c r="G11" s="7"/>
      <c r="H11" s="12">
        <v>12.0</v>
      </c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ht="25.5" customHeight="1">
      <c r="A12" s="13" t="s">
        <v>18</v>
      </c>
      <c r="B12" s="6"/>
      <c r="C12" s="6"/>
      <c r="D12" s="6"/>
      <c r="E12" s="6"/>
      <c r="F12" s="6"/>
      <c r="G12" s="6"/>
      <c r="H12" s="6"/>
      <c r="I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ht="43.5" customHeight="1">
      <c r="A13" s="14" t="s">
        <v>19</v>
      </c>
      <c r="B13" s="6"/>
      <c r="C13" s="6"/>
      <c r="D13" s="6"/>
      <c r="E13" s="6"/>
      <c r="F13" s="14" t="s">
        <v>20</v>
      </c>
      <c r="G13" s="7"/>
      <c r="H13" s="14" t="s">
        <v>21</v>
      </c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ht="12.75" hidden="1" customHeight="1">
      <c r="A14" s="15" t="s">
        <v>22</v>
      </c>
      <c r="B14" s="6"/>
      <c r="C14" s="6"/>
      <c r="D14" s="6"/>
      <c r="E14" s="7"/>
      <c r="F14" s="16" t="s">
        <v>23</v>
      </c>
      <c r="G14" s="7"/>
      <c r="H14" s="17"/>
      <c r="I14" s="7"/>
      <c r="J14" s="1"/>
      <c r="K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ht="12.75" customHeight="1">
      <c r="A15" s="15" t="s">
        <v>24</v>
      </c>
      <c r="B15" s="6"/>
      <c r="C15" s="6"/>
      <c r="D15" s="6"/>
      <c r="E15" s="7"/>
      <c r="F15" s="16" t="s">
        <v>23</v>
      </c>
      <c r="G15" s="7"/>
      <c r="H15" s="19">
        <f>2874-101</f>
        <v>2773</v>
      </c>
      <c r="I15" s="7"/>
      <c r="J15" s="1"/>
      <c r="K15" s="1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ht="12.75" hidden="1" customHeight="1">
      <c r="A16" s="15" t="s">
        <v>25</v>
      </c>
      <c r="B16" s="6"/>
      <c r="C16" s="6"/>
      <c r="D16" s="6"/>
      <c r="E16" s="7"/>
      <c r="F16" s="16" t="s">
        <v>23</v>
      </c>
      <c r="G16" s="7"/>
      <c r="H16" s="17"/>
      <c r="I16" s="7"/>
      <c r="J16" s="1"/>
      <c r="K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ht="12.75" customHeight="1">
      <c r="A17" s="15" t="s">
        <v>26</v>
      </c>
      <c r="B17" s="6"/>
      <c r="C17" s="6"/>
      <c r="D17" s="6"/>
      <c r="E17" s="7"/>
      <c r="F17" s="16" t="s">
        <v>23</v>
      </c>
      <c r="G17" s="7"/>
      <c r="H17" s="19">
        <v>35.0</v>
      </c>
      <c r="I17" s="7"/>
      <c r="J17" s="1"/>
      <c r="K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ht="12.75" hidden="1" customHeight="1">
      <c r="A18" s="15" t="s">
        <v>27</v>
      </c>
      <c r="B18" s="6"/>
      <c r="C18" s="6"/>
      <c r="D18" s="6"/>
      <c r="E18" s="7"/>
      <c r="F18" s="16" t="s">
        <v>23</v>
      </c>
      <c r="G18" s="7"/>
      <c r="H18" s="17"/>
      <c r="I18" s="7"/>
      <c r="J18" s="1"/>
      <c r="K18" s="1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ht="12.75" customHeight="1">
      <c r="A19" s="15" t="s">
        <v>28</v>
      </c>
      <c r="B19" s="6"/>
      <c r="C19" s="6"/>
      <c r="D19" s="6"/>
      <c r="E19" s="7"/>
      <c r="F19" s="16" t="s">
        <v>23</v>
      </c>
      <c r="G19" s="7"/>
      <c r="H19" s="19">
        <v>176.0</v>
      </c>
      <c r="I19" s="7"/>
      <c r="J19" s="1"/>
      <c r="K19" s="1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ht="21.75" customHeight="1">
      <c r="A20" s="5" t="s">
        <v>29</v>
      </c>
      <c r="B20" s="6"/>
      <c r="C20" s="6"/>
      <c r="D20" s="6"/>
      <c r="E20" s="7"/>
      <c r="F20" s="16" t="s">
        <v>23</v>
      </c>
      <c r="G20" s="7"/>
      <c r="H20" s="19">
        <v>101.0</v>
      </c>
      <c r="I20" s="7"/>
      <c r="J20" s="20"/>
      <c r="K20" s="1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ht="12.75" customHeight="1">
      <c r="A21" s="21" t="s">
        <v>30</v>
      </c>
      <c r="B21" s="6"/>
      <c r="C21" s="6"/>
      <c r="D21" s="6"/>
      <c r="E21" s="6"/>
      <c r="F21" s="6"/>
      <c r="G21" s="7"/>
      <c r="H21" s="22">
        <f>ROUND(H14+H15+H16+H17+H18+H19+H20,2)</f>
        <v>3085</v>
      </c>
      <c r="I21" s="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ht="8.25" customHeight="1">
      <c r="A22" s="23"/>
      <c r="B22" s="6"/>
      <c r="C22" s="6"/>
      <c r="D22" s="6"/>
      <c r="E22" s="6"/>
      <c r="F22" s="6"/>
      <c r="G22" s="6"/>
      <c r="H22" s="6"/>
      <c r="I22" s="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ht="23.25" customHeight="1">
      <c r="A23" s="15" t="s">
        <v>31</v>
      </c>
      <c r="B23" s="6"/>
      <c r="C23" s="6"/>
      <c r="D23" s="6"/>
      <c r="E23" s="7"/>
      <c r="F23" s="16" t="s">
        <v>23</v>
      </c>
      <c r="G23" s="7"/>
      <c r="H23" s="24">
        <v>152.0</v>
      </c>
      <c r="I23" s="7"/>
      <c r="J23" s="1"/>
      <c r="K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ht="12.75" hidden="1" customHeight="1">
      <c r="A24" s="15" t="s">
        <v>32</v>
      </c>
      <c r="B24" s="6"/>
      <c r="C24" s="6"/>
      <c r="D24" s="6"/>
      <c r="E24" s="7"/>
      <c r="F24" s="26" t="s">
        <v>23</v>
      </c>
      <c r="G24" s="7"/>
      <c r="H24" s="27"/>
      <c r="I24" s="7"/>
      <c r="J24" s="1"/>
      <c r="K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12.75" hidden="1" customHeight="1">
      <c r="A25" s="15" t="s">
        <v>33</v>
      </c>
      <c r="B25" s="6"/>
      <c r="C25" s="6"/>
      <c r="D25" s="6"/>
      <c r="E25" s="7"/>
      <c r="F25" s="16" t="s">
        <v>23</v>
      </c>
      <c r="G25" s="7"/>
      <c r="H25" s="27"/>
      <c r="I25" s="7"/>
      <c r="J25" s="1"/>
      <c r="K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15.75" hidden="1" customHeight="1">
      <c r="A26" s="15" t="s">
        <v>34</v>
      </c>
      <c r="B26" s="6"/>
      <c r="C26" s="6"/>
      <c r="D26" s="6"/>
      <c r="E26" s="7"/>
      <c r="F26" s="26" t="s">
        <v>23</v>
      </c>
      <c r="G26" s="7"/>
      <c r="H26" s="27"/>
      <c r="I26" s="7"/>
      <c r="J26" s="1"/>
      <c r="K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14.25" hidden="1" customHeight="1">
      <c r="A27" s="15" t="s">
        <v>35</v>
      </c>
      <c r="B27" s="6"/>
      <c r="C27" s="6"/>
      <c r="D27" s="6"/>
      <c r="E27" s="7"/>
      <c r="F27" s="26" t="s">
        <v>23</v>
      </c>
      <c r="G27" s="7"/>
      <c r="H27" s="27"/>
      <c r="I27" s="7"/>
      <c r="J27" s="28"/>
      <c r="K27" s="25"/>
      <c r="M27" s="2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26.25" hidden="1" customHeight="1">
      <c r="A28" s="15" t="s">
        <v>36</v>
      </c>
      <c r="B28" s="6"/>
      <c r="C28" s="6"/>
      <c r="D28" s="6"/>
      <c r="E28" s="7"/>
      <c r="F28" s="16" t="s">
        <v>23</v>
      </c>
      <c r="G28" s="7"/>
      <c r="H28" s="27"/>
      <c r="I28" s="7"/>
      <c r="J28" s="29"/>
      <c r="K28" s="25"/>
      <c r="M28" s="1"/>
      <c r="N28" s="29"/>
      <c r="O28" s="3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15.0" customHeight="1">
      <c r="A29" s="21" t="s">
        <v>37</v>
      </c>
      <c r="B29" s="6"/>
      <c r="C29" s="6"/>
      <c r="D29" s="6"/>
      <c r="E29" s="6"/>
      <c r="F29" s="6"/>
      <c r="G29" s="7"/>
      <c r="H29" s="22">
        <f>ROUND(H23+H24+H25+H26+H27+H28,2)</f>
        <v>152</v>
      </c>
      <c r="I29" s="7"/>
      <c r="J29" s="29"/>
      <c r="K29" s="1"/>
      <c r="L29" s="1"/>
      <c r="M29" s="1"/>
      <c r="N29" s="29"/>
      <c r="O29" s="3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7.5" customHeight="1">
      <c r="A30" s="23"/>
      <c r="B30" s="6"/>
      <c r="C30" s="6"/>
      <c r="D30" s="6"/>
      <c r="E30" s="6"/>
      <c r="F30" s="6"/>
      <c r="G30" s="6"/>
      <c r="H30" s="6"/>
      <c r="I30" s="7"/>
      <c r="J30" s="1"/>
      <c r="K30" s="1"/>
      <c r="L30" s="1"/>
      <c r="M30" s="1"/>
      <c r="N30" s="29"/>
      <c r="O30" s="3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27.0" hidden="1" customHeight="1">
      <c r="A31" s="15" t="s">
        <v>38</v>
      </c>
      <c r="B31" s="6"/>
      <c r="C31" s="6"/>
      <c r="D31" s="6"/>
      <c r="E31" s="7"/>
      <c r="F31" s="16" t="s">
        <v>23</v>
      </c>
      <c r="G31" s="7"/>
      <c r="H31" s="24">
        <v>0.0</v>
      </c>
      <c r="I31" s="7"/>
      <c r="J31" s="31">
        <v>425.0</v>
      </c>
      <c r="K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ht="25.5" customHeight="1">
      <c r="A32" s="15" t="s">
        <v>39</v>
      </c>
      <c r="B32" s="6"/>
      <c r="C32" s="6"/>
      <c r="D32" s="6"/>
      <c r="E32" s="7"/>
      <c r="F32" s="16" t="s">
        <v>23</v>
      </c>
      <c r="G32" s="7"/>
      <c r="H32" s="24">
        <v>80.0</v>
      </c>
      <c r="I32" s="7"/>
      <c r="J32" s="30"/>
      <c r="K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ht="12.75" customHeight="1">
      <c r="A33" s="15" t="s">
        <v>40</v>
      </c>
      <c r="B33" s="6"/>
      <c r="C33" s="6"/>
      <c r="D33" s="6"/>
      <c r="E33" s="7"/>
      <c r="F33" s="16" t="s">
        <v>23</v>
      </c>
      <c r="G33" s="7"/>
      <c r="H33" s="24">
        <v>659.0</v>
      </c>
      <c r="I33" s="7"/>
      <c r="J33" s="1"/>
      <c r="K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ht="12.75" customHeight="1">
      <c r="A34" s="32" t="s">
        <v>41</v>
      </c>
      <c r="B34" s="6"/>
      <c r="C34" s="6"/>
      <c r="D34" s="6"/>
      <c r="E34" s="6"/>
      <c r="F34" s="6"/>
      <c r="G34" s="7"/>
      <c r="H34" s="22">
        <f>ROUND(H31+H32+H33,2)</f>
        <v>739</v>
      </c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ht="7.5" customHeight="1">
      <c r="A35" s="33"/>
      <c r="B35" s="6"/>
      <c r="C35" s="6"/>
      <c r="D35" s="6"/>
      <c r="E35" s="6"/>
      <c r="F35" s="6"/>
      <c r="G35" s="6"/>
      <c r="H35" s="6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ht="12.75" hidden="1" customHeight="1">
      <c r="A36" s="34" t="s">
        <v>42</v>
      </c>
      <c r="B36" s="6"/>
      <c r="C36" s="6"/>
      <c r="D36" s="6"/>
      <c r="E36" s="7"/>
      <c r="F36" s="16" t="s">
        <v>23</v>
      </c>
      <c r="G36" s="7"/>
      <c r="H36" s="27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ht="12.75" hidden="1" customHeight="1">
      <c r="A37" s="35" t="s">
        <v>43</v>
      </c>
      <c r="B37" s="36"/>
      <c r="C37" s="36"/>
      <c r="D37" s="36"/>
      <c r="E37" s="36"/>
      <c r="F37" s="36"/>
      <c r="G37" s="37"/>
      <c r="H37" s="22" t="str">
        <f>H36</f>
        <v/>
      </c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ht="7.5" hidden="1" customHeight="1">
      <c r="A38" s="38"/>
      <c r="B38" s="6"/>
      <c r="C38" s="6"/>
      <c r="D38" s="6"/>
      <c r="E38" s="6"/>
      <c r="F38" s="6"/>
      <c r="G38" s="6"/>
      <c r="H38" s="6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ht="12.75" hidden="1" customHeight="1">
      <c r="A39" s="34" t="s">
        <v>44</v>
      </c>
      <c r="B39" s="6"/>
      <c r="C39" s="6"/>
      <c r="D39" s="6"/>
      <c r="E39" s="7"/>
      <c r="F39" s="26" t="s">
        <v>23</v>
      </c>
      <c r="G39" s="7"/>
      <c r="H39" s="39">
        <v>0.0</v>
      </c>
      <c r="I39" s="7"/>
      <c r="J39" s="4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ht="12.75" hidden="1" customHeight="1">
      <c r="A40" s="41" t="s">
        <v>45</v>
      </c>
      <c r="B40" s="6"/>
      <c r="C40" s="6"/>
      <c r="D40" s="6"/>
      <c r="E40" s="6"/>
      <c r="F40" s="6"/>
      <c r="G40" s="7"/>
      <c r="H40" s="42">
        <v>0.0</v>
      </c>
      <c r="I40" s="7"/>
      <c r="J40" s="1"/>
      <c r="K40" s="43"/>
      <c r="L40" s="4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ht="8.25" hidden="1" customHeight="1">
      <c r="A41" s="45"/>
      <c r="B41" s="46"/>
      <c r="C41" s="46"/>
      <c r="D41" s="46"/>
      <c r="E41" s="46"/>
      <c r="F41" s="46"/>
      <c r="G41" s="46"/>
      <c r="H41" s="47"/>
      <c r="I41" s="48"/>
      <c r="J41" s="1"/>
      <c r="K41" s="43"/>
      <c r="L41" s="4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ht="15.75" hidden="1" customHeight="1">
      <c r="A42" s="34" t="s">
        <v>46</v>
      </c>
      <c r="B42" s="6"/>
      <c r="C42" s="6"/>
      <c r="D42" s="6"/>
      <c r="E42" s="6"/>
      <c r="F42" s="26" t="s">
        <v>23</v>
      </c>
      <c r="G42" s="7"/>
      <c r="H42" s="49">
        <v>0.0</v>
      </c>
      <c r="I42" s="7"/>
      <c r="J42" s="1"/>
      <c r="K42" s="43"/>
      <c r="L42" s="4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ht="15.0" hidden="1" customHeight="1">
      <c r="A43" s="32" t="s">
        <v>47</v>
      </c>
      <c r="B43" s="6"/>
      <c r="C43" s="6"/>
      <c r="D43" s="6"/>
      <c r="E43" s="6"/>
      <c r="F43" s="6"/>
      <c r="G43" s="7"/>
      <c r="H43" s="50">
        <v>0.0</v>
      </c>
      <c r="I43" s="7"/>
      <c r="J43" s="1"/>
      <c r="K43" s="43"/>
      <c r="L43" s="4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ht="7.5" hidden="1" customHeight="1">
      <c r="A44" s="33"/>
      <c r="B44" s="6"/>
      <c r="C44" s="6"/>
      <c r="D44" s="6"/>
      <c r="E44" s="6"/>
      <c r="F44" s="6"/>
      <c r="G44" s="6"/>
      <c r="H44" s="6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ht="12.75" customHeight="1">
      <c r="A45" s="51" t="s">
        <v>48</v>
      </c>
      <c r="B45" s="6"/>
      <c r="C45" s="6"/>
      <c r="D45" s="6"/>
      <c r="E45" s="6"/>
      <c r="F45" s="6"/>
      <c r="G45" s="7"/>
      <c r="H45" s="52">
        <f>ROUND(H21+H29+H34+H37+H40,2)</f>
        <v>3976</v>
      </c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ht="7.5" customHeight="1">
      <c r="A46" s="53"/>
      <c r="B46" s="6"/>
      <c r="C46" s="6"/>
      <c r="D46" s="6"/>
      <c r="E46" s="6"/>
      <c r="F46" s="6"/>
      <c r="G46" s="6"/>
      <c r="H46" s="6"/>
      <c r="I46" s="7"/>
      <c r="J46" s="54"/>
      <c r="K46" s="55"/>
      <c r="L46" s="5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ht="48.0" customHeight="1">
      <c r="A47" s="57" t="s">
        <v>49</v>
      </c>
      <c r="B47" s="6"/>
      <c r="C47" s="6"/>
      <c r="D47" s="6"/>
      <c r="E47" s="6"/>
      <c r="F47" s="6"/>
      <c r="G47" s="6"/>
      <c r="H47" s="6"/>
      <c r="I47" s="7"/>
      <c r="J47" s="54"/>
      <c r="K47" s="55"/>
      <c r="L47" s="5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ht="7.5" customHeight="1">
      <c r="A48" s="53"/>
      <c r="B48" s="6"/>
      <c r="C48" s="6"/>
      <c r="D48" s="6"/>
      <c r="E48" s="6"/>
      <c r="F48" s="6"/>
      <c r="G48" s="6"/>
      <c r="H48" s="6"/>
      <c r="I48" s="7"/>
      <c r="J48" s="54"/>
      <c r="K48" s="55"/>
      <c r="L48" s="5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ht="54.0" customHeight="1">
      <c r="A49" s="58" t="s">
        <v>50</v>
      </c>
      <c r="B49" s="6"/>
      <c r="C49" s="6"/>
      <c r="D49" s="6"/>
      <c r="E49" s="6"/>
      <c r="F49" s="6"/>
      <c r="G49" s="6"/>
      <c r="H49" s="6"/>
      <c r="I49" s="7"/>
      <c r="J49" s="54"/>
      <c r="K49" s="55"/>
      <c r="L49" s="5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ht="9.75" customHeight="1">
      <c r="A50" s="59"/>
      <c r="B50" s="6"/>
      <c r="C50" s="6"/>
      <c r="D50" s="6"/>
      <c r="E50" s="6"/>
      <c r="F50" s="6"/>
      <c r="G50" s="6"/>
      <c r="H50" s="6"/>
      <c r="I50" s="7"/>
      <c r="J50" s="54"/>
      <c r="K50" s="55"/>
      <c r="L50" s="5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ht="21.75" customHeight="1">
      <c r="A51" s="10" t="s">
        <v>51</v>
      </c>
      <c r="B51" s="6"/>
      <c r="C51" s="6"/>
      <c r="D51" s="6"/>
      <c r="E51" s="6"/>
      <c r="F51" s="6"/>
      <c r="G51" s="6"/>
      <c r="H51" s="6"/>
      <c r="I51" s="7"/>
      <c r="J51" s="60"/>
      <c r="Q51" s="60"/>
      <c r="Y51" s="60"/>
    </row>
    <row r="52" ht="15.75" customHeight="1">
      <c r="A52" s="11">
        <v>1.0</v>
      </c>
      <c r="B52" s="5" t="s">
        <v>52</v>
      </c>
      <c r="C52" s="6"/>
      <c r="D52" s="6"/>
      <c r="E52" s="6"/>
      <c r="F52" s="6"/>
      <c r="G52" s="7"/>
      <c r="H52" s="61" t="s">
        <v>53</v>
      </c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ht="15.75" customHeight="1">
      <c r="A53" s="11">
        <v>2.0</v>
      </c>
      <c r="B53" s="5" t="s">
        <v>54</v>
      </c>
      <c r="C53" s="6"/>
      <c r="D53" s="6"/>
      <c r="E53" s="6"/>
      <c r="F53" s="6"/>
      <c r="G53" s="7"/>
      <c r="H53" s="62">
        <v>5143.0</v>
      </c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ht="15.75" customHeight="1">
      <c r="A54" s="11">
        <v>3.0</v>
      </c>
      <c r="B54" s="5" t="s">
        <v>55</v>
      </c>
      <c r="C54" s="6"/>
      <c r="D54" s="6"/>
      <c r="E54" s="6"/>
      <c r="F54" s="6"/>
      <c r="G54" s="7"/>
      <c r="H54" s="63">
        <v>1314.09</v>
      </c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ht="15.75" customHeight="1">
      <c r="A55" s="11">
        <v>4.0</v>
      </c>
      <c r="B55" s="5" t="s">
        <v>56</v>
      </c>
      <c r="C55" s="6"/>
      <c r="D55" s="6"/>
      <c r="E55" s="6"/>
      <c r="F55" s="6"/>
      <c r="G55" s="7"/>
      <c r="H55" s="64" t="s">
        <v>57</v>
      </c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ht="15.75" customHeight="1">
      <c r="A56" s="11">
        <v>5.0</v>
      </c>
      <c r="B56" s="5" t="s">
        <v>58</v>
      </c>
      <c r="C56" s="6"/>
      <c r="D56" s="6"/>
      <c r="E56" s="6"/>
      <c r="F56" s="6"/>
      <c r="G56" s="7"/>
      <c r="H56" s="65" t="s">
        <v>59</v>
      </c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ht="9.0" customHeight="1">
      <c r="A57" s="38"/>
      <c r="B57" s="6"/>
      <c r="C57" s="6"/>
      <c r="D57" s="6"/>
      <c r="E57" s="6"/>
      <c r="F57" s="6"/>
      <c r="G57" s="6"/>
      <c r="H57" s="6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ht="22.5" customHeight="1">
      <c r="A58" s="57" t="s">
        <v>60</v>
      </c>
      <c r="B58" s="6"/>
      <c r="C58" s="6"/>
      <c r="D58" s="6"/>
      <c r="E58" s="6"/>
      <c r="F58" s="6"/>
      <c r="G58" s="6"/>
      <c r="H58" s="6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ht="9.0" customHeight="1">
      <c r="A59" s="66"/>
      <c r="B59" s="6"/>
      <c r="C59" s="6"/>
      <c r="D59" s="6"/>
      <c r="E59" s="6"/>
      <c r="F59" s="6"/>
      <c r="G59" s="6"/>
      <c r="H59" s="6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ht="22.5" customHeight="1">
      <c r="A60" s="67" t="s">
        <v>61</v>
      </c>
      <c r="B60" s="6"/>
      <c r="C60" s="6"/>
      <c r="D60" s="6"/>
      <c r="E60" s="6"/>
      <c r="F60" s="6"/>
      <c r="G60" s="6"/>
      <c r="H60" s="6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ht="30.0" customHeight="1">
      <c r="A61" s="68">
        <v>1.0</v>
      </c>
      <c r="B61" s="69" t="s">
        <v>62</v>
      </c>
      <c r="C61" s="6"/>
      <c r="D61" s="6"/>
      <c r="E61" s="6"/>
      <c r="F61" s="6"/>
      <c r="G61" s="7"/>
      <c r="H61" s="68" t="s">
        <v>63</v>
      </c>
      <c r="I61" s="68" t="s">
        <v>64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</row>
    <row r="62" ht="27.75" customHeight="1">
      <c r="A62" s="11" t="s">
        <v>7</v>
      </c>
      <c r="B62" s="5" t="s">
        <v>65</v>
      </c>
      <c r="C62" s="6"/>
      <c r="D62" s="6"/>
      <c r="E62" s="6"/>
      <c r="F62" s="6"/>
      <c r="G62" s="6"/>
      <c r="H62" s="7"/>
      <c r="I62" s="71">
        <f>H54</f>
        <v>1314.09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ht="15.75" hidden="1" customHeight="1">
      <c r="A63" s="11" t="s">
        <v>10</v>
      </c>
      <c r="B63" s="5" t="s">
        <v>66</v>
      </c>
      <c r="C63" s="6"/>
      <c r="D63" s="6"/>
      <c r="E63" s="6"/>
      <c r="F63" s="6"/>
      <c r="G63" s="7"/>
      <c r="H63" s="72"/>
      <c r="I63" s="7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ht="19.5" customHeight="1">
      <c r="A64" s="11" t="s">
        <v>13</v>
      </c>
      <c r="B64" s="73" t="s">
        <v>67</v>
      </c>
      <c r="C64" s="6"/>
      <c r="D64" s="6"/>
      <c r="E64" s="6"/>
      <c r="F64" s="6"/>
      <c r="G64" s="7"/>
      <c r="H64" s="74">
        <v>0.4</v>
      </c>
      <c r="I64" s="71">
        <f>ROUND(H64*I62,2)</f>
        <v>525.64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ht="15.75" hidden="1" customHeight="1">
      <c r="A65" s="11" t="s">
        <v>16</v>
      </c>
      <c r="B65" s="5" t="s">
        <v>68</v>
      </c>
      <c r="C65" s="6"/>
      <c r="D65" s="6"/>
      <c r="E65" s="6"/>
      <c r="F65" s="6"/>
      <c r="G65" s="6"/>
      <c r="H65" s="7"/>
      <c r="I65" s="7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ht="15.75" hidden="1" customHeight="1">
      <c r="A66" s="11" t="s">
        <v>69</v>
      </c>
      <c r="B66" s="5" t="s">
        <v>70</v>
      </c>
      <c r="C66" s="6"/>
      <c r="D66" s="6"/>
      <c r="E66" s="6"/>
      <c r="F66" s="6"/>
      <c r="G66" s="6"/>
      <c r="H66" s="7"/>
      <c r="I66" s="7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ht="15.75" hidden="1" customHeight="1">
      <c r="A67" s="11" t="s">
        <v>71</v>
      </c>
      <c r="B67" s="5" t="s">
        <v>72</v>
      </c>
      <c r="C67" s="6"/>
      <c r="D67" s="6"/>
      <c r="E67" s="6"/>
      <c r="F67" s="6"/>
      <c r="G67" s="6"/>
      <c r="H67" s="7"/>
      <c r="I67" s="7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ht="15.75" customHeight="1">
      <c r="A68" s="76" t="s">
        <v>73</v>
      </c>
      <c r="B68" s="6"/>
      <c r="C68" s="6"/>
      <c r="D68" s="6"/>
      <c r="E68" s="6"/>
      <c r="F68" s="6"/>
      <c r="G68" s="6"/>
      <c r="H68" s="7"/>
      <c r="I68" s="77">
        <f>SUM(I62:I67)</f>
        <v>1839.73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ht="9.75" customHeight="1">
      <c r="A69" s="78"/>
      <c r="B69" s="6"/>
      <c r="C69" s="6"/>
      <c r="D69" s="6"/>
      <c r="E69" s="6"/>
      <c r="F69" s="6"/>
      <c r="G69" s="6"/>
      <c r="H69" s="6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ht="20.25" customHeight="1">
      <c r="A70" s="79" t="s">
        <v>74</v>
      </c>
      <c r="B70" s="6"/>
      <c r="C70" s="6"/>
      <c r="D70" s="6"/>
      <c r="E70" s="6"/>
      <c r="F70" s="6"/>
      <c r="G70" s="6"/>
      <c r="H70" s="6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10.5" customHeight="1">
      <c r="A71" s="80"/>
      <c r="B71" s="6"/>
      <c r="C71" s="6"/>
      <c r="D71" s="6"/>
      <c r="E71" s="6"/>
      <c r="F71" s="6"/>
      <c r="G71" s="6"/>
      <c r="H71" s="6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ht="21.75" customHeight="1">
      <c r="A72" s="81" t="s">
        <v>75</v>
      </c>
      <c r="B72" s="6"/>
      <c r="C72" s="6"/>
      <c r="D72" s="6"/>
      <c r="E72" s="6"/>
      <c r="F72" s="6"/>
      <c r="G72" s="6"/>
      <c r="H72" s="6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ht="25.5" customHeight="1">
      <c r="A73" s="82" t="s">
        <v>76</v>
      </c>
      <c r="B73" s="6"/>
      <c r="C73" s="6"/>
      <c r="D73" s="6"/>
      <c r="E73" s="6"/>
      <c r="F73" s="6"/>
      <c r="G73" s="6"/>
      <c r="H73" s="6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ht="25.5" customHeight="1">
      <c r="A74" s="83" t="s">
        <v>77</v>
      </c>
      <c r="B74" s="84" t="s">
        <v>78</v>
      </c>
      <c r="C74" s="6"/>
      <c r="D74" s="6"/>
      <c r="E74" s="6"/>
      <c r="F74" s="6"/>
      <c r="G74" s="6"/>
      <c r="H74" s="7"/>
      <c r="I74" s="85" t="s">
        <v>79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ht="25.5" customHeight="1">
      <c r="A75" s="86" t="s">
        <v>7</v>
      </c>
      <c r="B75" s="5" t="s">
        <v>80</v>
      </c>
      <c r="C75" s="6"/>
      <c r="D75" s="6"/>
      <c r="E75" s="6"/>
      <c r="F75" s="6"/>
      <c r="G75" s="7"/>
      <c r="H75" s="72">
        <v>0.0833</v>
      </c>
      <c r="I75" s="87">
        <f t="shared" ref="I75:I76" si="1">ROUND($I$68*H75,2)</f>
        <v>153.25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ht="33.75" customHeight="1">
      <c r="A76" s="86" t="s">
        <v>10</v>
      </c>
      <c r="B76" s="88" t="s">
        <v>81</v>
      </c>
      <c r="C76" s="6"/>
      <c r="D76" s="6"/>
      <c r="E76" s="6"/>
      <c r="F76" s="6"/>
      <c r="G76" s="7"/>
      <c r="H76" s="89">
        <v>0.03025</v>
      </c>
      <c r="I76" s="87">
        <f t="shared" si="1"/>
        <v>55.65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ht="19.5" customHeight="1">
      <c r="A77" s="90" t="s">
        <v>82</v>
      </c>
      <c r="B77" s="6"/>
      <c r="C77" s="6"/>
      <c r="D77" s="6"/>
      <c r="E77" s="6"/>
      <c r="F77" s="6"/>
      <c r="G77" s="6"/>
      <c r="H77" s="7"/>
      <c r="I77" s="91">
        <f>SUM(I75+I76)</f>
        <v>208.9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ht="10.5" customHeight="1">
      <c r="A78" s="92"/>
      <c r="B78" s="6"/>
      <c r="C78" s="6"/>
      <c r="D78" s="6"/>
      <c r="E78" s="6"/>
      <c r="F78" s="6"/>
      <c r="G78" s="6"/>
      <c r="H78" s="6"/>
      <c r="I78" s="7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</row>
    <row r="79" ht="31.5" customHeight="1">
      <c r="A79" s="57" t="s">
        <v>83</v>
      </c>
      <c r="B79" s="6"/>
      <c r="C79" s="6"/>
      <c r="D79" s="6"/>
      <c r="E79" s="6"/>
      <c r="F79" s="6"/>
      <c r="G79" s="6"/>
      <c r="H79" s="6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ht="11.25" customHeight="1">
      <c r="A80" s="94"/>
      <c r="B80" s="6"/>
      <c r="C80" s="6"/>
      <c r="D80" s="6"/>
      <c r="E80" s="6"/>
      <c r="F80" s="6"/>
      <c r="G80" s="6"/>
      <c r="H80" s="6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ht="32.25" customHeight="1">
      <c r="A81" s="95" t="s">
        <v>84</v>
      </c>
      <c r="B81" s="6"/>
      <c r="C81" s="6"/>
      <c r="D81" s="6"/>
      <c r="E81" s="6"/>
      <c r="F81" s="6"/>
      <c r="G81" s="6"/>
      <c r="H81" s="6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ht="30.0" customHeight="1">
      <c r="A82" s="96" t="s">
        <v>85</v>
      </c>
      <c r="B82" s="69" t="s">
        <v>86</v>
      </c>
      <c r="C82" s="6"/>
      <c r="D82" s="6"/>
      <c r="E82" s="6"/>
      <c r="F82" s="6"/>
      <c r="G82" s="7"/>
      <c r="H82" s="97" t="s">
        <v>87</v>
      </c>
      <c r="I82" s="97" t="s">
        <v>88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ht="15.75" customHeight="1">
      <c r="A83" s="98" t="s">
        <v>7</v>
      </c>
      <c r="B83" s="5" t="s">
        <v>89</v>
      </c>
      <c r="C83" s="6"/>
      <c r="D83" s="6"/>
      <c r="E83" s="6"/>
      <c r="F83" s="6"/>
      <c r="G83" s="7"/>
      <c r="H83" s="99">
        <v>0.2</v>
      </c>
      <c r="I83" s="100">
        <f t="shared" ref="I83:I90" si="2">ROUND(($I$68+$I$77)*H83,2)</f>
        <v>409.73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ht="15.75" customHeight="1">
      <c r="A84" s="98" t="s">
        <v>10</v>
      </c>
      <c r="B84" s="5" t="s">
        <v>90</v>
      </c>
      <c r="C84" s="6"/>
      <c r="D84" s="6"/>
      <c r="E84" s="6"/>
      <c r="F84" s="6"/>
      <c r="G84" s="7"/>
      <c r="H84" s="99">
        <v>0.025</v>
      </c>
      <c r="I84" s="100">
        <f t="shared" si="2"/>
        <v>51.22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ht="24.0" customHeight="1">
      <c r="A85" s="98" t="s">
        <v>13</v>
      </c>
      <c r="B85" s="5" t="s">
        <v>91</v>
      </c>
      <c r="C85" s="7"/>
      <c r="D85" s="101" t="s">
        <v>92</v>
      </c>
      <c r="E85" s="102">
        <v>0.03</v>
      </c>
      <c r="F85" s="101" t="s">
        <v>93</v>
      </c>
      <c r="G85" s="103">
        <v>1.0</v>
      </c>
      <c r="H85" s="104">
        <f>ROUND((E85*G85),6)</f>
        <v>0.03</v>
      </c>
      <c r="I85" s="100">
        <f t="shared" si="2"/>
        <v>61.46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ht="15.75" customHeight="1">
      <c r="A86" s="98" t="s">
        <v>16</v>
      </c>
      <c r="B86" s="5" t="s">
        <v>94</v>
      </c>
      <c r="C86" s="6"/>
      <c r="D86" s="6"/>
      <c r="E86" s="6"/>
      <c r="F86" s="6"/>
      <c r="G86" s="7"/>
      <c r="H86" s="99">
        <v>0.015</v>
      </c>
      <c r="I86" s="100">
        <f t="shared" si="2"/>
        <v>30.73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ht="15.75" customHeight="1">
      <c r="A87" s="98" t="s">
        <v>69</v>
      </c>
      <c r="B87" s="5" t="s">
        <v>95</v>
      </c>
      <c r="C87" s="6"/>
      <c r="D87" s="6"/>
      <c r="E87" s="6"/>
      <c r="F87" s="6"/>
      <c r="G87" s="7"/>
      <c r="H87" s="99">
        <v>0.01</v>
      </c>
      <c r="I87" s="100">
        <f t="shared" si="2"/>
        <v>20.49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ht="15.75" customHeight="1">
      <c r="A88" s="98" t="s">
        <v>71</v>
      </c>
      <c r="B88" s="5" t="s">
        <v>96</v>
      </c>
      <c r="C88" s="6"/>
      <c r="D88" s="6"/>
      <c r="E88" s="6"/>
      <c r="F88" s="6"/>
      <c r="G88" s="7"/>
      <c r="H88" s="99">
        <v>0.006</v>
      </c>
      <c r="I88" s="100">
        <f t="shared" si="2"/>
        <v>12.29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ht="20.25" customHeight="1">
      <c r="A89" s="98" t="s">
        <v>97</v>
      </c>
      <c r="B89" s="5" t="s">
        <v>98</v>
      </c>
      <c r="C89" s="6"/>
      <c r="D89" s="6"/>
      <c r="E89" s="6"/>
      <c r="F89" s="6"/>
      <c r="G89" s="7"/>
      <c r="H89" s="99">
        <v>0.002</v>
      </c>
      <c r="I89" s="100">
        <f t="shared" si="2"/>
        <v>4.1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ht="15.75" customHeight="1">
      <c r="A90" s="98" t="s">
        <v>99</v>
      </c>
      <c r="B90" s="5" t="s">
        <v>100</v>
      </c>
      <c r="C90" s="6"/>
      <c r="D90" s="6"/>
      <c r="E90" s="6"/>
      <c r="F90" s="6"/>
      <c r="G90" s="7"/>
      <c r="H90" s="99">
        <v>0.08</v>
      </c>
      <c r="I90" s="100">
        <f t="shared" si="2"/>
        <v>163.89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ht="15.75" customHeight="1">
      <c r="A91" s="90" t="s">
        <v>82</v>
      </c>
      <c r="B91" s="6"/>
      <c r="C91" s="6"/>
      <c r="D91" s="6"/>
      <c r="E91" s="6"/>
      <c r="F91" s="6"/>
      <c r="G91" s="7"/>
      <c r="H91" s="105">
        <f t="shared" ref="H91:I91" si="3">SUM(H83:H90)</f>
        <v>0.368</v>
      </c>
      <c r="I91" s="106">
        <f t="shared" si="3"/>
        <v>753.91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ht="8.25" customHeight="1">
      <c r="A92" s="107"/>
      <c r="B92" s="108"/>
      <c r="C92" s="108"/>
      <c r="D92" s="108"/>
      <c r="E92" s="108"/>
      <c r="F92" s="108"/>
      <c r="G92" s="108"/>
      <c r="H92" s="109"/>
      <c r="I92" s="11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ht="35.25" customHeight="1">
      <c r="A93" s="57" t="s">
        <v>101</v>
      </c>
      <c r="B93" s="6"/>
      <c r="C93" s="6"/>
      <c r="D93" s="6"/>
      <c r="E93" s="6"/>
      <c r="F93" s="6"/>
      <c r="G93" s="6"/>
      <c r="H93" s="6"/>
      <c r="I93" s="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ht="7.5" customHeight="1">
      <c r="A94" s="53"/>
      <c r="B94" s="6"/>
      <c r="C94" s="6"/>
      <c r="D94" s="6"/>
      <c r="E94" s="6"/>
      <c r="F94" s="6"/>
      <c r="G94" s="6"/>
      <c r="H94" s="6"/>
      <c r="I94" s="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ht="18.0" customHeight="1">
      <c r="A95" s="111" t="s">
        <v>102</v>
      </c>
      <c r="B95" s="6"/>
      <c r="C95" s="6"/>
      <c r="D95" s="6"/>
      <c r="E95" s="6"/>
      <c r="F95" s="6"/>
      <c r="G95" s="6"/>
      <c r="H95" s="6"/>
      <c r="I95" s="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ht="18.75" customHeight="1">
      <c r="A96" s="112" t="s">
        <v>103</v>
      </c>
      <c r="B96" s="69" t="s">
        <v>104</v>
      </c>
      <c r="C96" s="6"/>
      <c r="D96" s="6"/>
      <c r="E96" s="6"/>
      <c r="F96" s="6"/>
      <c r="G96" s="6"/>
      <c r="H96" s="7"/>
      <c r="I96" s="97" t="s">
        <v>79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ht="15.75" customHeight="1">
      <c r="A97" s="86" t="s">
        <v>7</v>
      </c>
      <c r="B97" s="5" t="s">
        <v>105</v>
      </c>
      <c r="C97" s="6"/>
      <c r="D97" s="6"/>
      <c r="E97" s="6"/>
      <c r="F97" s="6"/>
      <c r="G97" s="6"/>
      <c r="H97" s="6"/>
      <c r="I97" s="100">
        <f>IF(ROUND((H100*H98*H99)-(I62*H101),2)&lt;0,0,ROUND((H100*H98*H99)-(I62*H101),2))</f>
        <v>141.15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ht="22.5" customHeight="1">
      <c r="A98" s="86"/>
      <c r="B98" s="113" t="s">
        <v>106</v>
      </c>
      <c r="C98" s="6"/>
      <c r="D98" s="6"/>
      <c r="E98" s="6"/>
      <c r="F98" s="6"/>
      <c r="G98" s="6"/>
      <c r="H98" s="114">
        <v>5.0</v>
      </c>
      <c r="I98" s="115" t="s">
        <v>107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ht="17.25" customHeight="1">
      <c r="A99" s="86"/>
      <c r="B99" s="113" t="s">
        <v>108</v>
      </c>
      <c r="C99" s="6"/>
      <c r="D99" s="6"/>
      <c r="E99" s="6"/>
      <c r="F99" s="6"/>
      <c r="G99" s="7"/>
      <c r="H99" s="116">
        <v>2.0</v>
      </c>
      <c r="I99" s="11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ht="15.0" customHeight="1">
      <c r="A100" s="86"/>
      <c r="B100" s="113" t="s">
        <v>109</v>
      </c>
      <c r="C100" s="6"/>
      <c r="D100" s="6"/>
      <c r="E100" s="6"/>
      <c r="F100" s="6"/>
      <c r="G100" s="7"/>
      <c r="H100" s="117">
        <v>22.0</v>
      </c>
      <c r="I100" s="11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ht="15.0" customHeight="1">
      <c r="A101" s="86"/>
      <c r="B101" s="118" t="s">
        <v>110</v>
      </c>
      <c r="H101" s="119">
        <v>0.06</v>
      </c>
      <c r="I101" s="12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ht="15.75" customHeight="1">
      <c r="A102" s="86" t="s">
        <v>10</v>
      </c>
      <c r="B102" s="5" t="s">
        <v>111</v>
      </c>
      <c r="C102" s="6"/>
      <c r="D102" s="6"/>
      <c r="E102" s="6"/>
      <c r="F102" s="6"/>
      <c r="G102" s="6"/>
      <c r="H102" s="6"/>
      <c r="I102" s="100">
        <f>ROUND(H104*H103*(1-H105),2)</f>
        <v>359.61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ht="15.75" customHeight="1">
      <c r="A103" s="86"/>
      <c r="B103" s="121" t="s">
        <v>112</v>
      </c>
      <c r="C103" s="6"/>
      <c r="D103" s="6"/>
      <c r="E103" s="6"/>
      <c r="F103" s="6"/>
      <c r="G103" s="6"/>
      <c r="H103" s="114">
        <v>20.18</v>
      </c>
      <c r="I103" s="115" t="s">
        <v>107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ht="15.75" customHeight="1">
      <c r="A104" s="122"/>
      <c r="B104" s="113" t="s">
        <v>113</v>
      </c>
      <c r="C104" s="6"/>
      <c r="D104" s="6"/>
      <c r="E104" s="6"/>
      <c r="F104" s="6"/>
      <c r="G104" s="6"/>
      <c r="H104" s="117">
        <v>22.0</v>
      </c>
      <c r="I104" s="11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ht="15.75" customHeight="1">
      <c r="A105" s="122"/>
      <c r="B105" s="123" t="s">
        <v>114</v>
      </c>
      <c r="C105" s="6"/>
      <c r="D105" s="6"/>
      <c r="E105" s="6"/>
      <c r="F105" s="6"/>
      <c r="G105" s="6"/>
      <c r="H105" s="124">
        <v>0.19</v>
      </c>
      <c r="I105" s="11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ht="15.75" customHeight="1">
      <c r="A106" s="86" t="s">
        <v>13</v>
      </c>
      <c r="B106" s="5" t="s">
        <v>115</v>
      </c>
      <c r="C106" s="6"/>
      <c r="D106" s="6"/>
      <c r="E106" s="6"/>
      <c r="F106" s="6"/>
      <c r="G106" s="6"/>
      <c r="H106" s="6"/>
      <c r="I106" s="100">
        <v>0.0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ht="15.75" hidden="1" customHeight="1">
      <c r="A107" s="122" t="s">
        <v>16</v>
      </c>
      <c r="B107" s="125" t="s">
        <v>116</v>
      </c>
      <c r="C107" s="6"/>
      <c r="D107" s="6"/>
      <c r="E107" s="6"/>
      <c r="F107" s="6"/>
      <c r="G107" s="6"/>
      <c r="H107" s="6"/>
      <c r="I107" s="126" t="s">
        <v>117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ht="20.25" customHeight="1">
      <c r="A108" s="86" t="s">
        <v>16</v>
      </c>
      <c r="B108" s="9" t="s">
        <v>118</v>
      </c>
      <c r="C108" s="6"/>
      <c r="D108" s="6"/>
      <c r="E108" s="6"/>
      <c r="F108" s="6"/>
      <c r="G108" s="6"/>
      <c r="H108" s="7"/>
      <c r="I108" s="127">
        <v>17.32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ht="15.75" customHeight="1">
      <c r="A109" s="86" t="s">
        <v>69</v>
      </c>
      <c r="B109" s="128" t="s">
        <v>119</v>
      </c>
      <c r="C109" s="6"/>
      <c r="D109" s="6"/>
      <c r="E109" s="6"/>
      <c r="F109" s="6"/>
      <c r="G109" s="6"/>
      <c r="H109" s="6"/>
      <c r="I109" s="129" t="s">
        <v>107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ht="15.75" customHeight="1">
      <c r="A110" s="130"/>
      <c r="B110" s="90" t="s">
        <v>73</v>
      </c>
      <c r="C110" s="6"/>
      <c r="D110" s="6"/>
      <c r="E110" s="6"/>
      <c r="F110" s="6"/>
      <c r="G110" s="6"/>
      <c r="H110" s="7"/>
      <c r="I110" s="106">
        <f>SUM(I97:I108)</f>
        <v>518.08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ht="7.5" customHeight="1">
      <c r="A111" s="53"/>
      <c r="B111" s="6"/>
      <c r="C111" s="6"/>
      <c r="D111" s="6"/>
      <c r="E111" s="6"/>
      <c r="F111" s="6"/>
      <c r="G111" s="6"/>
      <c r="H111" s="6"/>
      <c r="I111" s="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ht="36.0" customHeight="1">
      <c r="A112" s="57" t="s">
        <v>120</v>
      </c>
      <c r="B112" s="6"/>
      <c r="C112" s="6"/>
      <c r="D112" s="6"/>
      <c r="E112" s="6"/>
      <c r="F112" s="6"/>
      <c r="G112" s="6"/>
      <c r="H112" s="6"/>
      <c r="I112" s="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ht="7.5" customHeight="1">
      <c r="A113" s="23"/>
      <c r="B113" s="6"/>
      <c r="C113" s="6"/>
      <c r="D113" s="6"/>
      <c r="E113" s="6"/>
      <c r="F113" s="6"/>
      <c r="G113" s="6"/>
      <c r="H113" s="6"/>
      <c r="I113" s="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ht="21.75" customHeight="1">
      <c r="A114" s="67" t="s">
        <v>121</v>
      </c>
      <c r="B114" s="6"/>
      <c r="C114" s="6"/>
      <c r="D114" s="6"/>
      <c r="E114" s="6"/>
      <c r="F114" s="6"/>
      <c r="G114" s="6"/>
      <c r="H114" s="6"/>
      <c r="I114" s="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ht="23.25" customHeight="1">
      <c r="A115" s="97">
        <v>2.0</v>
      </c>
      <c r="B115" s="69" t="s">
        <v>122</v>
      </c>
      <c r="C115" s="6"/>
      <c r="D115" s="6"/>
      <c r="E115" s="6"/>
      <c r="F115" s="6"/>
      <c r="G115" s="6"/>
      <c r="H115" s="7"/>
      <c r="I115" s="97" t="s">
        <v>79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ht="21.75" customHeight="1">
      <c r="A116" s="11" t="s">
        <v>77</v>
      </c>
      <c r="B116" s="5" t="s">
        <v>123</v>
      </c>
      <c r="C116" s="6"/>
      <c r="D116" s="6"/>
      <c r="E116" s="6"/>
      <c r="F116" s="6"/>
      <c r="G116" s="6"/>
      <c r="H116" s="7"/>
      <c r="I116" s="87">
        <f>I77</f>
        <v>208.9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ht="18.75" customHeight="1">
      <c r="A117" s="11" t="s">
        <v>85</v>
      </c>
      <c r="B117" s="5" t="s">
        <v>86</v>
      </c>
      <c r="C117" s="6"/>
      <c r="D117" s="6"/>
      <c r="E117" s="6"/>
      <c r="F117" s="6"/>
      <c r="G117" s="6"/>
      <c r="H117" s="7"/>
      <c r="I117" s="87">
        <f>I91</f>
        <v>753.91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ht="21.75" customHeight="1">
      <c r="A118" s="11" t="s">
        <v>103</v>
      </c>
      <c r="B118" s="5" t="s">
        <v>104</v>
      </c>
      <c r="C118" s="6"/>
      <c r="D118" s="6"/>
      <c r="E118" s="6"/>
      <c r="F118" s="6"/>
      <c r="G118" s="6"/>
      <c r="H118" s="7"/>
      <c r="I118" s="87">
        <f>I110</f>
        <v>518.08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ht="21.75" customHeight="1">
      <c r="A119" s="76" t="s">
        <v>82</v>
      </c>
      <c r="B119" s="6"/>
      <c r="C119" s="6"/>
      <c r="D119" s="6"/>
      <c r="E119" s="6"/>
      <c r="F119" s="6"/>
      <c r="G119" s="6"/>
      <c r="H119" s="7"/>
      <c r="I119" s="131">
        <f>SUM(I116+I117+I118)</f>
        <v>1480.89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ht="12.0" customHeight="1">
      <c r="A120" s="132"/>
      <c r="B120" s="6"/>
      <c r="C120" s="6"/>
      <c r="D120" s="6"/>
      <c r="E120" s="6"/>
      <c r="F120" s="6"/>
      <c r="G120" s="6"/>
      <c r="H120" s="6"/>
      <c r="I120" s="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ht="26.25" customHeight="1">
      <c r="A121" s="81" t="s">
        <v>124</v>
      </c>
      <c r="B121" s="6"/>
      <c r="C121" s="6"/>
      <c r="D121" s="6"/>
      <c r="E121" s="6"/>
      <c r="F121" s="6"/>
      <c r="G121" s="6"/>
      <c r="H121" s="6"/>
      <c r="I121" s="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ht="28.5" customHeight="1">
      <c r="A122" s="112">
        <v>3.0</v>
      </c>
      <c r="B122" s="133" t="s">
        <v>125</v>
      </c>
      <c r="C122" s="6"/>
      <c r="D122" s="6"/>
      <c r="E122" s="6"/>
      <c r="F122" s="6"/>
      <c r="G122" s="6"/>
      <c r="H122" s="7"/>
      <c r="I122" s="112" t="s">
        <v>126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ht="45.0" customHeight="1">
      <c r="A123" s="86" t="s">
        <v>7</v>
      </c>
      <c r="B123" s="5" t="s">
        <v>127</v>
      </c>
      <c r="C123" s="6"/>
      <c r="D123" s="6"/>
      <c r="E123" s="6"/>
      <c r="F123" s="6"/>
      <c r="G123" s="6"/>
      <c r="H123" s="7"/>
      <c r="I123" s="100">
        <f>ROUND((($I$68/12)+($I$75/12)+($I$68/12/12)+($I$76/12))*(30/30)*0.05,2)</f>
        <v>9.17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ht="15.75" customHeight="1">
      <c r="A124" s="86" t="s">
        <v>10</v>
      </c>
      <c r="B124" s="128" t="s">
        <v>128</v>
      </c>
      <c r="C124" s="6"/>
      <c r="D124" s="6"/>
      <c r="E124" s="6"/>
      <c r="F124" s="6"/>
      <c r="G124" s="6"/>
      <c r="H124" s="7"/>
      <c r="I124" s="100">
        <f>ROUND($I$123*H90,2)</f>
        <v>0.73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ht="31.5" customHeight="1">
      <c r="A125" s="86" t="s">
        <v>13</v>
      </c>
      <c r="B125" s="5" t="s">
        <v>129</v>
      </c>
      <c r="C125" s="6"/>
      <c r="D125" s="6"/>
      <c r="E125" s="6"/>
      <c r="F125" s="6"/>
      <c r="G125" s="6"/>
      <c r="H125" s="7"/>
      <c r="I125" s="100">
        <f>ROUND(((($I$68/30)*7)/$H$11)*1,2)</f>
        <v>35.77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ht="15.75" customHeight="1">
      <c r="A126" s="86" t="s">
        <v>16</v>
      </c>
      <c r="B126" s="128" t="s">
        <v>130</v>
      </c>
      <c r="C126" s="6"/>
      <c r="D126" s="6"/>
      <c r="E126" s="6"/>
      <c r="F126" s="6"/>
      <c r="G126" s="6"/>
      <c r="H126" s="7"/>
      <c r="I126" s="100">
        <f>ROUND($H$91*I125,2)</f>
        <v>13.16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ht="35.25" customHeight="1">
      <c r="A127" s="86" t="s">
        <v>69</v>
      </c>
      <c r="B127" s="5" t="s">
        <v>131</v>
      </c>
      <c r="C127" s="6"/>
      <c r="D127" s="6"/>
      <c r="E127" s="6"/>
      <c r="F127" s="6"/>
      <c r="G127" s="7"/>
      <c r="H127" s="134">
        <v>0.04</v>
      </c>
      <c r="I127" s="100">
        <f>ROUND($I$68*H127,2)</f>
        <v>73.59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ht="15.75" customHeight="1">
      <c r="A128" s="90" t="s">
        <v>82</v>
      </c>
      <c r="B128" s="6"/>
      <c r="C128" s="6"/>
      <c r="D128" s="6"/>
      <c r="E128" s="6"/>
      <c r="F128" s="6"/>
      <c r="G128" s="6"/>
      <c r="H128" s="7"/>
      <c r="I128" s="106">
        <f>SUM(I123:I127)</f>
        <v>132.42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ht="7.5" customHeight="1">
      <c r="A129" s="53"/>
      <c r="B129" s="6"/>
      <c r="C129" s="6"/>
      <c r="D129" s="6"/>
      <c r="E129" s="6"/>
      <c r="F129" s="6"/>
      <c r="G129" s="6"/>
      <c r="H129" s="6"/>
      <c r="I129" s="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ht="36.0" customHeight="1">
      <c r="A130" s="57" t="s">
        <v>132</v>
      </c>
      <c r="B130" s="6"/>
      <c r="C130" s="6"/>
      <c r="D130" s="6"/>
      <c r="E130" s="6"/>
      <c r="F130" s="6"/>
      <c r="G130" s="6"/>
      <c r="H130" s="6"/>
      <c r="I130" s="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ht="7.5" customHeight="1">
      <c r="A131" s="23"/>
      <c r="B131" s="6"/>
      <c r="C131" s="6"/>
      <c r="D131" s="6"/>
      <c r="E131" s="6"/>
      <c r="F131" s="6"/>
      <c r="G131" s="6"/>
      <c r="H131" s="6"/>
      <c r="I131" s="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ht="24.0" customHeight="1">
      <c r="A132" s="67" t="s">
        <v>133</v>
      </c>
      <c r="B132" s="6"/>
      <c r="C132" s="6"/>
      <c r="D132" s="6"/>
      <c r="E132" s="6"/>
      <c r="F132" s="6"/>
      <c r="G132" s="6"/>
      <c r="H132" s="6"/>
      <c r="I132" s="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ht="27.0" customHeight="1">
      <c r="A133" s="57" t="s">
        <v>134</v>
      </c>
      <c r="B133" s="6"/>
      <c r="C133" s="6"/>
      <c r="D133" s="6"/>
      <c r="E133" s="6"/>
      <c r="F133" s="6"/>
      <c r="G133" s="6"/>
      <c r="H133" s="6"/>
      <c r="I133" s="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ht="43.5" customHeight="1">
      <c r="A134" s="135" t="s">
        <v>135</v>
      </c>
      <c r="B134" s="6"/>
      <c r="C134" s="6"/>
      <c r="D134" s="6"/>
      <c r="E134" s="6"/>
      <c r="F134" s="6"/>
      <c r="G134" s="6"/>
      <c r="H134" s="6"/>
      <c r="I134" s="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ht="8.25" customHeight="1">
      <c r="A135" s="136"/>
      <c r="B135" s="6"/>
      <c r="C135" s="6"/>
      <c r="D135" s="6"/>
      <c r="E135" s="6"/>
      <c r="F135" s="6"/>
      <c r="G135" s="6"/>
      <c r="H135" s="6"/>
      <c r="I135" s="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ht="41.25" customHeight="1">
      <c r="A136" s="137" t="s">
        <v>136</v>
      </c>
      <c r="B136" s="138">
        <f>I68</f>
        <v>1839.73</v>
      </c>
      <c r="C136" s="139"/>
      <c r="D136" s="137" t="s">
        <v>137</v>
      </c>
      <c r="E136" s="138">
        <f>I119-I97-I102</f>
        <v>980.13</v>
      </c>
      <c r="F136" s="140"/>
      <c r="G136" s="137" t="s">
        <v>138</v>
      </c>
      <c r="H136" s="138">
        <f>I128</f>
        <v>132.42</v>
      </c>
      <c r="I136" s="141">
        <f>B136+E136+H136</f>
        <v>2952.28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ht="7.5" customHeight="1">
      <c r="A137" s="142"/>
      <c r="B137" s="6"/>
      <c r="C137" s="6"/>
      <c r="D137" s="6"/>
      <c r="E137" s="6"/>
      <c r="F137" s="6"/>
      <c r="G137" s="6"/>
      <c r="H137" s="6"/>
      <c r="I137" s="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ht="22.5" customHeight="1">
      <c r="A138" s="95" t="s">
        <v>139</v>
      </c>
      <c r="B138" s="6"/>
      <c r="C138" s="6"/>
      <c r="D138" s="6"/>
      <c r="E138" s="6"/>
      <c r="F138" s="6"/>
      <c r="G138" s="6"/>
      <c r="H138" s="6"/>
      <c r="I138" s="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ht="15.75" customHeight="1">
      <c r="A139" s="143" t="s">
        <v>140</v>
      </c>
      <c r="B139" s="133" t="s">
        <v>141</v>
      </c>
      <c r="C139" s="6"/>
      <c r="D139" s="6"/>
      <c r="E139" s="6"/>
      <c r="F139" s="6"/>
      <c r="G139" s="6"/>
      <c r="H139" s="7"/>
      <c r="I139" s="143" t="s">
        <v>79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ht="30.0" customHeight="1">
      <c r="A140" s="83" t="s">
        <v>7</v>
      </c>
      <c r="B140" s="5" t="s">
        <v>142</v>
      </c>
      <c r="C140" s="6"/>
      <c r="D140" s="6"/>
      <c r="E140" s="6"/>
      <c r="F140" s="6"/>
      <c r="G140" s="144">
        <v>0.09075</v>
      </c>
      <c r="H140" s="145">
        <f>H91</f>
        <v>0.368</v>
      </c>
      <c r="I140" s="100">
        <f>ROUND($B$136*G140+$B$136*G140*H140,2)</f>
        <v>228.4</v>
      </c>
      <c r="J140" s="1"/>
      <c r="K140" s="1"/>
      <c r="L140" s="2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ht="15.75" customHeight="1">
      <c r="A141" s="86" t="s">
        <v>10</v>
      </c>
      <c r="B141" s="5" t="s">
        <v>143</v>
      </c>
      <c r="C141" s="6"/>
      <c r="D141" s="6"/>
      <c r="E141" s="6"/>
      <c r="F141" s="6"/>
      <c r="G141" s="6"/>
      <c r="H141" s="7"/>
      <c r="I141" s="100">
        <f>ROUND((($I$136/30)*1)/12,2)</f>
        <v>8.2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ht="24.0" customHeight="1">
      <c r="A142" s="86" t="s">
        <v>13</v>
      </c>
      <c r="B142" s="5" t="s">
        <v>144</v>
      </c>
      <c r="C142" s="6"/>
      <c r="D142" s="6"/>
      <c r="E142" s="6"/>
      <c r="F142" s="6"/>
      <c r="G142" s="6"/>
      <c r="H142" s="7"/>
      <c r="I142" s="100">
        <f>ROUND((($I$136/30)*5)/12*0.015,2)</f>
        <v>0.62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ht="27.75" customHeight="1">
      <c r="A143" s="86" t="s">
        <v>16</v>
      </c>
      <c r="B143" s="5" t="s">
        <v>145</v>
      </c>
      <c r="C143" s="6"/>
      <c r="D143" s="6"/>
      <c r="E143" s="6"/>
      <c r="F143" s="6"/>
      <c r="G143" s="6"/>
      <c r="H143" s="7"/>
      <c r="I143" s="100">
        <f>ROUND(((($I$136/30)*15)/12)*0.0078,2)</f>
        <v>0.96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ht="26.25" customHeight="1">
      <c r="A144" s="86" t="s">
        <v>69</v>
      </c>
      <c r="B144" s="5" t="s">
        <v>146</v>
      </c>
      <c r="C144" s="6"/>
      <c r="D144" s="6"/>
      <c r="E144" s="6"/>
      <c r="F144" s="6"/>
      <c r="G144" s="6"/>
      <c r="H144" s="7"/>
      <c r="I144" s="100">
        <f>ROUND(((B136+B136/3)/12*(4/12)+(I91+I110-I97-I102+I128)*(4/12))*0.02,2)</f>
        <v>7.39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ht="27.75" customHeight="1">
      <c r="A145" s="146" t="s">
        <v>71</v>
      </c>
      <c r="B145" s="5" t="s">
        <v>147</v>
      </c>
      <c r="C145" s="6"/>
      <c r="D145" s="6"/>
      <c r="E145" s="6"/>
      <c r="F145" s="6"/>
      <c r="G145" s="6"/>
      <c r="H145" s="7"/>
      <c r="I145" s="100">
        <f>ROUND(((($I$136/30)*3)/12),2)</f>
        <v>24.6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ht="15.75" customHeight="1">
      <c r="A146" s="90" t="s">
        <v>82</v>
      </c>
      <c r="B146" s="6"/>
      <c r="C146" s="6"/>
      <c r="D146" s="6"/>
      <c r="E146" s="6"/>
      <c r="F146" s="6"/>
      <c r="G146" s="6"/>
      <c r="H146" s="7"/>
      <c r="I146" s="147">
        <f>SUM(I140:I145)</f>
        <v>270.17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ht="9.75" hidden="1" customHeight="1">
      <c r="A147" s="90"/>
      <c r="B147" s="6"/>
      <c r="C147" s="6"/>
      <c r="D147" s="6"/>
      <c r="E147" s="6"/>
      <c r="F147" s="6"/>
      <c r="G147" s="6"/>
      <c r="H147" s="6"/>
      <c r="I147" s="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ht="20.25" hidden="1" customHeight="1">
      <c r="A148" s="111" t="s">
        <v>148</v>
      </c>
      <c r="B148" s="6"/>
      <c r="C148" s="6"/>
      <c r="D148" s="6"/>
      <c r="E148" s="6"/>
      <c r="F148" s="6"/>
      <c r="G148" s="6"/>
      <c r="H148" s="6"/>
      <c r="I148" s="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ht="25.5" hidden="1" customHeight="1">
      <c r="A149" s="112" t="s">
        <v>149</v>
      </c>
      <c r="B149" s="133" t="s">
        <v>150</v>
      </c>
      <c r="C149" s="6"/>
      <c r="D149" s="6"/>
      <c r="E149" s="6"/>
      <c r="F149" s="6"/>
      <c r="G149" s="6"/>
      <c r="H149" s="7"/>
      <c r="I149" s="148" t="s">
        <v>79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ht="13.5" hidden="1" customHeight="1">
      <c r="A150" s="86" t="s">
        <v>7</v>
      </c>
      <c r="B150" s="128" t="s">
        <v>151</v>
      </c>
      <c r="C150" s="6"/>
      <c r="D150" s="6"/>
      <c r="E150" s="6"/>
      <c r="F150" s="6"/>
      <c r="G150" s="6"/>
      <c r="H150" s="7"/>
      <c r="I150" s="100">
        <v>0.0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ht="15.75" hidden="1" customHeight="1">
      <c r="A151" s="149" t="s">
        <v>82</v>
      </c>
      <c r="B151" s="6"/>
      <c r="C151" s="6"/>
      <c r="D151" s="6"/>
      <c r="E151" s="6"/>
      <c r="F151" s="6"/>
      <c r="G151" s="6"/>
      <c r="H151" s="7"/>
      <c r="I151" s="100">
        <v>0.0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ht="7.5" hidden="1" customHeight="1">
      <c r="A152" s="150"/>
      <c r="B152" s="6"/>
      <c r="C152" s="6"/>
      <c r="D152" s="6"/>
      <c r="E152" s="6"/>
      <c r="F152" s="6"/>
      <c r="G152" s="6"/>
      <c r="H152" s="6"/>
      <c r="I152" s="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ht="23.25" hidden="1" customHeight="1">
      <c r="A153" s="67" t="s">
        <v>152</v>
      </c>
      <c r="B153" s="6"/>
      <c r="C153" s="6"/>
      <c r="D153" s="6"/>
      <c r="E153" s="6"/>
      <c r="F153" s="6"/>
      <c r="G153" s="6"/>
      <c r="H153" s="6"/>
      <c r="I153" s="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ht="27.75" hidden="1" customHeight="1">
      <c r="A154" s="97">
        <v>4.0</v>
      </c>
      <c r="B154" s="133" t="s">
        <v>153</v>
      </c>
      <c r="C154" s="6"/>
      <c r="D154" s="6"/>
      <c r="E154" s="6"/>
      <c r="F154" s="6"/>
      <c r="G154" s="6"/>
      <c r="H154" s="7"/>
      <c r="I154" s="148" t="s">
        <v>79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ht="19.5" hidden="1" customHeight="1">
      <c r="A155" s="11" t="s">
        <v>140</v>
      </c>
      <c r="B155" s="128" t="s">
        <v>141</v>
      </c>
      <c r="C155" s="6"/>
      <c r="D155" s="6"/>
      <c r="E155" s="6"/>
      <c r="F155" s="6"/>
      <c r="G155" s="6"/>
      <c r="H155" s="7"/>
      <c r="I155" s="100">
        <f>I146</f>
        <v>270.17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ht="19.5" hidden="1" customHeight="1">
      <c r="A156" s="11" t="s">
        <v>154</v>
      </c>
      <c r="B156" s="128" t="s">
        <v>150</v>
      </c>
      <c r="C156" s="6"/>
      <c r="D156" s="6"/>
      <c r="E156" s="6"/>
      <c r="F156" s="6"/>
      <c r="G156" s="6"/>
      <c r="H156" s="7"/>
      <c r="I156" s="100">
        <f>I151</f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ht="19.5" hidden="1" customHeight="1">
      <c r="A157" s="76" t="s">
        <v>82</v>
      </c>
      <c r="B157" s="6"/>
      <c r="C157" s="6"/>
      <c r="D157" s="6"/>
      <c r="E157" s="6"/>
      <c r="F157" s="6"/>
      <c r="G157" s="6"/>
      <c r="H157" s="7"/>
      <c r="I157" s="106">
        <f>SUM(I155+I156)</f>
        <v>270.17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ht="9.0" customHeight="1">
      <c r="A158" s="151"/>
      <c r="B158" s="6"/>
      <c r="C158" s="6"/>
      <c r="D158" s="6"/>
      <c r="E158" s="6"/>
      <c r="F158" s="6"/>
      <c r="G158" s="6"/>
      <c r="H158" s="6"/>
      <c r="I158" s="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ht="30.0" customHeight="1">
      <c r="A159" s="67" t="s">
        <v>155</v>
      </c>
      <c r="B159" s="6"/>
      <c r="C159" s="6"/>
      <c r="D159" s="6"/>
      <c r="E159" s="6"/>
      <c r="F159" s="6"/>
      <c r="G159" s="6"/>
      <c r="H159" s="6"/>
      <c r="I159" s="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ht="25.5" customHeight="1">
      <c r="A160" s="112">
        <v>5.0</v>
      </c>
      <c r="B160" s="69" t="s">
        <v>156</v>
      </c>
      <c r="C160" s="6"/>
      <c r="D160" s="6"/>
      <c r="E160" s="6"/>
      <c r="F160" s="6"/>
      <c r="G160" s="6"/>
      <c r="H160" s="7"/>
      <c r="I160" s="112" t="s">
        <v>79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ht="17.25" customHeight="1">
      <c r="A161" s="86" t="s">
        <v>7</v>
      </c>
      <c r="B161" s="5" t="s">
        <v>157</v>
      </c>
      <c r="C161" s="6"/>
      <c r="D161" s="6"/>
      <c r="E161" s="6"/>
      <c r="F161" s="6"/>
      <c r="G161" s="6"/>
      <c r="H161" s="7"/>
      <c r="I161" s="152">
        <v>84.17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ht="15.75" customHeight="1">
      <c r="A162" s="86" t="s">
        <v>10</v>
      </c>
      <c r="B162" s="5" t="s">
        <v>158</v>
      </c>
      <c r="C162" s="6"/>
      <c r="D162" s="6"/>
      <c r="E162" s="6"/>
      <c r="F162" s="6"/>
      <c r="G162" s="6"/>
      <c r="H162" s="7"/>
      <c r="I162" s="127">
        <v>203.43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ht="15.75" customHeight="1">
      <c r="A163" s="86" t="s">
        <v>13</v>
      </c>
      <c r="B163" s="128" t="s">
        <v>159</v>
      </c>
      <c r="C163" s="6"/>
      <c r="D163" s="6"/>
      <c r="E163" s="6"/>
      <c r="F163" s="6"/>
      <c r="G163" s="6"/>
      <c r="H163" s="7"/>
      <c r="I163" s="127">
        <v>36.8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ht="15.75" customHeight="1">
      <c r="A164" s="86" t="s">
        <v>16</v>
      </c>
      <c r="B164" s="5" t="s">
        <v>160</v>
      </c>
      <c r="C164" s="6"/>
      <c r="D164" s="6"/>
      <c r="E164" s="6"/>
      <c r="F164" s="6"/>
      <c r="G164" s="6"/>
      <c r="H164" s="7"/>
      <c r="I164" s="153" t="s">
        <v>161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ht="15.75" customHeight="1">
      <c r="A165" s="90" t="s">
        <v>73</v>
      </c>
      <c r="B165" s="6"/>
      <c r="C165" s="6"/>
      <c r="D165" s="6"/>
      <c r="E165" s="6"/>
      <c r="F165" s="6"/>
      <c r="G165" s="6"/>
      <c r="H165" s="7"/>
      <c r="I165" s="131">
        <f>SUM(I161:I164)</f>
        <v>324.4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ht="8.25" customHeight="1">
      <c r="A166" s="154"/>
      <c r="B166" s="6"/>
      <c r="C166" s="6"/>
      <c r="D166" s="6"/>
      <c r="E166" s="6"/>
      <c r="F166" s="6"/>
      <c r="G166" s="6"/>
      <c r="H166" s="6"/>
      <c r="I166" s="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ht="14.25" customHeight="1">
      <c r="A167" s="155" t="s">
        <v>162</v>
      </c>
      <c r="B167" s="6"/>
      <c r="C167" s="6"/>
      <c r="D167" s="6"/>
      <c r="E167" s="6"/>
      <c r="F167" s="6"/>
      <c r="G167" s="6"/>
      <c r="H167" s="6"/>
      <c r="I167" s="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ht="8.25" customHeight="1">
      <c r="A168" s="156"/>
      <c r="B168" s="157"/>
      <c r="C168" s="157"/>
      <c r="D168" s="157"/>
      <c r="E168" s="157"/>
      <c r="F168" s="157"/>
      <c r="G168" s="157"/>
      <c r="H168" s="157"/>
      <c r="I168" s="15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ht="29.25" customHeight="1">
      <c r="A169" s="81" t="s">
        <v>163</v>
      </c>
      <c r="B169" s="6"/>
      <c r="C169" s="6"/>
      <c r="D169" s="6"/>
      <c r="E169" s="6"/>
      <c r="F169" s="6"/>
      <c r="G169" s="6"/>
      <c r="H169" s="6"/>
      <c r="I169" s="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ht="32.25" customHeight="1">
      <c r="A170" s="112">
        <v>6.0</v>
      </c>
      <c r="B170" s="133" t="s">
        <v>164</v>
      </c>
      <c r="C170" s="6"/>
      <c r="D170" s="6"/>
      <c r="E170" s="6"/>
      <c r="F170" s="6"/>
      <c r="G170" s="7"/>
      <c r="H170" s="97" t="s">
        <v>87</v>
      </c>
      <c r="I170" s="159" t="s">
        <v>165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ht="47.25" customHeight="1">
      <c r="A171" s="160" t="s">
        <v>166</v>
      </c>
      <c r="B171" s="6"/>
      <c r="C171" s="6"/>
      <c r="D171" s="6"/>
      <c r="E171" s="6"/>
      <c r="F171" s="6"/>
      <c r="G171" s="7"/>
      <c r="H171" s="161" t="s">
        <v>107</v>
      </c>
      <c r="I171" s="162">
        <f>SUM(I68+I119+I128+I157+I165)</f>
        <v>4047.61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ht="15.75" customHeight="1">
      <c r="A172" s="163" t="s">
        <v>7</v>
      </c>
      <c r="B172" s="81" t="s">
        <v>167</v>
      </c>
      <c r="C172" s="6"/>
      <c r="D172" s="6"/>
      <c r="E172" s="6"/>
      <c r="F172" s="6"/>
      <c r="G172" s="7"/>
      <c r="H172" s="99">
        <v>0.03</v>
      </c>
      <c r="I172" s="100">
        <f>ROUND(H172*I171,2)</f>
        <v>121.43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ht="48.0" customHeight="1">
      <c r="A173" s="160" t="s">
        <v>168</v>
      </c>
      <c r="B173" s="6"/>
      <c r="C173" s="6"/>
      <c r="D173" s="6"/>
      <c r="E173" s="6"/>
      <c r="F173" s="6"/>
      <c r="G173" s="7"/>
      <c r="H173" s="164" t="s">
        <v>107</v>
      </c>
      <c r="I173" s="162">
        <f>SUM(I68+I119+I128+I157+I165+I172)</f>
        <v>4169.04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ht="15.75" customHeight="1">
      <c r="A174" s="163" t="s">
        <v>10</v>
      </c>
      <c r="B174" s="81" t="s">
        <v>169</v>
      </c>
      <c r="C174" s="6"/>
      <c r="D174" s="6"/>
      <c r="E174" s="6"/>
      <c r="F174" s="6"/>
      <c r="G174" s="7"/>
      <c r="H174" s="99">
        <v>0.0679</v>
      </c>
      <c r="I174" s="100">
        <f>ROUND(H174*I173,2)</f>
        <v>283.08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ht="49.5" customHeight="1">
      <c r="A175" s="160" t="s">
        <v>170</v>
      </c>
      <c r="B175" s="6"/>
      <c r="C175" s="6"/>
      <c r="D175" s="6"/>
      <c r="E175" s="6"/>
      <c r="F175" s="6"/>
      <c r="G175" s="7"/>
      <c r="H175" s="164" t="s">
        <v>107</v>
      </c>
      <c r="I175" s="162">
        <f>SUM(I171+I172+I174)</f>
        <v>4452.12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ht="15.75" customHeight="1">
      <c r="A176" s="163" t="s">
        <v>13</v>
      </c>
      <c r="B176" s="81" t="s">
        <v>171</v>
      </c>
      <c r="C176" s="6"/>
      <c r="D176" s="6"/>
      <c r="E176" s="6"/>
      <c r="F176" s="6"/>
      <c r="G176" s="7"/>
      <c r="H176" s="72" t="s">
        <v>107</v>
      </c>
      <c r="I176" s="115" t="s">
        <v>107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ht="15.75" customHeight="1">
      <c r="A177" s="86"/>
      <c r="B177" s="81" t="s">
        <v>172</v>
      </c>
      <c r="C177" s="6"/>
      <c r="D177" s="6"/>
      <c r="E177" s="6"/>
      <c r="F177" s="6"/>
      <c r="G177" s="7"/>
      <c r="H177" s="72" t="s">
        <v>107</v>
      </c>
      <c r="I177" s="115" t="s">
        <v>107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ht="17.25" customHeight="1">
      <c r="A178" s="86"/>
      <c r="B178" s="165" t="s">
        <v>173</v>
      </c>
      <c r="C178" s="6"/>
      <c r="D178" s="6"/>
      <c r="E178" s="6"/>
      <c r="F178" s="6"/>
      <c r="G178" s="7"/>
      <c r="H178" s="166">
        <v>0.076</v>
      </c>
      <c r="I178" s="100">
        <f t="shared" ref="I178:I179" si="4">ROUND(($I$175/(1-$H$187))*H178,2)</f>
        <v>385.6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ht="16.5" customHeight="1">
      <c r="A179" s="86"/>
      <c r="B179" s="165" t="s">
        <v>174</v>
      </c>
      <c r="C179" s="6"/>
      <c r="D179" s="6"/>
      <c r="E179" s="6"/>
      <c r="F179" s="6"/>
      <c r="G179" s="7"/>
      <c r="H179" s="166">
        <v>0.0165</v>
      </c>
      <c r="I179" s="100">
        <f t="shared" si="4"/>
        <v>83.72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ht="27.0" customHeight="1">
      <c r="A180" s="86"/>
      <c r="B180" s="67" t="s">
        <v>175</v>
      </c>
      <c r="C180" s="6"/>
      <c r="D180" s="6"/>
      <c r="E180" s="6"/>
      <c r="F180" s="6"/>
      <c r="G180" s="7"/>
      <c r="H180" s="167" t="s">
        <v>107</v>
      </c>
      <c r="I180" s="115" t="s">
        <v>107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ht="27.0" customHeight="1">
      <c r="A181" s="86"/>
      <c r="B181" s="67" t="s">
        <v>176</v>
      </c>
      <c r="C181" s="6"/>
      <c r="D181" s="6"/>
      <c r="E181" s="6"/>
      <c r="F181" s="6"/>
      <c r="G181" s="7"/>
      <c r="H181" s="167" t="s">
        <v>107</v>
      </c>
      <c r="I181" s="115" t="s">
        <v>107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ht="18.0" customHeight="1">
      <c r="A182" s="86"/>
      <c r="B182" s="15" t="s">
        <v>177</v>
      </c>
      <c r="C182" s="6"/>
      <c r="D182" s="6"/>
      <c r="E182" s="6"/>
      <c r="F182" s="6"/>
      <c r="G182" s="6"/>
      <c r="H182" s="167" t="s">
        <v>107</v>
      </c>
      <c r="I182" s="115" t="s">
        <v>107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ht="18.0" customHeight="1">
      <c r="A183" s="86"/>
      <c r="B183" s="67" t="s">
        <v>178</v>
      </c>
      <c r="C183" s="6"/>
      <c r="D183" s="6"/>
      <c r="E183" s="6"/>
      <c r="F183" s="6"/>
      <c r="G183" s="6"/>
      <c r="H183" s="167" t="s">
        <v>107</v>
      </c>
      <c r="I183" s="115" t="s">
        <v>107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ht="15.0" customHeight="1">
      <c r="A184" s="86"/>
      <c r="B184" s="168" t="s">
        <v>179</v>
      </c>
      <c r="C184" s="6"/>
      <c r="D184" s="6"/>
      <c r="E184" s="6"/>
      <c r="F184" s="6"/>
      <c r="G184" s="7"/>
      <c r="H184" s="166">
        <v>0.03</v>
      </c>
      <c r="I184" s="100">
        <f>ROUND(($I$175/(1-$H$187))*H184,2)</f>
        <v>152.21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ht="15.75" customHeight="1">
      <c r="A185" s="90" t="s">
        <v>82</v>
      </c>
      <c r="B185" s="6"/>
      <c r="C185" s="6"/>
      <c r="D185" s="6"/>
      <c r="E185" s="6"/>
      <c r="F185" s="6"/>
      <c r="G185" s="6"/>
      <c r="H185" s="7"/>
      <c r="I185" s="106">
        <f>SUM(I172+I174+I178+I179+I184)</f>
        <v>1026.04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ht="6.75" customHeight="1">
      <c r="A186" s="151"/>
      <c r="B186" s="6"/>
      <c r="C186" s="6"/>
      <c r="D186" s="6"/>
      <c r="E186" s="6"/>
      <c r="F186" s="6"/>
      <c r="G186" s="6"/>
      <c r="H186" s="6"/>
      <c r="I186" s="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ht="15.75" customHeight="1">
      <c r="A187" s="51" t="s">
        <v>180</v>
      </c>
      <c r="B187" s="6"/>
      <c r="C187" s="6"/>
      <c r="D187" s="6"/>
      <c r="E187" s="6"/>
      <c r="F187" s="6"/>
      <c r="G187" s="7"/>
      <c r="H187" s="169">
        <f t="shared" ref="H187:I187" si="5">SUM(H178:H184)</f>
        <v>0.1225</v>
      </c>
      <c r="I187" s="162">
        <f t="shared" si="5"/>
        <v>621.53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ht="12.75" customHeight="1">
      <c r="A188" s="170" t="s">
        <v>181</v>
      </c>
      <c r="C188" s="171" t="s">
        <v>182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ht="12.0" customHeight="1">
      <c r="A189" s="172"/>
      <c r="C189" s="171" t="s">
        <v>183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ht="13.5" customHeight="1">
      <c r="A190" s="173"/>
      <c r="B190" s="174"/>
      <c r="C190" s="175" t="s">
        <v>184</v>
      </c>
      <c r="D190" s="174"/>
      <c r="E190" s="174"/>
      <c r="F190" s="174"/>
      <c r="G190" s="174"/>
      <c r="H190" s="174"/>
      <c r="I190" s="17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ht="6.75" customHeight="1">
      <c r="A191" s="176"/>
      <c r="B191" s="6"/>
      <c r="C191" s="6"/>
      <c r="D191" s="6"/>
      <c r="E191" s="6"/>
      <c r="F191" s="6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ht="25.5" customHeight="1">
      <c r="A192" s="57" t="s">
        <v>185</v>
      </c>
      <c r="B192" s="6"/>
      <c r="C192" s="6"/>
      <c r="D192" s="6"/>
      <c r="E192" s="6"/>
      <c r="F192" s="6"/>
      <c r="G192" s="6"/>
      <c r="H192" s="6"/>
      <c r="I192" s="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ht="5.25" customHeight="1">
      <c r="A193" s="151"/>
      <c r="B193" s="6"/>
      <c r="C193" s="6"/>
      <c r="D193" s="6"/>
      <c r="E193" s="6"/>
      <c r="F193" s="6"/>
      <c r="G193" s="6"/>
      <c r="H193" s="6"/>
      <c r="I193" s="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ht="30.0" customHeight="1">
      <c r="A194" s="177" t="s">
        <v>186</v>
      </c>
      <c r="B194" s="6"/>
      <c r="C194" s="6"/>
      <c r="D194" s="6"/>
      <c r="E194" s="6"/>
      <c r="F194" s="6"/>
      <c r="G194" s="6"/>
      <c r="H194" s="6"/>
      <c r="I194" s="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ht="15.0" customHeight="1">
      <c r="A195" s="10" t="s">
        <v>187</v>
      </c>
      <c r="B195" s="6"/>
      <c r="C195" s="6"/>
      <c r="D195" s="6"/>
      <c r="E195" s="6"/>
      <c r="F195" s="6"/>
      <c r="G195" s="6"/>
      <c r="H195" s="7"/>
      <c r="I195" s="178" t="s">
        <v>79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ht="15.0" customHeight="1">
      <c r="A196" s="179" t="s">
        <v>7</v>
      </c>
      <c r="B196" s="180" t="s">
        <v>188</v>
      </c>
      <c r="C196" s="6"/>
      <c r="D196" s="6"/>
      <c r="E196" s="6"/>
      <c r="F196" s="6"/>
      <c r="G196" s="6"/>
      <c r="H196" s="6"/>
      <c r="I196" s="153">
        <f>I68</f>
        <v>1839.73</v>
      </c>
      <c r="J196" s="1"/>
      <c r="K196" s="18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ht="15.0" customHeight="1">
      <c r="A197" s="179" t="s">
        <v>10</v>
      </c>
      <c r="B197" s="180" t="s">
        <v>75</v>
      </c>
      <c r="C197" s="6"/>
      <c r="D197" s="6"/>
      <c r="E197" s="6"/>
      <c r="F197" s="6"/>
      <c r="G197" s="6"/>
      <c r="H197" s="6"/>
      <c r="I197" s="153">
        <f>I119</f>
        <v>1480.89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ht="15.0" customHeight="1">
      <c r="A198" s="179" t="s">
        <v>13</v>
      </c>
      <c r="B198" s="180" t="s">
        <v>189</v>
      </c>
      <c r="C198" s="6"/>
      <c r="D198" s="6"/>
      <c r="E198" s="6"/>
      <c r="F198" s="6"/>
      <c r="G198" s="6"/>
      <c r="H198" s="6"/>
      <c r="I198" s="153">
        <f>I128</f>
        <v>132.42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ht="15.0" customHeight="1">
      <c r="A199" s="179" t="s">
        <v>16</v>
      </c>
      <c r="B199" s="180" t="s">
        <v>190</v>
      </c>
      <c r="C199" s="6"/>
      <c r="D199" s="6"/>
      <c r="E199" s="6"/>
      <c r="F199" s="6"/>
      <c r="G199" s="6"/>
      <c r="H199" s="6"/>
      <c r="I199" s="153">
        <f>I157</f>
        <v>270.17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ht="15.0" customHeight="1">
      <c r="A200" s="179" t="s">
        <v>69</v>
      </c>
      <c r="B200" s="180" t="s">
        <v>191</v>
      </c>
      <c r="C200" s="6"/>
      <c r="D200" s="6"/>
      <c r="E200" s="6"/>
      <c r="F200" s="6"/>
      <c r="G200" s="6"/>
      <c r="H200" s="6"/>
      <c r="I200" s="153">
        <f>I165</f>
        <v>324.4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ht="15.0" customHeight="1">
      <c r="A201" s="182" t="s">
        <v>192</v>
      </c>
      <c r="B201" s="6"/>
      <c r="C201" s="6"/>
      <c r="D201" s="6"/>
      <c r="E201" s="6"/>
      <c r="F201" s="6"/>
      <c r="G201" s="6"/>
      <c r="H201" s="6"/>
      <c r="I201" s="131">
        <f>SUM(I196:I200)</f>
        <v>4047.61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ht="15.0" customHeight="1">
      <c r="A202" s="183" t="s">
        <v>71</v>
      </c>
      <c r="B202" s="180" t="s">
        <v>193</v>
      </c>
      <c r="C202" s="6"/>
      <c r="D202" s="6"/>
      <c r="E202" s="6"/>
      <c r="F202" s="6"/>
      <c r="G202" s="6"/>
      <c r="H202" s="6"/>
      <c r="I202" s="153">
        <f>I185</f>
        <v>1026.04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ht="15.0" customHeight="1">
      <c r="A203" s="182" t="s">
        <v>194</v>
      </c>
      <c r="B203" s="6"/>
      <c r="C203" s="6"/>
      <c r="D203" s="6"/>
      <c r="E203" s="6"/>
      <c r="F203" s="6"/>
      <c r="G203" s="6"/>
      <c r="H203" s="6"/>
      <c r="I203" s="131">
        <f>SUM(I201:I202)</f>
        <v>5073.65</v>
      </c>
      <c r="J203" s="1"/>
      <c r="K203" s="1">
        <f>I203*2</f>
        <v>10147.3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ht="30.75" hidden="1" customHeight="1">
      <c r="A204" s="184" t="s">
        <v>195</v>
      </c>
      <c r="B204" s="6"/>
      <c r="C204" s="6"/>
      <c r="D204" s="6"/>
      <c r="E204" s="6"/>
      <c r="F204" s="6"/>
      <c r="G204" s="6"/>
      <c r="H204" s="6"/>
      <c r="I204" s="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ht="29.25" hidden="1" customHeight="1">
      <c r="A205" s="185" t="s">
        <v>196</v>
      </c>
      <c r="B205" s="6"/>
      <c r="C205" s="6"/>
      <c r="D205" s="6"/>
      <c r="E205" s="6"/>
      <c r="F205" s="6"/>
      <c r="G205" s="6"/>
      <c r="H205" s="6"/>
      <c r="I205" s="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ht="63.0" hidden="1" customHeight="1">
      <c r="A206" s="186" t="s">
        <v>197</v>
      </c>
      <c r="B206" s="7"/>
      <c r="C206" s="187" t="s">
        <v>198</v>
      </c>
      <c r="D206" s="7"/>
      <c r="E206" s="188" t="s">
        <v>199</v>
      </c>
      <c r="F206" s="187" t="s">
        <v>200</v>
      </c>
      <c r="G206" s="7"/>
      <c r="H206" s="189" t="s">
        <v>201</v>
      </c>
      <c r="I206" s="189" t="s">
        <v>202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ht="14.25" hidden="1" customHeight="1">
      <c r="A207" s="190" t="s">
        <v>203</v>
      </c>
      <c r="B207" s="7"/>
      <c r="C207" s="191" t="s">
        <v>204</v>
      </c>
      <c r="D207" s="7"/>
      <c r="E207" s="192"/>
      <c r="F207" s="191" t="s">
        <v>204</v>
      </c>
      <c r="G207" s="7"/>
      <c r="H207" s="193"/>
      <c r="I207" s="194" t="s">
        <v>204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ht="15.75" hidden="1" customHeight="1">
      <c r="A208" s="190" t="s">
        <v>205</v>
      </c>
      <c r="B208" s="7"/>
      <c r="C208" s="191" t="s">
        <v>204</v>
      </c>
      <c r="D208" s="7"/>
      <c r="E208" s="192"/>
      <c r="F208" s="191" t="s">
        <v>204</v>
      </c>
      <c r="G208" s="7"/>
      <c r="H208" s="193"/>
      <c r="I208" s="194" t="s">
        <v>204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ht="12.75" hidden="1" customHeight="1">
      <c r="A209" s="190" t="s">
        <v>206</v>
      </c>
      <c r="B209" s="7"/>
      <c r="C209" s="191" t="s">
        <v>204</v>
      </c>
      <c r="D209" s="7"/>
      <c r="E209" s="194"/>
      <c r="F209" s="191" t="s">
        <v>204</v>
      </c>
      <c r="G209" s="7"/>
      <c r="H209" s="194"/>
      <c r="I209" s="194" t="s">
        <v>204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ht="12.75" hidden="1" customHeight="1">
      <c r="A210" s="195" t="s">
        <v>207</v>
      </c>
      <c r="B210" s="6"/>
      <c r="C210" s="6"/>
      <c r="D210" s="6"/>
      <c r="E210" s="6"/>
      <c r="F210" s="6"/>
      <c r="G210" s="6"/>
      <c r="H210" s="7"/>
      <c r="I210" s="19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ht="9.0" hidden="1" customHeight="1">
      <c r="A211" s="196"/>
      <c r="B211" s="6"/>
      <c r="C211" s="6"/>
      <c r="D211" s="6"/>
      <c r="E211" s="6"/>
      <c r="F211" s="6"/>
      <c r="G211" s="6"/>
      <c r="H211" s="6"/>
      <c r="I211" s="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ht="25.5" hidden="1" customHeight="1">
      <c r="A212" s="185" t="s">
        <v>208</v>
      </c>
      <c r="B212" s="6"/>
      <c r="C212" s="6"/>
      <c r="D212" s="6"/>
      <c r="E212" s="6"/>
      <c r="F212" s="6"/>
      <c r="G212" s="6"/>
      <c r="H212" s="6"/>
      <c r="I212" s="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ht="21.75" hidden="1" customHeight="1">
      <c r="A213" s="197" t="s">
        <v>209</v>
      </c>
      <c r="B213" s="6"/>
      <c r="C213" s="6"/>
      <c r="D213" s="6"/>
      <c r="E213" s="6"/>
      <c r="F213" s="6"/>
      <c r="G213" s="6"/>
      <c r="H213" s="6"/>
      <c r="I213" s="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ht="18.0" hidden="1" customHeight="1">
      <c r="A214" s="187" t="s">
        <v>210</v>
      </c>
      <c r="B214" s="6"/>
      <c r="C214" s="6"/>
      <c r="D214" s="6"/>
      <c r="E214" s="6"/>
      <c r="F214" s="6"/>
      <c r="G214" s="6"/>
      <c r="H214" s="7"/>
      <c r="I214" s="198" t="s">
        <v>211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ht="12.75" hidden="1" customHeight="1">
      <c r="A215" s="190" t="s">
        <v>212</v>
      </c>
      <c r="B215" s="6"/>
      <c r="C215" s="6"/>
      <c r="D215" s="6"/>
      <c r="E215" s="6"/>
      <c r="F215" s="6"/>
      <c r="G215" s="6"/>
      <c r="H215" s="7"/>
      <c r="I215" s="19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ht="12.75" hidden="1" customHeight="1">
      <c r="A216" s="190" t="s">
        <v>213</v>
      </c>
      <c r="B216" s="6"/>
      <c r="C216" s="6"/>
      <c r="D216" s="6"/>
      <c r="E216" s="6"/>
      <c r="F216" s="6"/>
      <c r="G216" s="6"/>
      <c r="H216" s="7"/>
      <c r="I216" s="19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ht="27.0" hidden="1" customHeight="1">
      <c r="A217" s="199" t="s">
        <v>214</v>
      </c>
      <c r="B217" s="6"/>
      <c r="C217" s="6"/>
      <c r="D217" s="6"/>
      <c r="E217" s="6"/>
      <c r="F217" s="6"/>
      <c r="G217" s="6"/>
      <c r="H217" s="7"/>
      <c r="I217" s="19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ht="6.75" hidden="1" customHeight="1">
      <c r="A218" s="200"/>
      <c r="B218" s="6"/>
      <c r="C218" s="6"/>
      <c r="D218" s="6"/>
      <c r="E218" s="6"/>
      <c r="F218" s="6"/>
      <c r="G218" s="6"/>
      <c r="H218" s="6"/>
      <c r="I218" s="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ht="15.75" hidden="1" customHeight="1">
      <c r="A219" s="190" t="s">
        <v>215</v>
      </c>
      <c r="B219" s="6"/>
      <c r="C219" s="6"/>
      <c r="D219" s="6"/>
      <c r="E219" s="6"/>
      <c r="F219" s="6"/>
      <c r="G219" s="6"/>
      <c r="H219" s="6"/>
      <c r="I219" s="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ht="7.5" hidden="1" customHeight="1">
      <c r="A220" s="201"/>
      <c r="B220" s="6"/>
      <c r="C220" s="6"/>
      <c r="D220" s="6"/>
      <c r="E220" s="6"/>
      <c r="F220" s="6"/>
      <c r="G220" s="6"/>
      <c r="H220" s="6"/>
      <c r="I220" s="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ht="15.0" hidden="1" customHeight="1">
      <c r="A221" s="202"/>
      <c r="B221" s="202"/>
      <c r="C221" s="202"/>
      <c r="D221" s="202"/>
      <c r="E221" s="202"/>
      <c r="F221" s="202"/>
      <c r="G221" s="202"/>
      <c r="H221" s="203"/>
      <c r="I221" s="204"/>
      <c r="J221" s="54"/>
      <c r="K221" s="205"/>
      <c r="L221" s="54"/>
      <c r="M221" s="206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ht="12.75" customHeight="1">
      <c r="A222" s="20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ht="16.5" customHeight="1">
      <c r="A223" s="208" t="s">
        <v>216</v>
      </c>
      <c r="B223" s="209"/>
      <c r="C223" s="209"/>
      <c r="D223" s="209"/>
      <c r="E223" s="209"/>
      <c r="F223" s="209"/>
      <c r="G223" s="209"/>
      <c r="H223" s="209"/>
      <c r="I223" s="20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ht="11.25" customHeight="1">
      <c r="A224" s="210"/>
      <c r="B224" s="210"/>
      <c r="C224" s="210"/>
      <c r="D224" s="210"/>
      <c r="E224" s="210"/>
      <c r="F224" s="210"/>
      <c r="G224" s="210"/>
      <c r="H224" s="210"/>
      <c r="I224" s="21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ht="21.0" customHeight="1">
      <c r="A225" s="202" t="s">
        <v>217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ht="45.0" hidden="1" customHeight="1">
      <c r="A226" s="212" t="s">
        <v>218</v>
      </c>
      <c r="B226" s="174"/>
      <c r="C226" s="174"/>
      <c r="D226" s="174"/>
      <c r="E226" s="174"/>
      <c r="F226" s="174"/>
      <c r="G226" s="174"/>
      <c r="H226" s="174"/>
      <c r="I226" s="17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ht="51.0" customHeight="1">
      <c r="A227" s="213" t="s">
        <v>219</v>
      </c>
      <c r="B227" s="7"/>
      <c r="C227" s="14" t="s">
        <v>220</v>
      </c>
      <c r="D227" s="7"/>
      <c r="E227" s="14" t="s">
        <v>221</v>
      </c>
      <c r="F227" s="7"/>
      <c r="G227" s="14" t="s">
        <v>222</v>
      </c>
      <c r="H227" s="6"/>
      <c r="I227" s="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ht="14.25" hidden="1" customHeight="1">
      <c r="A228" s="214" t="s">
        <v>223</v>
      </c>
      <c r="B228" s="7"/>
      <c r="C228" s="215" t="s">
        <v>224</v>
      </c>
      <c r="D228" s="216"/>
      <c r="E228" s="217">
        <v>0.0</v>
      </c>
      <c r="F228" s="7"/>
      <c r="G228" s="217">
        <v>0.0</v>
      </c>
      <c r="H228" s="6"/>
      <c r="I228" s="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ht="12.0" hidden="1" customHeight="1">
      <c r="A229" s="214" t="s">
        <v>225</v>
      </c>
      <c r="B229" s="7"/>
      <c r="C229" s="218" t="s">
        <v>226</v>
      </c>
      <c r="D229" s="219">
        <v>1200.0</v>
      </c>
      <c r="E229" s="220">
        <f>I203</f>
        <v>5073.65</v>
      </c>
      <c r="F229" s="7"/>
      <c r="G229" s="221">
        <f>ROUND((1/D229)*E229,2)</f>
        <v>4.23</v>
      </c>
      <c r="H229" s="6"/>
      <c r="I229" s="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ht="12.0" hidden="1" customHeight="1">
      <c r="A230" s="222" t="s">
        <v>227</v>
      </c>
      <c r="B230" s="6"/>
      <c r="C230" s="6"/>
      <c r="D230" s="6"/>
      <c r="E230" s="6"/>
      <c r="F230" s="7"/>
      <c r="G230" s="221">
        <f>SUM(G228+G229)</f>
        <v>4.23</v>
      </c>
      <c r="H230" s="6"/>
      <c r="I230" s="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ht="6.75" hidden="1" customHeight="1">
      <c r="A231" s="223"/>
      <c r="B231" s="6"/>
      <c r="C231" s="6"/>
      <c r="D231" s="6"/>
      <c r="E231" s="6"/>
      <c r="F231" s="6"/>
      <c r="G231" s="6"/>
      <c r="H231" s="6"/>
      <c r="I231" s="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ht="12.0" hidden="1" customHeight="1">
      <c r="A232" s="224" t="s">
        <v>228</v>
      </c>
      <c r="B232" s="225"/>
      <c r="C232" s="226" t="s">
        <v>224</v>
      </c>
      <c r="D232" s="225"/>
      <c r="E232" s="227">
        <v>0.0</v>
      </c>
      <c r="F232" s="225"/>
      <c r="G232" s="228">
        <v>0.0</v>
      </c>
      <c r="H232" s="6"/>
      <c r="I232" s="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ht="12.75" customHeight="1">
      <c r="A233" s="214" t="s">
        <v>229</v>
      </c>
      <c r="B233" s="7"/>
      <c r="C233" s="218" t="s">
        <v>226</v>
      </c>
      <c r="D233" s="219">
        <v>1200.0</v>
      </c>
      <c r="E233" s="217">
        <f>I203</f>
        <v>5073.65</v>
      </c>
      <c r="F233" s="7"/>
      <c r="G233" s="221">
        <f>ROUND((1/D233)*E233,2)</f>
        <v>4.23</v>
      </c>
      <c r="H233" s="6"/>
      <c r="I233" s="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ht="12.75" hidden="1" customHeight="1">
      <c r="A234" s="229" t="s">
        <v>227</v>
      </c>
      <c r="B234" s="230"/>
      <c r="C234" s="230"/>
      <c r="D234" s="230"/>
      <c r="E234" s="230"/>
      <c r="F234" s="216"/>
      <c r="G234" s="221">
        <f>SUM(G232+G233)</f>
        <v>4.23</v>
      </c>
      <c r="H234" s="6"/>
      <c r="I234" s="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ht="6.75" customHeight="1">
      <c r="A235" s="223"/>
      <c r="B235" s="6"/>
      <c r="C235" s="6"/>
      <c r="D235" s="6"/>
      <c r="E235" s="6"/>
      <c r="F235" s="6"/>
      <c r="G235" s="6"/>
      <c r="H235" s="6"/>
      <c r="I235" s="7"/>
      <c r="J235" s="1"/>
      <c r="K235" s="7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ht="12.75" hidden="1" customHeight="1">
      <c r="A236" s="224" t="s">
        <v>230</v>
      </c>
      <c r="B236" s="225"/>
      <c r="C236" s="226" t="s">
        <v>231</v>
      </c>
      <c r="D236" s="225"/>
      <c r="E236" s="231">
        <v>0.0</v>
      </c>
      <c r="F236" s="225"/>
      <c r="G236" s="228">
        <v>0.0</v>
      </c>
      <c r="H236" s="6"/>
      <c r="I236" s="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ht="12.75" hidden="1" customHeight="1">
      <c r="A237" s="214" t="s">
        <v>232</v>
      </c>
      <c r="B237" s="7"/>
      <c r="C237" s="218" t="s">
        <v>226</v>
      </c>
      <c r="D237" s="219">
        <v>450.0</v>
      </c>
      <c r="E237" s="221">
        <f>E233</f>
        <v>5073.65</v>
      </c>
      <c r="F237" s="7"/>
      <c r="G237" s="221">
        <f>ROUND((1/D237)*E237,2)</f>
        <v>11.27</v>
      </c>
      <c r="H237" s="6"/>
      <c r="I237" s="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ht="12.75" hidden="1" customHeight="1">
      <c r="A238" s="229" t="s">
        <v>227</v>
      </c>
      <c r="B238" s="230"/>
      <c r="C238" s="230"/>
      <c r="D238" s="230"/>
      <c r="E238" s="230"/>
      <c r="F238" s="216"/>
      <c r="G238" s="221">
        <f>SUM(G236+G237)</f>
        <v>11.27</v>
      </c>
      <c r="H238" s="6"/>
      <c r="I238" s="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ht="6.0" hidden="1" customHeight="1">
      <c r="A239" s="223"/>
      <c r="B239" s="6"/>
      <c r="C239" s="6"/>
      <c r="D239" s="6"/>
      <c r="E239" s="6"/>
      <c r="F239" s="6"/>
      <c r="G239" s="6"/>
      <c r="H239" s="6"/>
      <c r="I239" s="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ht="13.5" hidden="1" customHeight="1">
      <c r="A240" s="232" t="s">
        <v>233</v>
      </c>
      <c r="B240" s="225"/>
      <c r="C240" s="226" t="s">
        <v>234</v>
      </c>
      <c r="D240" s="225"/>
      <c r="E240" s="227">
        <v>0.0</v>
      </c>
      <c r="F240" s="225"/>
      <c r="G240" s="228">
        <v>0.0</v>
      </c>
      <c r="H240" s="6"/>
      <c r="I240" s="7"/>
      <c r="J240" s="233"/>
      <c r="Q240" s="233"/>
      <c r="Y240" s="233"/>
    </row>
    <row r="241" ht="13.5" customHeight="1">
      <c r="A241" s="214" t="s">
        <v>235</v>
      </c>
      <c r="B241" s="7"/>
      <c r="C241" s="218" t="s">
        <v>226</v>
      </c>
      <c r="D241" s="219">
        <v>2500.0</v>
      </c>
      <c r="E241" s="234">
        <f>I203</f>
        <v>5073.65</v>
      </c>
      <c r="F241" s="7"/>
      <c r="G241" s="221">
        <f>ROUND((1/D241)*E241,2)</f>
        <v>2.03</v>
      </c>
      <c r="H241" s="6"/>
      <c r="I241" s="7"/>
    </row>
    <row r="242" ht="13.5" hidden="1" customHeight="1">
      <c r="A242" s="229" t="s">
        <v>227</v>
      </c>
      <c r="B242" s="230"/>
      <c r="C242" s="230"/>
      <c r="D242" s="230"/>
      <c r="E242" s="230"/>
      <c r="F242" s="216"/>
      <c r="G242" s="221">
        <f>SUM(G240+G241)</f>
        <v>2.03</v>
      </c>
      <c r="H242" s="6"/>
      <c r="I242" s="6"/>
    </row>
    <row r="243" ht="6.75" customHeight="1">
      <c r="A243" s="235"/>
      <c r="B243" s="6"/>
      <c r="C243" s="6"/>
      <c r="D243" s="6"/>
      <c r="E243" s="6"/>
      <c r="F243" s="6"/>
      <c r="G243" s="6"/>
      <c r="H243" s="6"/>
      <c r="I243" s="7"/>
    </row>
    <row r="244" ht="12.75" hidden="1" customHeight="1">
      <c r="A244" s="224" t="s">
        <v>236</v>
      </c>
      <c r="B244" s="225"/>
      <c r="C244" s="226" t="s">
        <v>237</v>
      </c>
      <c r="D244" s="225"/>
      <c r="E244" s="231">
        <v>0.0</v>
      </c>
      <c r="F244" s="225"/>
      <c r="G244" s="228">
        <v>0.0</v>
      </c>
      <c r="H244" s="6"/>
      <c r="I244" s="7"/>
    </row>
    <row r="245" ht="12.75" hidden="1" customHeight="1">
      <c r="A245" s="214" t="s">
        <v>238</v>
      </c>
      <c r="B245" s="7"/>
      <c r="C245" s="218" t="s">
        <v>226</v>
      </c>
      <c r="D245" s="219">
        <v>1800.0</v>
      </c>
      <c r="E245" s="221">
        <f>E241</f>
        <v>5073.65</v>
      </c>
      <c r="F245" s="7"/>
      <c r="G245" s="221">
        <f>ROUND((1/D245)*E245,2)</f>
        <v>2.82</v>
      </c>
      <c r="H245" s="6"/>
      <c r="I245" s="7"/>
    </row>
    <row r="246" ht="12.75" hidden="1" customHeight="1">
      <c r="A246" s="229" t="s">
        <v>227</v>
      </c>
      <c r="B246" s="230"/>
      <c r="C246" s="230"/>
      <c r="D246" s="230"/>
      <c r="E246" s="230"/>
      <c r="F246" s="216"/>
      <c r="G246" s="221">
        <f>SUM(G244+G245)</f>
        <v>2.82</v>
      </c>
      <c r="H246" s="6"/>
      <c r="I246" s="7"/>
    </row>
    <row r="247" ht="7.5" hidden="1" customHeight="1">
      <c r="A247" s="235"/>
      <c r="B247" s="6"/>
      <c r="C247" s="6"/>
      <c r="D247" s="6"/>
      <c r="E247" s="6"/>
      <c r="F247" s="6"/>
      <c r="G247" s="6"/>
      <c r="H247" s="6"/>
      <c r="I247" s="7"/>
    </row>
    <row r="248" ht="25.5" hidden="1" customHeight="1">
      <c r="A248" s="214" t="s">
        <v>239</v>
      </c>
      <c r="B248" s="7"/>
      <c r="C248" s="226" t="s">
        <v>240</v>
      </c>
      <c r="D248" s="225"/>
      <c r="E248" s="231">
        <v>0.0</v>
      </c>
      <c r="F248" s="225"/>
      <c r="G248" s="228">
        <v>0.0</v>
      </c>
      <c r="H248" s="6"/>
      <c r="I248" s="7"/>
    </row>
    <row r="249" ht="25.5" customHeight="1">
      <c r="A249" s="214" t="s">
        <v>241</v>
      </c>
      <c r="B249" s="7"/>
      <c r="C249" s="218" t="s">
        <v>226</v>
      </c>
      <c r="D249" s="219">
        <v>1500.0</v>
      </c>
      <c r="E249" s="234">
        <f>I203</f>
        <v>5073.65</v>
      </c>
      <c r="F249" s="7"/>
      <c r="G249" s="221">
        <f>ROUND((1/D249)*E249,2)</f>
        <v>3.38</v>
      </c>
      <c r="H249" s="6"/>
      <c r="I249" s="7"/>
    </row>
    <row r="250" ht="14.25" hidden="1" customHeight="1">
      <c r="A250" s="236" t="s">
        <v>227</v>
      </c>
      <c r="B250" s="237"/>
      <c r="C250" s="237"/>
      <c r="D250" s="237"/>
      <c r="E250" s="237"/>
      <c r="F250" s="238"/>
      <c r="G250" s="239">
        <f>SUM(G248+G249)</f>
        <v>3.38</v>
      </c>
      <c r="H250" s="6"/>
      <c r="I250" s="7"/>
    </row>
    <row r="251" ht="7.5" customHeight="1">
      <c r="A251" s="240"/>
      <c r="B251" s="237"/>
      <c r="C251" s="237"/>
      <c r="D251" s="237"/>
      <c r="E251" s="237"/>
      <c r="F251" s="237"/>
      <c r="G251" s="237"/>
      <c r="H251" s="237"/>
      <c r="I251" s="238"/>
    </row>
    <row r="252" ht="14.25" hidden="1" customHeight="1">
      <c r="A252" s="241" t="s">
        <v>242</v>
      </c>
      <c r="B252" s="216"/>
      <c r="C252" s="242" t="s">
        <v>243</v>
      </c>
      <c r="D252" s="216"/>
      <c r="E252" s="243">
        <v>0.0</v>
      </c>
      <c r="F252" s="216"/>
      <c r="G252" s="221">
        <v>0.0</v>
      </c>
      <c r="H252" s="6"/>
      <c r="I252" s="7"/>
    </row>
    <row r="253" ht="14.25" customHeight="1">
      <c r="A253" s="244" t="s">
        <v>244</v>
      </c>
      <c r="B253" s="216"/>
      <c r="C253" s="218" t="s">
        <v>226</v>
      </c>
      <c r="D253" s="219">
        <v>300.0</v>
      </c>
      <c r="E253" s="243">
        <f>I203</f>
        <v>5073.65</v>
      </c>
      <c r="F253" s="216"/>
      <c r="G253" s="221">
        <f>ROUND((1/D253)*E253,2)</f>
        <v>16.91</v>
      </c>
      <c r="H253" s="6"/>
      <c r="I253" s="7"/>
    </row>
    <row r="254" ht="14.25" hidden="1" customHeight="1">
      <c r="A254" s="229" t="s">
        <v>227</v>
      </c>
      <c r="B254" s="230"/>
      <c r="C254" s="230"/>
      <c r="D254" s="230"/>
      <c r="E254" s="230"/>
      <c r="F254" s="216"/>
      <c r="G254" s="221">
        <f>SUM(G252+G253)</f>
        <v>16.91</v>
      </c>
      <c r="H254" s="6"/>
      <c r="I254" s="7"/>
    </row>
    <row r="255" ht="9.75" customHeight="1">
      <c r="A255" s="240"/>
      <c r="B255" s="237"/>
      <c r="C255" s="237"/>
      <c r="D255" s="237"/>
      <c r="E255" s="237"/>
      <c r="F255" s="237"/>
      <c r="G255" s="237"/>
      <c r="H255" s="237"/>
      <c r="I255" s="238"/>
    </row>
    <row r="256" ht="14.25" customHeight="1">
      <c r="A256" s="245" t="s">
        <v>245</v>
      </c>
      <c r="B256" s="230"/>
      <c r="C256" s="230"/>
      <c r="D256" s="230"/>
      <c r="E256" s="230"/>
      <c r="F256" s="230"/>
      <c r="G256" s="230"/>
      <c r="H256" s="230"/>
      <c r="I256" s="216"/>
    </row>
    <row r="257" ht="9.0" customHeight="1">
      <c r="A257" s="246"/>
      <c r="B257" s="6"/>
      <c r="C257" s="6"/>
      <c r="D257" s="6"/>
      <c r="E257" s="6"/>
      <c r="F257" s="6"/>
      <c r="G257" s="6"/>
      <c r="H257" s="6"/>
      <c r="I257" s="7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  <c r="AB257" s="174"/>
      <c r="AC257" s="174"/>
    </row>
    <row r="258" ht="24.0" customHeight="1">
      <c r="A258" s="247" t="s">
        <v>246</v>
      </c>
      <c r="B258" s="6"/>
      <c r="C258" s="6"/>
      <c r="D258" s="6"/>
      <c r="E258" s="6"/>
      <c r="F258" s="6"/>
      <c r="G258" s="6"/>
      <c r="H258" s="6"/>
      <c r="I258" s="7"/>
      <c r="J258" s="233"/>
      <c r="K258" s="233"/>
      <c r="L258" s="233"/>
      <c r="M258" s="233"/>
      <c r="N258" s="233"/>
      <c r="O258" s="233"/>
      <c r="P258" s="233"/>
      <c r="Q258" s="248"/>
      <c r="R258" s="248"/>
      <c r="S258" s="248"/>
      <c r="T258" s="248"/>
      <c r="U258" s="248"/>
      <c r="V258" s="248"/>
      <c r="W258" s="248"/>
      <c r="X258" s="248"/>
      <c r="Y258" s="248"/>
      <c r="Z258" s="248"/>
      <c r="AA258" s="248"/>
      <c r="AB258" s="248"/>
      <c r="AC258" s="248"/>
    </row>
    <row r="259" ht="9.0" customHeight="1">
      <c r="A259" s="246"/>
      <c r="B259" s="6"/>
      <c r="C259" s="6"/>
      <c r="D259" s="6"/>
      <c r="E259" s="6"/>
      <c r="F259" s="6"/>
      <c r="G259" s="6"/>
      <c r="H259" s="6"/>
      <c r="I259" s="7"/>
      <c r="J259" s="233"/>
      <c r="K259" s="233"/>
      <c r="L259" s="233"/>
      <c r="M259" s="233"/>
      <c r="N259" s="233"/>
      <c r="O259" s="233"/>
      <c r="P259" s="233"/>
      <c r="Q259" s="248"/>
      <c r="R259" s="248"/>
      <c r="S259" s="248"/>
      <c r="T259" s="248"/>
      <c r="U259" s="248"/>
      <c r="V259" s="248"/>
      <c r="W259" s="248"/>
      <c r="X259" s="248"/>
      <c r="Y259" s="248"/>
      <c r="Z259" s="248"/>
      <c r="AA259" s="248"/>
      <c r="AB259" s="248"/>
      <c r="AC259" s="248"/>
    </row>
    <row r="260" ht="46.5" hidden="1" customHeight="1">
      <c r="A260" s="249" t="s">
        <v>247</v>
      </c>
      <c r="B260" s="6"/>
      <c r="C260" s="6"/>
      <c r="D260" s="6"/>
      <c r="E260" s="6"/>
      <c r="F260" s="6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ht="44.25" customHeight="1">
      <c r="A261" s="213" t="s">
        <v>248</v>
      </c>
      <c r="B261" s="7"/>
      <c r="C261" s="14" t="s">
        <v>249</v>
      </c>
      <c r="D261" s="7"/>
      <c r="E261" s="14" t="s">
        <v>250</v>
      </c>
      <c r="F261" s="7"/>
      <c r="G261" s="14" t="s">
        <v>222</v>
      </c>
      <c r="H261" s="6"/>
      <c r="I261" s="7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ht="39.75" hidden="1" customHeight="1">
      <c r="A262" s="15" t="s">
        <v>251</v>
      </c>
      <c r="B262" s="7"/>
      <c r="C262" s="250" t="s">
        <v>252</v>
      </c>
      <c r="D262" s="7"/>
      <c r="E262" s="217">
        <v>0.0</v>
      </c>
      <c r="F262" s="7"/>
      <c r="G262" s="217">
        <f>ROUND(1/(30*2250)*E262,2)</f>
        <v>0</v>
      </c>
      <c r="H262" s="6"/>
      <c r="I262" s="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ht="42.0" customHeight="1">
      <c r="A263" s="15" t="s">
        <v>253</v>
      </c>
      <c r="B263" s="7"/>
      <c r="C263" s="218" t="s">
        <v>226</v>
      </c>
      <c r="D263" s="219">
        <v>2700.0</v>
      </c>
      <c r="E263" s="217">
        <f>I203</f>
        <v>5073.65</v>
      </c>
      <c r="F263" s="7"/>
      <c r="G263" s="221">
        <f>ROUND((1/D263)*E263,2)</f>
        <v>1.88</v>
      </c>
      <c r="H263" s="6"/>
      <c r="I263" s="7"/>
      <c r="J263" s="25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ht="16.5" hidden="1" customHeight="1">
      <c r="A264" s="222" t="s">
        <v>227</v>
      </c>
      <c r="B264" s="6"/>
      <c r="C264" s="6"/>
      <c r="D264" s="6"/>
      <c r="E264" s="6"/>
      <c r="F264" s="7"/>
      <c r="G264" s="221">
        <f>SUM(G262+G263)</f>
        <v>1.88</v>
      </c>
      <c r="H264" s="6"/>
      <c r="I264" s="7"/>
      <c r="J264" s="25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ht="8.25" customHeight="1">
      <c r="A265" s="252"/>
      <c r="B265" s="6"/>
      <c r="C265" s="6"/>
      <c r="D265" s="6"/>
      <c r="E265" s="6"/>
      <c r="F265" s="6"/>
      <c r="G265" s="6"/>
      <c r="H265" s="6"/>
      <c r="I265" s="7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ht="27.75" hidden="1" customHeight="1">
      <c r="A266" s="253" t="s">
        <v>254</v>
      </c>
      <c r="B266" s="225"/>
      <c r="C266" s="254" t="s">
        <v>255</v>
      </c>
      <c r="D266" s="225"/>
      <c r="E266" s="227">
        <v>0.0</v>
      </c>
      <c r="F266" s="225"/>
      <c r="G266" s="217">
        <f>ROUND(1/(30*7500)*E266,2)</f>
        <v>0</v>
      </c>
      <c r="H266" s="6"/>
      <c r="I266" s="7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ht="27.0" hidden="1" customHeight="1">
      <c r="A267" s="15" t="s">
        <v>256</v>
      </c>
      <c r="B267" s="7"/>
      <c r="C267" s="218" t="s">
        <v>226</v>
      </c>
      <c r="D267" s="219">
        <v>9000.0</v>
      </c>
      <c r="E267" s="217">
        <f>I203</f>
        <v>5073.65</v>
      </c>
      <c r="F267" s="7"/>
      <c r="G267" s="221">
        <f>ROUND((1/D267)*E267,2)</f>
        <v>0.56</v>
      </c>
      <c r="H267" s="6"/>
      <c r="I267" s="7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ht="16.5" hidden="1" customHeight="1">
      <c r="A268" s="222" t="s">
        <v>227</v>
      </c>
      <c r="B268" s="6"/>
      <c r="C268" s="6"/>
      <c r="D268" s="6"/>
      <c r="E268" s="6"/>
      <c r="F268" s="7"/>
      <c r="G268" s="221">
        <f>SUM(G266+G267)</f>
        <v>0.56</v>
      </c>
      <c r="H268" s="6"/>
      <c r="I268" s="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ht="7.5" hidden="1" customHeight="1">
      <c r="A269" s="23"/>
      <c r="B269" s="6"/>
      <c r="C269" s="6"/>
      <c r="D269" s="6"/>
      <c r="E269" s="6"/>
      <c r="F269" s="6"/>
      <c r="G269" s="6"/>
      <c r="H269" s="6"/>
      <c r="I269" s="7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ht="34.5" hidden="1" customHeight="1">
      <c r="A270" s="253" t="s">
        <v>257</v>
      </c>
      <c r="B270" s="225"/>
      <c r="C270" s="254" t="s">
        <v>252</v>
      </c>
      <c r="D270" s="225"/>
      <c r="E270" s="227">
        <v>0.0</v>
      </c>
      <c r="F270" s="225"/>
      <c r="G270" s="217">
        <f>ROUND(1/(30*2250)*E270,2)</f>
        <v>0</v>
      </c>
      <c r="H270" s="6"/>
      <c r="I270" s="7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ht="30.0" hidden="1" customHeight="1">
      <c r="A271" s="15" t="s">
        <v>258</v>
      </c>
      <c r="B271" s="7"/>
      <c r="C271" s="218" t="s">
        <v>226</v>
      </c>
      <c r="D271" s="219">
        <v>2700.0</v>
      </c>
      <c r="E271" s="217">
        <f>I203</f>
        <v>5073.65</v>
      </c>
      <c r="F271" s="7"/>
      <c r="G271" s="221">
        <f>ROUND((1/D271)*E271,2)</f>
        <v>1.88</v>
      </c>
      <c r="H271" s="6"/>
      <c r="I271" s="7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ht="15.75" hidden="1" customHeight="1">
      <c r="A272" s="222" t="s">
        <v>227</v>
      </c>
      <c r="B272" s="6"/>
      <c r="C272" s="6"/>
      <c r="D272" s="6"/>
      <c r="E272" s="6"/>
      <c r="F272" s="7"/>
      <c r="G272" s="221">
        <f>SUM(G270+G271)</f>
        <v>1.88</v>
      </c>
      <c r="H272" s="6"/>
      <c r="I272" s="7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ht="6.75" hidden="1" customHeight="1">
      <c r="A273" s="23"/>
      <c r="B273" s="6"/>
      <c r="C273" s="6"/>
      <c r="D273" s="6"/>
      <c r="E273" s="6"/>
      <c r="F273" s="6"/>
      <c r="G273" s="6"/>
      <c r="H273" s="6"/>
      <c r="I273" s="7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ht="36.0" hidden="1" customHeight="1">
      <c r="A274" s="253" t="s">
        <v>259</v>
      </c>
      <c r="B274" s="225"/>
      <c r="C274" s="254" t="s">
        <v>252</v>
      </c>
      <c r="D274" s="225"/>
      <c r="E274" s="227">
        <v>0.0</v>
      </c>
      <c r="F274" s="225"/>
      <c r="G274" s="217">
        <f>ROUND(1/(30*2250)*E274,2)</f>
        <v>0</v>
      </c>
      <c r="H274" s="6"/>
      <c r="I274" s="7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ht="36.0" hidden="1" customHeight="1">
      <c r="A275" s="15" t="s">
        <v>260</v>
      </c>
      <c r="B275" s="7"/>
      <c r="C275" s="218" t="s">
        <v>226</v>
      </c>
      <c r="D275" s="219">
        <v>2700.0</v>
      </c>
      <c r="E275" s="217">
        <f>I203</f>
        <v>5073.65</v>
      </c>
      <c r="F275" s="7"/>
      <c r="G275" s="221">
        <f>ROUND((1/D275)*E275,2)</f>
        <v>1.88</v>
      </c>
      <c r="H275" s="6"/>
      <c r="I275" s="7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ht="13.5" hidden="1" customHeight="1">
      <c r="A276" s="222" t="s">
        <v>227</v>
      </c>
      <c r="B276" s="6"/>
      <c r="C276" s="6"/>
      <c r="D276" s="6"/>
      <c r="E276" s="6"/>
      <c r="F276" s="7"/>
      <c r="G276" s="221">
        <f>SUM(G274+G275)</f>
        <v>1.88</v>
      </c>
      <c r="H276" s="6"/>
      <c r="I276" s="7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ht="6.75" hidden="1" customHeight="1">
      <c r="A277" s="255"/>
      <c r="B277" s="6"/>
      <c r="C277" s="6"/>
      <c r="D277" s="6"/>
      <c r="E277" s="6"/>
      <c r="F277" s="6"/>
      <c r="G277" s="6"/>
      <c r="H277" s="6"/>
      <c r="I277" s="7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ht="30.75" hidden="1" customHeight="1">
      <c r="A278" s="253" t="s">
        <v>261</v>
      </c>
      <c r="B278" s="225"/>
      <c r="C278" s="254" t="s">
        <v>252</v>
      </c>
      <c r="D278" s="225"/>
      <c r="E278" s="227">
        <v>0.0</v>
      </c>
      <c r="F278" s="225"/>
      <c r="G278" s="217">
        <f>ROUND(1/(30*2250)*E278,2)</f>
        <v>0</v>
      </c>
      <c r="H278" s="6"/>
      <c r="I278" s="7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ht="28.5" hidden="1" customHeight="1">
      <c r="A279" s="15" t="s">
        <v>262</v>
      </c>
      <c r="B279" s="7"/>
      <c r="C279" s="218" t="s">
        <v>226</v>
      </c>
      <c r="D279" s="219">
        <v>2700.0</v>
      </c>
      <c r="E279" s="217">
        <f>I203</f>
        <v>5073.65</v>
      </c>
      <c r="F279" s="7"/>
      <c r="G279" s="221">
        <f>ROUND((1/D279)*E279,2)</f>
        <v>1.88</v>
      </c>
      <c r="H279" s="6"/>
      <c r="I279" s="7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ht="18.0" hidden="1" customHeight="1">
      <c r="A280" s="76" t="s">
        <v>227</v>
      </c>
      <c r="B280" s="6"/>
      <c r="C280" s="6"/>
      <c r="D280" s="6"/>
      <c r="E280" s="6"/>
      <c r="F280" s="7"/>
      <c r="G280" s="239">
        <f>SUM(G278+G279)</f>
        <v>1.88</v>
      </c>
      <c r="H280" s="6"/>
      <c r="I280" s="7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ht="7.5" hidden="1" customHeight="1">
      <c r="A281" s="23"/>
      <c r="B281" s="6"/>
      <c r="C281" s="6"/>
      <c r="D281" s="6"/>
      <c r="E281" s="6"/>
      <c r="F281" s="6"/>
      <c r="G281" s="6"/>
      <c r="H281" s="6"/>
      <c r="I281" s="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ht="39.75" hidden="1" customHeight="1">
      <c r="A282" s="253" t="s">
        <v>263</v>
      </c>
      <c r="B282" s="225"/>
      <c r="C282" s="254" t="s">
        <v>264</v>
      </c>
      <c r="D282" s="225"/>
      <c r="E282" s="227">
        <v>0.0</v>
      </c>
      <c r="F282" s="225"/>
      <c r="G282" s="217">
        <f>ROUND(1/(30*100000)*E282,2)</f>
        <v>0</v>
      </c>
      <c r="H282" s="6"/>
      <c r="I282" s="7"/>
      <c r="J282" s="1"/>
      <c r="K282" s="1"/>
      <c r="L282" s="70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ht="36.75" hidden="1" customHeight="1">
      <c r="A283" s="15" t="s">
        <v>265</v>
      </c>
      <c r="B283" s="7"/>
      <c r="C283" s="218" t="s">
        <v>226</v>
      </c>
      <c r="D283" s="219">
        <v>100000.0</v>
      </c>
      <c r="E283" s="217">
        <f>I203</f>
        <v>5073.65</v>
      </c>
      <c r="F283" s="7"/>
      <c r="G283" s="221">
        <f>ROUND((1/D283)*E283,2)</f>
        <v>0.05</v>
      </c>
      <c r="H283" s="6"/>
      <c r="I283" s="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ht="15.75" hidden="1" customHeight="1">
      <c r="A284" s="222" t="s">
        <v>227</v>
      </c>
      <c r="B284" s="6"/>
      <c r="C284" s="6"/>
      <c r="D284" s="6"/>
      <c r="E284" s="6"/>
      <c r="F284" s="7"/>
      <c r="G284" s="221">
        <f>SUM(G282+G283)</f>
        <v>0.05</v>
      </c>
      <c r="H284" s="6"/>
      <c r="I284" s="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ht="8.25" hidden="1" customHeight="1">
      <c r="A285" s="78"/>
      <c r="B285" s="6"/>
      <c r="C285" s="6"/>
      <c r="D285" s="6"/>
      <c r="E285" s="6"/>
      <c r="F285" s="6"/>
      <c r="G285" s="6"/>
      <c r="H285" s="6"/>
      <c r="I285" s="7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ht="15.75" customHeight="1">
      <c r="A286" s="57" t="s">
        <v>266</v>
      </c>
      <c r="B286" s="6"/>
      <c r="C286" s="6"/>
      <c r="D286" s="6"/>
      <c r="E286" s="6"/>
      <c r="F286" s="6"/>
      <c r="G286" s="6"/>
      <c r="H286" s="6"/>
      <c r="I286" s="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ht="10.5" customHeight="1">
      <c r="A287" s="23"/>
      <c r="B287" s="6"/>
      <c r="C287" s="6"/>
      <c r="D287" s="6"/>
      <c r="E287" s="6"/>
      <c r="F287" s="6"/>
      <c r="G287" s="6"/>
      <c r="H287" s="6"/>
      <c r="I287" s="7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ht="24.75" customHeight="1">
      <c r="A288" s="5" t="s">
        <v>267</v>
      </c>
      <c r="B288" s="6"/>
      <c r="C288" s="6"/>
      <c r="D288" s="6"/>
      <c r="E288" s="6"/>
      <c r="F288" s="6"/>
      <c r="G288" s="6"/>
      <c r="H288" s="6"/>
      <c r="I288" s="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ht="10.5" customHeight="1">
      <c r="A289" s="23"/>
      <c r="B289" s="6"/>
      <c r="C289" s="6"/>
      <c r="D289" s="6"/>
      <c r="E289" s="6"/>
      <c r="F289" s="6"/>
      <c r="G289" s="6"/>
      <c r="H289" s="6"/>
      <c r="I289" s="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ht="12.0" hidden="1" customHeight="1">
      <c r="A290" s="241" t="s">
        <v>268</v>
      </c>
      <c r="B290" s="230"/>
      <c r="C290" s="230"/>
      <c r="D290" s="230"/>
      <c r="E290" s="230"/>
      <c r="F290" s="230"/>
      <c r="G290" s="230"/>
      <c r="H290" s="230"/>
      <c r="I290" s="21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ht="36.75" hidden="1" customHeight="1">
      <c r="A291" s="173"/>
      <c r="B291" s="174"/>
      <c r="C291" s="174"/>
      <c r="D291" s="174"/>
      <c r="E291" s="174"/>
      <c r="F291" s="174"/>
      <c r="G291" s="174"/>
      <c r="H291" s="174"/>
      <c r="I291" s="22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ht="69.0" customHeight="1">
      <c r="A292" s="256" t="s">
        <v>269</v>
      </c>
      <c r="B292" s="257" t="s">
        <v>270</v>
      </c>
      <c r="C292" s="257" t="s">
        <v>271</v>
      </c>
      <c r="D292" s="258" t="s">
        <v>272</v>
      </c>
      <c r="E292" s="7"/>
      <c r="F292" s="257" t="s">
        <v>273</v>
      </c>
      <c r="G292" s="257" t="s">
        <v>274</v>
      </c>
      <c r="H292" s="258" t="s">
        <v>275</v>
      </c>
      <c r="I292" s="7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ht="50.25" hidden="1" customHeight="1">
      <c r="A293" s="259" t="s">
        <v>276</v>
      </c>
      <c r="B293" s="260" t="s">
        <v>277</v>
      </c>
      <c r="C293" s="161" t="s">
        <v>278</v>
      </c>
      <c r="D293" s="261" t="s">
        <v>279</v>
      </c>
      <c r="E293" s="7"/>
      <c r="F293" s="262">
        <f>ROUND((1/(30*145))*16*(1/188.76),7)</f>
        <v>0.0000195</v>
      </c>
      <c r="G293" s="162">
        <v>0.0</v>
      </c>
      <c r="H293" s="217">
        <v>0.0</v>
      </c>
      <c r="I293" s="7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ht="51.0" hidden="1" customHeight="1">
      <c r="A294" s="259" t="s">
        <v>280</v>
      </c>
      <c r="B294" s="263" t="s">
        <v>281</v>
      </c>
      <c r="C294" s="161">
        <v>16.0</v>
      </c>
      <c r="D294" s="261" t="s">
        <v>279</v>
      </c>
      <c r="E294" s="7"/>
      <c r="F294" s="262">
        <f>ROUND((1/B294)*16*(1/188.76),7)</f>
        <v>0.0005298</v>
      </c>
      <c r="G294" s="162">
        <f>I203</f>
        <v>5073.65</v>
      </c>
      <c r="H294" s="217">
        <f>ROUND(F294*G294,2)</f>
        <v>2.69</v>
      </c>
      <c r="I294" s="7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ht="12.75" hidden="1" customHeight="1">
      <c r="A295" s="222" t="s">
        <v>227</v>
      </c>
      <c r="B295" s="6"/>
      <c r="C295" s="6"/>
      <c r="D295" s="6"/>
      <c r="E295" s="6"/>
      <c r="F295" s="6"/>
      <c r="G295" s="7"/>
      <c r="H295" s="217">
        <f>SUM(H293+H294)</f>
        <v>2.69</v>
      </c>
      <c r="I295" s="7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ht="7.5" hidden="1" customHeight="1">
      <c r="A296" s="264"/>
      <c r="B296" s="6"/>
      <c r="C296" s="6"/>
      <c r="D296" s="6"/>
      <c r="E296" s="6"/>
      <c r="F296" s="6"/>
      <c r="G296" s="6"/>
      <c r="H296" s="6"/>
      <c r="I296" s="7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ht="51.0" hidden="1" customHeight="1">
      <c r="A297" s="259" t="s">
        <v>282</v>
      </c>
      <c r="B297" s="260" t="s">
        <v>283</v>
      </c>
      <c r="C297" s="161" t="s">
        <v>278</v>
      </c>
      <c r="D297" s="261" t="s">
        <v>279</v>
      </c>
      <c r="E297" s="7"/>
      <c r="F297" s="262">
        <f>ROUND((1/(30*340))*16*(1/188.76),7)</f>
        <v>0.0000083</v>
      </c>
      <c r="G297" s="162">
        <v>0.0</v>
      </c>
      <c r="H297" s="217">
        <v>0.0</v>
      </c>
      <c r="I297" s="7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ht="51.0" customHeight="1">
      <c r="A298" s="259" t="s">
        <v>284</v>
      </c>
      <c r="B298" s="263" t="s">
        <v>285</v>
      </c>
      <c r="C298" s="161">
        <v>16.0</v>
      </c>
      <c r="D298" s="261" t="s">
        <v>279</v>
      </c>
      <c r="E298" s="7"/>
      <c r="F298" s="262">
        <f>ROUND((1/B298)*16*(1/188.76),7)</f>
        <v>0.0002231</v>
      </c>
      <c r="G298" s="162">
        <f>I203</f>
        <v>5073.65</v>
      </c>
      <c r="H298" s="217">
        <f>ROUND(F298*G298,2)</f>
        <v>1.13</v>
      </c>
      <c r="I298" s="7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ht="12.75" hidden="1" customHeight="1">
      <c r="A299" s="222" t="s">
        <v>227</v>
      </c>
      <c r="B299" s="6"/>
      <c r="C299" s="6"/>
      <c r="D299" s="6"/>
      <c r="E299" s="6"/>
      <c r="F299" s="6"/>
      <c r="G299" s="7"/>
      <c r="H299" s="217">
        <f>SUM(H297+H298)</f>
        <v>1.13</v>
      </c>
      <c r="I299" s="7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ht="6.75" customHeight="1">
      <c r="A300" s="264"/>
      <c r="B300" s="6"/>
      <c r="C300" s="6"/>
      <c r="D300" s="6"/>
      <c r="E300" s="6"/>
      <c r="F300" s="6"/>
      <c r="G300" s="6"/>
      <c r="H300" s="6"/>
      <c r="I300" s="7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ht="24.0" hidden="1" customHeight="1">
      <c r="A301" s="259" t="s">
        <v>286</v>
      </c>
      <c r="B301" s="260" t="s">
        <v>287</v>
      </c>
      <c r="C301" s="161" t="s">
        <v>278</v>
      </c>
      <c r="D301" s="261" t="s">
        <v>279</v>
      </c>
      <c r="E301" s="7"/>
      <c r="F301" s="262">
        <f>ROUND((1/(30*340))*16*(1/188.76),7)</f>
        <v>0.0000083</v>
      </c>
      <c r="G301" s="162">
        <v>0.0</v>
      </c>
      <c r="H301" s="217">
        <v>0.0</v>
      </c>
      <c r="I301" s="7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ht="25.5" customHeight="1">
      <c r="A302" s="259" t="s">
        <v>288</v>
      </c>
      <c r="B302" s="263" t="s">
        <v>285</v>
      </c>
      <c r="C302" s="265">
        <v>16.0</v>
      </c>
      <c r="D302" s="261" t="s">
        <v>279</v>
      </c>
      <c r="E302" s="7"/>
      <c r="F302" s="262">
        <f>ROUND((1/B302)*16*(1/188.76),7)</f>
        <v>0.0002231</v>
      </c>
      <c r="G302" s="162">
        <f>I203</f>
        <v>5073.65</v>
      </c>
      <c r="H302" s="217">
        <f>ROUND(F302*G302,2)</f>
        <v>1.13</v>
      </c>
      <c r="I302" s="7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ht="12.75" hidden="1" customHeight="1">
      <c r="A303" s="76" t="s">
        <v>227</v>
      </c>
      <c r="B303" s="6"/>
      <c r="C303" s="6"/>
      <c r="D303" s="6"/>
      <c r="E303" s="6"/>
      <c r="F303" s="6"/>
      <c r="G303" s="7"/>
      <c r="H303" s="266">
        <f>SUM(H301+H302)</f>
        <v>1.13</v>
      </c>
      <c r="I303" s="7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ht="9.75" customHeight="1">
      <c r="A304" s="78"/>
      <c r="B304" s="6"/>
      <c r="C304" s="6"/>
      <c r="D304" s="6"/>
      <c r="E304" s="6"/>
      <c r="F304" s="6"/>
      <c r="G304" s="6"/>
      <c r="H304" s="6"/>
      <c r="I304" s="7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ht="12.75" customHeight="1">
      <c r="A305" s="57" t="s">
        <v>289</v>
      </c>
      <c r="B305" s="6"/>
      <c r="C305" s="6"/>
      <c r="D305" s="6"/>
      <c r="E305" s="6"/>
      <c r="F305" s="6"/>
      <c r="G305" s="6"/>
      <c r="H305" s="6"/>
      <c r="I305" s="7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ht="7.5" customHeight="1">
      <c r="A306" s="66"/>
      <c r="B306" s="6"/>
      <c r="C306" s="6"/>
      <c r="D306" s="6"/>
      <c r="E306" s="6"/>
      <c r="F306" s="6"/>
      <c r="G306" s="6"/>
      <c r="H306" s="6"/>
      <c r="I306" s="7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ht="25.5" customHeight="1">
      <c r="A307" s="267" t="s">
        <v>290</v>
      </c>
      <c r="B307" s="6"/>
      <c r="C307" s="6"/>
      <c r="D307" s="6"/>
      <c r="E307" s="6"/>
      <c r="F307" s="6"/>
      <c r="G307" s="6"/>
      <c r="H307" s="6"/>
      <c r="I307" s="7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ht="7.5" customHeight="1">
      <c r="A308" s="66"/>
      <c r="B308" s="6"/>
      <c r="C308" s="6"/>
      <c r="D308" s="6"/>
      <c r="E308" s="6"/>
      <c r="F308" s="6"/>
      <c r="G308" s="6"/>
      <c r="H308" s="6"/>
      <c r="I308" s="7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ht="25.5" hidden="1" customHeight="1">
      <c r="A309" s="5" t="s">
        <v>291</v>
      </c>
      <c r="B309" s="6"/>
      <c r="C309" s="6"/>
      <c r="D309" s="6"/>
      <c r="E309" s="6"/>
      <c r="F309" s="6"/>
      <c r="G309" s="6"/>
      <c r="H309" s="6"/>
      <c r="I309" s="7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ht="63.75" hidden="1" customHeight="1">
      <c r="A310" s="256" t="s">
        <v>292</v>
      </c>
      <c r="B310" s="268" t="s">
        <v>293</v>
      </c>
      <c r="C310" s="268" t="s">
        <v>294</v>
      </c>
      <c r="D310" s="269" t="s">
        <v>295</v>
      </c>
      <c r="E310" s="7"/>
      <c r="F310" s="268" t="s">
        <v>296</v>
      </c>
      <c r="G310" s="268" t="s">
        <v>297</v>
      </c>
      <c r="H310" s="269" t="s">
        <v>298</v>
      </c>
      <c r="I310" s="7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ht="14.25" hidden="1" customHeight="1">
      <c r="A311" s="270" t="s">
        <v>299</v>
      </c>
      <c r="B311" s="271" t="s">
        <v>300</v>
      </c>
      <c r="C311" s="265" t="s">
        <v>301</v>
      </c>
      <c r="D311" s="272" t="s">
        <v>302</v>
      </c>
      <c r="E311" s="7"/>
      <c r="F311" s="273">
        <f>ROUND((1/(4*145))*8*(1/1132.6),7)</f>
        <v>0.0000122</v>
      </c>
      <c r="G311" s="274">
        <v>0.0</v>
      </c>
      <c r="H311" s="275">
        <f t="shared" ref="H311:H312" si="6">ROUND(F311*G311,2)</f>
        <v>0</v>
      </c>
      <c r="I311" s="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ht="14.25" hidden="1" customHeight="1">
      <c r="A312" s="270" t="s">
        <v>303</v>
      </c>
      <c r="B312" s="263" t="s">
        <v>281</v>
      </c>
      <c r="C312" s="265">
        <v>8.0</v>
      </c>
      <c r="D312" s="276" t="s">
        <v>302</v>
      </c>
      <c r="E312" s="7"/>
      <c r="F312" s="273">
        <f>ROUND((1/B312)*8*(1/1132.6),7)</f>
        <v>0.0000441</v>
      </c>
      <c r="G312" s="274">
        <f>I203</f>
        <v>5073.65</v>
      </c>
      <c r="H312" s="275">
        <f t="shared" si="6"/>
        <v>0.22</v>
      </c>
      <c r="I312" s="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ht="12.75" hidden="1" customHeight="1">
      <c r="A313" s="76" t="s">
        <v>227</v>
      </c>
      <c r="B313" s="6"/>
      <c r="C313" s="6"/>
      <c r="D313" s="6"/>
      <c r="E313" s="6"/>
      <c r="F313" s="6"/>
      <c r="G313" s="7"/>
      <c r="H313" s="266">
        <f>SUM(H311+H312)</f>
        <v>0.22</v>
      </c>
      <c r="I313" s="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ht="8.25" hidden="1" customHeight="1">
      <c r="A314" s="78"/>
      <c r="B314" s="6"/>
      <c r="C314" s="6"/>
      <c r="D314" s="6"/>
      <c r="E314" s="6"/>
      <c r="F314" s="6"/>
      <c r="G314" s="6"/>
      <c r="H314" s="6"/>
      <c r="I314" s="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ht="12.75" hidden="1" customHeight="1">
      <c r="A315" s="57" t="s">
        <v>304</v>
      </c>
      <c r="B315" s="6"/>
      <c r="C315" s="6"/>
      <c r="D315" s="6"/>
      <c r="E315" s="6"/>
      <c r="F315" s="6"/>
      <c r="G315" s="6"/>
      <c r="H315" s="6"/>
      <c r="I315" s="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ht="9.0" hidden="1" customHeight="1">
      <c r="A316" s="264"/>
      <c r="B316" s="6"/>
      <c r="C316" s="6"/>
      <c r="D316" s="6"/>
      <c r="E316" s="6"/>
      <c r="F316" s="6"/>
      <c r="G316" s="6"/>
      <c r="H316" s="6"/>
      <c r="I316" s="7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ht="27.0" hidden="1" customHeight="1">
      <c r="A317" s="267" t="s">
        <v>305</v>
      </c>
      <c r="B317" s="6"/>
      <c r="C317" s="6"/>
      <c r="D317" s="6"/>
      <c r="E317" s="6"/>
      <c r="F317" s="6"/>
      <c r="G317" s="6"/>
      <c r="H317" s="6"/>
      <c r="I317" s="7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ht="9.0" hidden="1" customHeight="1">
      <c r="A318" s="264"/>
      <c r="B318" s="6"/>
      <c r="C318" s="6"/>
      <c r="D318" s="6"/>
      <c r="E318" s="6"/>
      <c r="F318" s="6"/>
      <c r="G318" s="6"/>
      <c r="H318" s="6"/>
      <c r="I318" s="7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ht="12.75" hidden="1" customHeight="1">
      <c r="A319" s="277" t="s">
        <v>306</v>
      </c>
      <c r="I319" s="27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ht="8.25" hidden="1" customHeight="1">
      <c r="A320" s="174"/>
      <c r="B320" s="174"/>
      <c r="C320" s="174"/>
      <c r="D320" s="174"/>
      <c r="E320" s="174"/>
      <c r="F320" s="174"/>
      <c r="G320" s="174"/>
      <c r="H320" s="174"/>
      <c r="I320" s="27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ht="38.25" hidden="1" customHeight="1">
      <c r="A321" s="14" t="s">
        <v>307</v>
      </c>
      <c r="B321" s="7"/>
      <c r="C321" s="14" t="s">
        <v>220</v>
      </c>
      <c r="D321" s="6"/>
      <c r="E321" s="14" t="s">
        <v>308</v>
      </c>
      <c r="F321" s="7"/>
      <c r="G321" s="14" t="s">
        <v>222</v>
      </c>
      <c r="H321" s="6"/>
      <c r="I321" s="7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ht="12.75" hidden="1" customHeight="1">
      <c r="A322" s="279" t="s">
        <v>299</v>
      </c>
      <c r="B322" s="7"/>
      <c r="C322" s="280" t="s">
        <v>309</v>
      </c>
      <c r="D322" s="6"/>
      <c r="E322" s="281">
        <v>0.0</v>
      </c>
      <c r="F322" s="7"/>
      <c r="G322" s="217">
        <v>0.0</v>
      </c>
      <c r="H322" s="6"/>
      <c r="I322" s="7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ht="12.75" hidden="1" customHeight="1">
      <c r="A323" s="279" t="s">
        <v>303</v>
      </c>
      <c r="B323" s="7"/>
      <c r="C323" s="282" t="s">
        <v>310</v>
      </c>
      <c r="D323" s="6"/>
      <c r="E323" s="281">
        <v>0.0</v>
      </c>
      <c r="F323" s="7"/>
      <c r="G323" s="283">
        <v>0.0</v>
      </c>
      <c r="H323" s="6"/>
      <c r="I323" s="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ht="12.75" hidden="1" customHeight="1">
      <c r="A324" s="76" t="s">
        <v>227</v>
      </c>
      <c r="B324" s="6"/>
      <c r="C324" s="6"/>
      <c r="D324" s="6"/>
      <c r="E324" s="6"/>
      <c r="F324" s="7"/>
      <c r="G324" s="284">
        <f>SUM(G322+G323)</f>
        <v>0</v>
      </c>
      <c r="H324" s="6"/>
      <c r="I324" s="7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ht="12.75" hidden="1" customHeight="1">
      <c r="A325" s="78"/>
      <c r="B325" s="6"/>
      <c r="C325" s="6"/>
      <c r="D325" s="6"/>
      <c r="E325" s="6"/>
      <c r="F325" s="6"/>
      <c r="G325" s="6"/>
      <c r="H325" s="6"/>
      <c r="I325" s="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ht="12.75" hidden="1" customHeight="1">
      <c r="A326" s="57" t="s">
        <v>311</v>
      </c>
      <c r="B326" s="6"/>
      <c r="C326" s="6"/>
      <c r="D326" s="6"/>
      <c r="E326" s="6"/>
      <c r="F326" s="6"/>
      <c r="G326" s="6"/>
      <c r="H326" s="6"/>
      <c r="I326" s="7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ht="9.75" hidden="1" customHeight="1">
      <c r="A327" s="285"/>
      <c r="B327" s="6"/>
      <c r="C327" s="6"/>
      <c r="D327" s="6"/>
      <c r="E327" s="6"/>
      <c r="F327" s="6"/>
      <c r="G327" s="6"/>
      <c r="H327" s="6"/>
      <c r="I327" s="7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ht="27.0" hidden="1" customHeight="1">
      <c r="A328" s="267" t="s">
        <v>312</v>
      </c>
      <c r="B328" s="6"/>
      <c r="C328" s="6"/>
      <c r="D328" s="6"/>
      <c r="E328" s="6"/>
      <c r="F328" s="6"/>
      <c r="G328" s="6"/>
      <c r="H328" s="6"/>
      <c r="I328" s="7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ht="9.75" hidden="1" customHeight="1">
      <c r="A329" s="285"/>
      <c r="B329" s="6"/>
      <c r="C329" s="6"/>
      <c r="D329" s="6"/>
      <c r="E329" s="6"/>
      <c r="F329" s="6"/>
      <c r="G329" s="6"/>
      <c r="H329" s="6"/>
      <c r="I329" s="7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ht="89.25" hidden="1" customHeight="1">
      <c r="A330" s="286" t="s">
        <v>313</v>
      </c>
      <c r="B330" s="230"/>
      <c r="C330" s="230"/>
      <c r="D330" s="230"/>
      <c r="E330" s="230"/>
      <c r="F330" s="230"/>
      <c r="G330" s="230"/>
      <c r="H330" s="230"/>
      <c r="I330" s="23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ht="12.0" customHeight="1">
      <c r="A331" s="287" t="s">
        <v>314</v>
      </c>
      <c r="B331" s="230"/>
      <c r="C331" s="230"/>
      <c r="D331" s="230"/>
      <c r="E331" s="230"/>
      <c r="F331" s="230"/>
      <c r="G331" s="230"/>
      <c r="H331" s="230"/>
      <c r="I331" s="21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ht="12.0" customHeight="1">
      <c r="A332" s="173"/>
      <c r="B332" s="174"/>
      <c r="C332" s="174"/>
      <c r="D332" s="174"/>
      <c r="E332" s="174"/>
      <c r="F332" s="174"/>
      <c r="G332" s="174"/>
      <c r="H332" s="174"/>
      <c r="I332" s="22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ht="25.5" customHeight="1">
      <c r="A333" s="288" t="s">
        <v>315</v>
      </c>
      <c r="B333" s="36"/>
      <c r="C333" s="37"/>
      <c r="D333" s="289" t="s">
        <v>316</v>
      </c>
      <c r="E333" s="37"/>
      <c r="F333" s="290" t="s">
        <v>317</v>
      </c>
      <c r="G333" s="289" t="s">
        <v>318</v>
      </c>
      <c r="H333" s="36"/>
      <c r="I333" s="37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ht="13.5" hidden="1" customHeight="1">
      <c r="A334" s="291" t="s">
        <v>22</v>
      </c>
      <c r="B334" s="6"/>
      <c r="C334" s="7"/>
      <c r="D334" s="292">
        <f>G230</f>
        <v>4.23</v>
      </c>
      <c r="E334" s="7"/>
      <c r="F334" s="293" t="str">
        <f t="shared" ref="F334:F341" si="7">H14</f>
        <v/>
      </c>
      <c r="G334" s="27">
        <f t="shared" ref="G334:G340" si="8">ROUND(D334*F334,2)</f>
        <v>0</v>
      </c>
      <c r="H334" s="6"/>
      <c r="I334" s="7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ht="13.5" customHeight="1">
      <c r="A335" s="291" t="s">
        <v>24</v>
      </c>
      <c r="B335" s="6"/>
      <c r="C335" s="7"/>
      <c r="D335" s="292">
        <f>G234</f>
        <v>4.23</v>
      </c>
      <c r="E335" s="7"/>
      <c r="F335" s="293">
        <f t="shared" si="7"/>
        <v>2773</v>
      </c>
      <c r="G335" s="27">
        <f t="shared" si="8"/>
        <v>11729.79</v>
      </c>
      <c r="H335" s="6"/>
      <c r="I335" s="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ht="13.5" hidden="1" customHeight="1">
      <c r="A336" s="291" t="s">
        <v>25</v>
      </c>
      <c r="B336" s="6"/>
      <c r="C336" s="7"/>
      <c r="D336" s="292">
        <f>G237</f>
        <v>11.27</v>
      </c>
      <c r="E336" s="7"/>
      <c r="F336" s="293" t="str">
        <f t="shared" si="7"/>
        <v/>
      </c>
      <c r="G336" s="27">
        <f t="shared" si="8"/>
        <v>0</v>
      </c>
      <c r="H336" s="6"/>
      <c r="I336" s="7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ht="13.5" customHeight="1">
      <c r="A337" s="291" t="s">
        <v>26</v>
      </c>
      <c r="B337" s="6"/>
      <c r="C337" s="7"/>
      <c r="D337" s="292">
        <f>G242</f>
        <v>2.03</v>
      </c>
      <c r="E337" s="7"/>
      <c r="F337" s="293">
        <f t="shared" si="7"/>
        <v>35</v>
      </c>
      <c r="G337" s="27">
        <f t="shared" si="8"/>
        <v>71.05</v>
      </c>
      <c r="H337" s="6"/>
      <c r="I337" s="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ht="13.5" hidden="1" customHeight="1">
      <c r="A338" s="291" t="s">
        <v>27</v>
      </c>
      <c r="B338" s="6"/>
      <c r="C338" s="7"/>
      <c r="D338" s="292">
        <f>G245</f>
        <v>2.82</v>
      </c>
      <c r="E338" s="7"/>
      <c r="F338" s="293" t="str">
        <f t="shared" si="7"/>
        <v/>
      </c>
      <c r="G338" s="27">
        <f t="shared" si="8"/>
        <v>0</v>
      </c>
      <c r="H338" s="6"/>
      <c r="I338" s="7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>
      <c r="A339" s="267" t="s">
        <v>28</v>
      </c>
      <c r="B339" s="6"/>
      <c r="C339" s="7"/>
      <c r="D339" s="292">
        <f>G250</f>
        <v>3.38</v>
      </c>
      <c r="E339" s="7"/>
      <c r="F339" s="293">
        <f t="shared" si="7"/>
        <v>176</v>
      </c>
      <c r="G339" s="27">
        <f t="shared" si="8"/>
        <v>594.88</v>
      </c>
      <c r="H339" s="6"/>
      <c r="I339" s="7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ht="20.25" customHeight="1">
      <c r="A340" s="5" t="s">
        <v>319</v>
      </c>
      <c r="B340" s="6"/>
      <c r="C340" s="7"/>
      <c r="D340" s="294">
        <f>G254</f>
        <v>16.91</v>
      </c>
      <c r="E340" s="7"/>
      <c r="F340" s="295">
        <f t="shared" si="7"/>
        <v>101</v>
      </c>
      <c r="G340" s="27">
        <f t="shared" si="8"/>
        <v>1707.91</v>
      </c>
      <c r="H340" s="6"/>
      <c r="I340" s="7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ht="16.5" customHeight="1">
      <c r="A341" s="296" t="s">
        <v>30</v>
      </c>
      <c r="B341" s="6"/>
      <c r="C341" s="6"/>
      <c r="D341" s="6"/>
      <c r="E341" s="7"/>
      <c r="F341" s="297">
        <f t="shared" si="7"/>
        <v>3085</v>
      </c>
      <c r="G341" s="22">
        <f>SUM(G334:G340)</f>
        <v>14103.63</v>
      </c>
      <c r="H341" s="6"/>
      <c r="I341" s="7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ht="6.75" customHeight="1">
      <c r="A342" s="298"/>
      <c r="B342" s="6"/>
      <c r="C342" s="6"/>
      <c r="D342" s="6"/>
      <c r="E342" s="6"/>
      <c r="F342" s="6"/>
      <c r="G342" s="6"/>
      <c r="H342" s="6"/>
      <c r="I342" s="7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ht="24.0" customHeight="1">
      <c r="A343" s="299" t="s">
        <v>31</v>
      </c>
      <c r="B343" s="174"/>
      <c r="C343" s="225"/>
      <c r="D343" s="300">
        <f>G263</f>
        <v>1.88</v>
      </c>
      <c r="E343" s="225"/>
      <c r="F343" s="301">
        <f t="shared" ref="F343:F349" si="9">H23</f>
        <v>152</v>
      </c>
      <c r="G343" s="27">
        <f t="shared" ref="G343:G348" si="10">ROUND(D343*F343,2)</f>
        <v>285.76</v>
      </c>
      <c r="H343" s="6"/>
      <c r="I343" s="7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ht="27.75" hidden="1" customHeight="1">
      <c r="A344" s="267" t="s">
        <v>320</v>
      </c>
      <c r="B344" s="6"/>
      <c r="C344" s="7"/>
      <c r="D344" s="292">
        <f>G267</f>
        <v>0.56</v>
      </c>
      <c r="E344" s="7"/>
      <c r="F344" s="301" t="str">
        <f t="shared" si="9"/>
        <v/>
      </c>
      <c r="G344" s="27">
        <f t="shared" si="10"/>
        <v>0</v>
      </c>
      <c r="H344" s="6"/>
      <c r="I344" s="7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ht="25.5" hidden="1" customHeight="1">
      <c r="A345" s="267" t="s">
        <v>321</v>
      </c>
      <c r="B345" s="6"/>
      <c r="C345" s="7"/>
      <c r="D345" s="292">
        <f>G271</f>
        <v>1.88</v>
      </c>
      <c r="E345" s="7"/>
      <c r="F345" s="302" t="str">
        <f t="shared" si="9"/>
        <v/>
      </c>
      <c r="G345" s="27">
        <f t="shared" si="10"/>
        <v>0</v>
      </c>
      <c r="H345" s="6"/>
      <c r="I345" s="7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ht="24.0" hidden="1" customHeight="1">
      <c r="A346" s="267" t="s">
        <v>322</v>
      </c>
      <c r="B346" s="6"/>
      <c r="C346" s="7"/>
      <c r="D346" s="292">
        <f>G275</f>
        <v>1.88</v>
      </c>
      <c r="E346" s="7"/>
      <c r="F346" s="302" t="str">
        <f t="shared" si="9"/>
        <v/>
      </c>
      <c r="G346" s="27">
        <f t="shared" si="10"/>
        <v>0</v>
      </c>
      <c r="H346" s="6"/>
      <c r="I346" s="7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ht="27.0" hidden="1" customHeight="1">
      <c r="A347" s="267" t="s">
        <v>323</v>
      </c>
      <c r="B347" s="6"/>
      <c r="C347" s="7"/>
      <c r="D347" s="292">
        <f>G279</f>
        <v>1.88</v>
      </c>
      <c r="E347" s="7"/>
      <c r="F347" s="302" t="str">
        <f t="shared" si="9"/>
        <v/>
      </c>
      <c r="G347" s="27">
        <f t="shared" si="10"/>
        <v>0</v>
      </c>
      <c r="H347" s="6"/>
      <c r="I347" s="7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ht="24.75" hidden="1" customHeight="1">
      <c r="A348" s="303" t="s">
        <v>324</v>
      </c>
      <c r="B348" s="6"/>
      <c r="C348" s="7"/>
      <c r="D348" s="292">
        <f>G283</f>
        <v>0.05</v>
      </c>
      <c r="E348" s="7"/>
      <c r="F348" s="302" t="str">
        <f t="shared" si="9"/>
        <v/>
      </c>
      <c r="G348" s="27">
        <f t="shared" si="10"/>
        <v>0</v>
      </c>
      <c r="H348" s="6"/>
      <c r="I348" s="7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ht="12.75" customHeight="1">
      <c r="A349" s="296" t="s">
        <v>37</v>
      </c>
      <c r="B349" s="6"/>
      <c r="C349" s="6"/>
      <c r="D349" s="6"/>
      <c r="E349" s="7"/>
      <c r="F349" s="304">
        <f t="shared" si="9"/>
        <v>152</v>
      </c>
      <c r="G349" s="22">
        <f>SUM(G343:G348)</f>
        <v>285.76</v>
      </c>
      <c r="H349" s="6"/>
      <c r="I349" s="7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ht="9.0" customHeight="1">
      <c r="A350" s="305"/>
      <c r="B350" s="6"/>
      <c r="C350" s="6"/>
      <c r="D350" s="6"/>
      <c r="E350" s="6"/>
      <c r="F350" s="6"/>
      <c r="G350" s="6"/>
      <c r="H350" s="6"/>
      <c r="I350" s="7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ht="25.5" hidden="1" customHeight="1">
      <c r="A351" s="299" t="s">
        <v>38</v>
      </c>
      <c r="B351" s="174"/>
      <c r="C351" s="225"/>
      <c r="D351" s="300">
        <f>H294</f>
        <v>2.69</v>
      </c>
      <c r="E351" s="225"/>
      <c r="F351" s="306">
        <f t="shared" ref="F351:F354" si="11">H31</f>
        <v>0</v>
      </c>
      <c r="G351" s="27">
        <f>ROUND(D351*F351,2)</f>
        <v>0</v>
      </c>
      <c r="H351" s="6"/>
      <c r="I351" s="7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ht="24.0" customHeight="1">
      <c r="A352" s="267" t="s">
        <v>325</v>
      </c>
      <c r="B352" s="6"/>
      <c r="C352" s="7"/>
      <c r="D352" s="292">
        <f>H298</f>
        <v>1.13</v>
      </c>
      <c r="E352" s="7"/>
      <c r="F352" s="293">
        <f t="shared" si="11"/>
        <v>80</v>
      </c>
      <c r="G352" s="27">
        <f t="shared" ref="G352:G353" si="12">ROUND((D352*F352),2)</f>
        <v>90.4</v>
      </c>
      <c r="H352" s="6"/>
      <c r="I352" s="7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ht="13.5" customHeight="1">
      <c r="A353" s="267" t="s">
        <v>326</v>
      </c>
      <c r="B353" s="6"/>
      <c r="C353" s="7"/>
      <c r="D353" s="292">
        <f>H302</f>
        <v>1.13</v>
      </c>
      <c r="E353" s="7"/>
      <c r="F353" s="293">
        <f t="shared" si="11"/>
        <v>659</v>
      </c>
      <c r="G353" s="27">
        <f t="shared" si="12"/>
        <v>744.67</v>
      </c>
      <c r="H353" s="6"/>
      <c r="I353" s="7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ht="12.75" customHeight="1">
      <c r="A354" s="296" t="s">
        <v>327</v>
      </c>
      <c r="B354" s="6"/>
      <c r="C354" s="6"/>
      <c r="D354" s="6"/>
      <c r="E354" s="7"/>
      <c r="F354" s="297">
        <f t="shared" si="11"/>
        <v>739</v>
      </c>
      <c r="G354" s="22">
        <f>SUM(G351:G353)</f>
        <v>835.07</v>
      </c>
      <c r="H354" s="6"/>
      <c r="I354" s="7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ht="8.25" customHeight="1">
      <c r="A355" s="305"/>
      <c r="B355" s="6"/>
      <c r="C355" s="6"/>
      <c r="D355" s="6"/>
      <c r="E355" s="6"/>
      <c r="F355" s="6"/>
      <c r="G355" s="6"/>
      <c r="H355" s="6"/>
      <c r="I355" s="7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ht="13.5" hidden="1" customHeight="1">
      <c r="A356" s="307" t="s">
        <v>328</v>
      </c>
      <c r="B356" s="174"/>
      <c r="C356" s="225"/>
      <c r="D356" s="300">
        <f>H312</f>
        <v>0.22</v>
      </c>
      <c r="E356" s="225"/>
      <c r="F356" s="308" t="str">
        <f>H37</f>
        <v/>
      </c>
      <c r="G356" s="309">
        <f>ROUND((D356*F356),2)</f>
        <v>0</v>
      </c>
      <c r="H356" s="6"/>
      <c r="I356" s="7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ht="12.75" hidden="1" customHeight="1">
      <c r="A357" s="296" t="s">
        <v>329</v>
      </c>
      <c r="B357" s="6"/>
      <c r="C357" s="6"/>
      <c r="D357" s="6"/>
      <c r="E357" s="7"/>
      <c r="F357" s="297" t="str">
        <f t="shared" ref="F357:G357" si="13">F356</f>
        <v/>
      </c>
      <c r="G357" s="22">
        <f t="shared" si="13"/>
        <v>0</v>
      </c>
      <c r="H357" s="6"/>
      <c r="I357" s="7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ht="6.75" hidden="1" customHeight="1">
      <c r="A358" s="305"/>
      <c r="B358" s="6"/>
      <c r="C358" s="6"/>
      <c r="D358" s="6"/>
      <c r="E358" s="6"/>
      <c r="F358" s="6"/>
      <c r="G358" s="6"/>
      <c r="H358" s="6"/>
      <c r="I358" s="7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ht="13.5" hidden="1" customHeight="1">
      <c r="A359" s="310" t="s">
        <v>44</v>
      </c>
      <c r="B359" s="174"/>
      <c r="C359" s="225"/>
      <c r="D359" s="311"/>
      <c r="E359" s="225"/>
      <c r="F359" s="306">
        <v>0.0</v>
      </c>
      <c r="G359" s="27">
        <v>0.0</v>
      </c>
      <c r="H359" s="6"/>
      <c r="I359" s="7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ht="13.5" hidden="1" customHeight="1">
      <c r="A360" s="312" t="s">
        <v>330</v>
      </c>
      <c r="B360" s="6"/>
      <c r="C360" s="6"/>
      <c r="D360" s="6"/>
      <c r="E360" s="7"/>
      <c r="F360" s="313" t="str">
        <f>H38</f>
        <v/>
      </c>
      <c r="G360" s="309" t="str">
        <f>H359</f>
        <v/>
      </c>
      <c r="H360" s="6"/>
      <c r="I360" s="7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ht="7.5" hidden="1" customHeight="1">
      <c r="A361" s="314"/>
      <c r="B361" s="6"/>
      <c r="C361" s="6"/>
      <c r="D361" s="6"/>
      <c r="E361" s="6"/>
      <c r="F361" s="6"/>
      <c r="G361" s="6"/>
      <c r="H361" s="6"/>
      <c r="I361" s="7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ht="12.75" hidden="1" customHeight="1">
      <c r="A362" s="267" t="s">
        <v>46</v>
      </c>
      <c r="B362" s="6"/>
      <c r="C362" s="6"/>
      <c r="D362" s="6"/>
      <c r="E362" s="7"/>
      <c r="F362" s="293">
        <f>H40</f>
        <v>0</v>
      </c>
      <c r="G362" s="27" t="str">
        <f>H362</f>
        <v/>
      </c>
      <c r="H362" s="6"/>
      <c r="I362" s="7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ht="12.75" hidden="1" customHeight="1">
      <c r="A363" s="315" t="s">
        <v>47</v>
      </c>
      <c r="B363" s="6"/>
      <c r="C363" s="6"/>
      <c r="D363" s="6"/>
      <c r="E363" s="6"/>
      <c r="F363" s="316">
        <v>0.0</v>
      </c>
      <c r="G363" s="317" t="str">
        <f>G362</f>
        <v/>
      </c>
      <c r="H363" s="6"/>
      <c r="I363" s="7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ht="7.5" hidden="1" customHeight="1">
      <c r="A364" s="66"/>
      <c r="B364" s="6"/>
      <c r="C364" s="6"/>
      <c r="D364" s="6"/>
      <c r="E364" s="6"/>
      <c r="F364" s="6"/>
      <c r="G364" s="6"/>
      <c r="H364" s="6"/>
      <c r="I364" s="7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ht="12.75" customHeight="1">
      <c r="A365" s="318" t="s">
        <v>227</v>
      </c>
      <c r="B365" s="174"/>
      <c r="C365" s="174"/>
      <c r="D365" s="174"/>
      <c r="E365" s="225"/>
      <c r="F365" s="308">
        <f>ROUND(F341+F349+F354+F357+F360+F363,2)</f>
        <v>3976</v>
      </c>
      <c r="G365" s="309">
        <f>SUM(G341+G349+G354+G357+G360+G363)</f>
        <v>15224.46</v>
      </c>
      <c r="H365" s="6"/>
      <c r="I365" s="7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ht="6.75" customHeight="1">
      <c r="A366" s="314"/>
      <c r="B366" s="6"/>
      <c r="C366" s="6"/>
      <c r="D366" s="6"/>
      <c r="E366" s="6"/>
      <c r="F366" s="6"/>
      <c r="G366" s="6"/>
      <c r="H366" s="6"/>
      <c r="I366" s="7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ht="18.75" customHeight="1">
      <c r="A367" s="319" t="s">
        <v>331</v>
      </c>
      <c r="B367" s="6"/>
      <c r="C367" s="6"/>
      <c r="D367" s="6"/>
      <c r="E367" s="6"/>
      <c r="F367" s="7"/>
      <c r="G367" s="320">
        <f>G365</f>
        <v>15224.46</v>
      </c>
      <c r="H367" s="6"/>
      <c r="I367" s="7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ht="8.25" customHeight="1">
      <c r="A368" s="321"/>
      <c r="B368" s="237"/>
      <c r="C368" s="237"/>
      <c r="D368" s="237"/>
      <c r="E368" s="237"/>
      <c r="F368" s="237"/>
      <c r="G368" s="237"/>
      <c r="H368" s="237"/>
      <c r="I368" s="237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ht="19.5" customHeight="1">
      <c r="A369" s="319" t="s">
        <v>332</v>
      </c>
      <c r="B369" s="6"/>
      <c r="C369" s="6"/>
      <c r="D369" s="6"/>
      <c r="E369" s="6"/>
      <c r="F369" s="7"/>
      <c r="G369" s="322">
        <f>H11</f>
        <v>12</v>
      </c>
      <c r="H369" s="6"/>
      <c r="I369" s="7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ht="8.25" customHeight="1">
      <c r="A370" s="323"/>
      <c r="B370" s="6"/>
      <c r="C370" s="6"/>
      <c r="D370" s="6"/>
      <c r="E370" s="6"/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ht="31.5" customHeight="1">
      <c r="A371" s="319" t="s">
        <v>333</v>
      </c>
      <c r="B371" s="6"/>
      <c r="C371" s="6"/>
      <c r="D371" s="6"/>
      <c r="E371" s="6"/>
      <c r="F371" s="7"/>
      <c r="G371" s="324">
        <f>ROUND(G365*G369,2)</f>
        <v>182693.52</v>
      </c>
      <c r="H371" s="6"/>
      <c r="I371" s="7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ht="8.25" customHeight="1">
      <c r="A372" s="325"/>
      <c r="B372" s="6"/>
      <c r="C372" s="6"/>
      <c r="D372" s="6"/>
      <c r="E372" s="6"/>
      <c r="F372" s="6"/>
      <c r="G372" s="6"/>
      <c r="H372" s="6"/>
      <c r="I372" s="7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ht="15.75" customHeight="1">
      <c r="A373" s="326" t="s">
        <v>334</v>
      </c>
      <c r="B373" s="6"/>
      <c r="C373" s="6"/>
      <c r="D373" s="6"/>
      <c r="E373" s="6"/>
      <c r="F373" s="6"/>
      <c r="G373" s="6"/>
      <c r="H373" s="6"/>
      <c r="I373" s="7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ht="12.0" customHeight="1">
      <c r="A374" s="327" t="s">
        <v>335</v>
      </c>
      <c r="B374" s="230"/>
      <c r="C374" s="230"/>
      <c r="D374" s="230"/>
      <c r="E374" s="230"/>
      <c r="F374" s="230"/>
      <c r="G374" s="216"/>
      <c r="H374" s="328" t="s">
        <v>336</v>
      </c>
      <c r="I374" s="21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ht="12.0" customHeight="1">
      <c r="A375" s="173"/>
      <c r="B375" s="174"/>
      <c r="C375" s="174"/>
      <c r="D375" s="174"/>
      <c r="E375" s="174"/>
      <c r="F375" s="174"/>
      <c r="G375" s="225"/>
      <c r="H375" s="173"/>
      <c r="I375" s="22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ht="12.75" customHeight="1">
      <c r="A376" s="329" t="s">
        <v>303</v>
      </c>
      <c r="B376" s="6"/>
      <c r="C376" s="6"/>
      <c r="D376" s="6"/>
      <c r="E376" s="6"/>
      <c r="F376" s="6"/>
      <c r="G376" s="7"/>
      <c r="H376" s="330" t="s">
        <v>337</v>
      </c>
      <c r="I376" s="7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ht="12.75" hidden="1" customHeight="1">
      <c r="A377" s="329" t="s">
        <v>299</v>
      </c>
      <c r="B377" s="6"/>
      <c r="C377" s="6"/>
      <c r="D377" s="6"/>
      <c r="E377" s="6"/>
      <c r="F377" s="6"/>
      <c r="G377" s="7"/>
      <c r="H377" s="331"/>
      <c r="I377" s="7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ht="12.75" customHeight="1">
      <c r="A378" s="267"/>
      <c r="B378" s="6"/>
      <c r="C378" s="6"/>
      <c r="D378" s="6"/>
      <c r="E378" s="6"/>
      <c r="F378" s="6"/>
      <c r="G378" s="6"/>
      <c r="H378" s="6"/>
      <c r="I378" s="7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ht="9.0" customHeight="1">
      <c r="A379" s="332"/>
      <c r="B379" s="230"/>
      <c r="C379" s="230"/>
      <c r="D379" s="230"/>
      <c r="E379" s="230"/>
      <c r="F379" s="230"/>
      <c r="G379" s="230"/>
      <c r="H379" s="230"/>
      <c r="I379" s="21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ht="12.0" hidden="1" customHeight="1">
      <c r="A380" s="173"/>
      <c r="B380" s="174"/>
      <c r="C380" s="174"/>
      <c r="D380" s="174"/>
      <c r="E380" s="174"/>
      <c r="F380" s="174"/>
      <c r="G380" s="174"/>
      <c r="H380" s="174"/>
      <c r="I380" s="22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ht="17.25" customHeight="1">
      <c r="A381" s="333" t="s">
        <v>338</v>
      </c>
      <c r="B381" s="6"/>
      <c r="C381" s="6"/>
      <c r="D381" s="6"/>
      <c r="E381" s="6"/>
      <c r="F381" s="6"/>
      <c r="G381" s="6"/>
      <c r="H381" s="6"/>
      <c r="I381" s="7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ht="12.75" customHeight="1">
      <c r="A382" s="14" t="s">
        <v>339</v>
      </c>
      <c r="B382" s="6"/>
      <c r="C382" s="6"/>
      <c r="D382" s="6"/>
      <c r="E382" s="6"/>
      <c r="F382" s="6"/>
      <c r="G382" s="7"/>
      <c r="H382" s="14" t="s">
        <v>340</v>
      </c>
      <c r="I382" s="7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ht="15.0" customHeight="1">
      <c r="A383" s="334"/>
      <c r="B383" s="6"/>
      <c r="C383" s="6"/>
      <c r="D383" s="6"/>
      <c r="E383" s="6"/>
      <c r="F383" s="6"/>
      <c r="G383" s="7"/>
      <c r="H383" s="335"/>
      <c r="I383" s="7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ht="12.75" customHeight="1">
      <c r="A384" s="291"/>
      <c r="B384" s="6"/>
      <c r="C384" s="6"/>
      <c r="D384" s="6"/>
      <c r="E384" s="6"/>
      <c r="F384" s="6"/>
      <c r="G384" s="7"/>
      <c r="H384" s="335"/>
      <c r="I384" s="7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ht="12.75" customHeight="1">
      <c r="A385" s="267"/>
      <c r="B385" s="6"/>
      <c r="C385" s="6"/>
      <c r="D385" s="6"/>
      <c r="E385" s="6"/>
      <c r="F385" s="6"/>
      <c r="G385" s="7"/>
      <c r="H385" s="335"/>
      <c r="I385" s="7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ht="12.0" customHeight="1">
      <c r="A1001" s="1"/>
      <c r="B1001" s="1"/>
      <c r="C1001" s="1"/>
      <c r="D1001" s="1"/>
      <c r="E1001" s="1"/>
      <c r="F1001" s="1"/>
      <c r="G1001" s="1"/>
      <c r="H1001" s="1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ht="12.0" customHeight="1">
      <c r="A1002" s="1"/>
      <c r="B1002" s="1"/>
      <c r="C1002" s="1"/>
      <c r="D1002" s="1"/>
      <c r="E1002" s="1"/>
      <c r="F1002" s="1"/>
      <c r="G1002" s="1"/>
      <c r="H1002" s="1"/>
      <c r="I1002" s="2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</sheetData>
  <mergeCells count="626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K14:L14"/>
    <mergeCell ref="B11:G11"/>
    <mergeCell ref="H11:I11"/>
    <mergeCell ref="A12:I12"/>
    <mergeCell ref="A13:E13"/>
    <mergeCell ref="F13:G13"/>
    <mergeCell ref="H13:I13"/>
    <mergeCell ref="A14:E14"/>
    <mergeCell ref="A15:E15"/>
    <mergeCell ref="F15:G15"/>
    <mergeCell ref="H15:I15"/>
    <mergeCell ref="K15:L15"/>
    <mergeCell ref="F16:G16"/>
    <mergeCell ref="H16:I16"/>
    <mergeCell ref="K16:L16"/>
    <mergeCell ref="K17:L17"/>
    <mergeCell ref="K18:L18"/>
    <mergeCell ref="K19:L19"/>
    <mergeCell ref="K20:L20"/>
    <mergeCell ref="A16:E16"/>
    <mergeCell ref="A17:E17"/>
    <mergeCell ref="F17:G17"/>
    <mergeCell ref="H17:I17"/>
    <mergeCell ref="A18:E18"/>
    <mergeCell ref="F18:G18"/>
    <mergeCell ref="H18:I18"/>
    <mergeCell ref="A29:G29"/>
    <mergeCell ref="A30:I30"/>
    <mergeCell ref="A31:E31"/>
    <mergeCell ref="F31:G31"/>
    <mergeCell ref="H31:I31"/>
    <mergeCell ref="F32:G32"/>
    <mergeCell ref="H32:I32"/>
    <mergeCell ref="A32:E32"/>
    <mergeCell ref="A33:E33"/>
    <mergeCell ref="F33:G33"/>
    <mergeCell ref="H33:I33"/>
    <mergeCell ref="A34:G34"/>
    <mergeCell ref="H34:I34"/>
    <mergeCell ref="A35:I35"/>
    <mergeCell ref="F39:G39"/>
    <mergeCell ref="H39:I39"/>
    <mergeCell ref="A36:E36"/>
    <mergeCell ref="F36:G36"/>
    <mergeCell ref="H36:I36"/>
    <mergeCell ref="A37:G37"/>
    <mergeCell ref="H37:I37"/>
    <mergeCell ref="A38:I38"/>
    <mergeCell ref="A39:E39"/>
    <mergeCell ref="A19:E19"/>
    <mergeCell ref="F19:G19"/>
    <mergeCell ref="H19:I19"/>
    <mergeCell ref="A20:E20"/>
    <mergeCell ref="F20:G20"/>
    <mergeCell ref="H20:I20"/>
    <mergeCell ref="H21:I21"/>
    <mergeCell ref="F24:G24"/>
    <mergeCell ref="H24:I24"/>
    <mergeCell ref="A21:G21"/>
    <mergeCell ref="A22:I22"/>
    <mergeCell ref="A23:E23"/>
    <mergeCell ref="F23:G23"/>
    <mergeCell ref="H23:I23"/>
    <mergeCell ref="K23:L23"/>
    <mergeCell ref="K24:L24"/>
    <mergeCell ref="K25:L25"/>
    <mergeCell ref="K26:L26"/>
    <mergeCell ref="K27:L27"/>
    <mergeCell ref="K28:L28"/>
    <mergeCell ref="K31:L31"/>
    <mergeCell ref="K32:L32"/>
    <mergeCell ref="K33:L33"/>
    <mergeCell ref="A24:E24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28:E28"/>
    <mergeCell ref="F28:G28"/>
    <mergeCell ref="H28:I28"/>
    <mergeCell ref="H29:I29"/>
    <mergeCell ref="A40:G40"/>
    <mergeCell ref="H40:I40"/>
    <mergeCell ref="A42:E42"/>
    <mergeCell ref="F42:G42"/>
    <mergeCell ref="H42:I42"/>
    <mergeCell ref="A43:G43"/>
    <mergeCell ref="H43:I43"/>
    <mergeCell ref="A50:I50"/>
    <mergeCell ref="A51:I51"/>
    <mergeCell ref="J51:P51"/>
    <mergeCell ref="Q51:X51"/>
    <mergeCell ref="Y51:AC51"/>
    <mergeCell ref="A44:I44"/>
    <mergeCell ref="A45:G45"/>
    <mergeCell ref="H45:I45"/>
    <mergeCell ref="A46:I46"/>
    <mergeCell ref="A47:I47"/>
    <mergeCell ref="A48:I48"/>
    <mergeCell ref="A49:I49"/>
    <mergeCell ref="B52:G52"/>
    <mergeCell ref="H52:I52"/>
    <mergeCell ref="B53:G53"/>
    <mergeCell ref="H53:I53"/>
    <mergeCell ref="B54:G54"/>
    <mergeCell ref="H54:I54"/>
    <mergeCell ref="H55:I55"/>
    <mergeCell ref="B55:G55"/>
    <mergeCell ref="B56:G56"/>
    <mergeCell ref="H56:I56"/>
    <mergeCell ref="A57:I57"/>
    <mergeCell ref="A58:I58"/>
    <mergeCell ref="A59:I59"/>
    <mergeCell ref="A60:I60"/>
    <mergeCell ref="B61:G61"/>
    <mergeCell ref="B62:H62"/>
    <mergeCell ref="B63:G63"/>
    <mergeCell ref="B64:G64"/>
    <mergeCell ref="B65:H65"/>
    <mergeCell ref="B66:H66"/>
    <mergeCell ref="B67:H67"/>
    <mergeCell ref="A68:H68"/>
    <mergeCell ref="A69:I69"/>
    <mergeCell ref="A70:I70"/>
    <mergeCell ref="A71:I71"/>
    <mergeCell ref="A72:I72"/>
    <mergeCell ref="A73:I73"/>
    <mergeCell ref="B74:H74"/>
    <mergeCell ref="B75:G75"/>
    <mergeCell ref="B76:G76"/>
    <mergeCell ref="A77:H77"/>
    <mergeCell ref="A78:I78"/>
    <mergeCell ref="A79:I79"/>
    <mergeCell ref="A80:I80"/>
    <mergeCell ref="A81:I81"/>
    <mergeCell ref="B125:H125"/>
    <mergeCell ref="B126:H126"/>
    <mergeCell ref="B127:G127"/>
    <mergeCell ref="A128:H128"/>
    <mergeCell ref="A129:I129"/>
    <mergeCell ref="A130:I130"/>
    <mergeCell ref="A131:I131"/>
    <mergeCell ref="A132:I132"/>
    <mergeCell ref="A133:I133"/>
    <mergeCell ref="A134:I134"/>
    <mergeCell ref="A135:I135"/>
    <mergeCell ref="A137:I137"/>
    <mergeCell ref="A138:I138"/>
    <mergeCell ref="B139:H139"/>
    <mergeCell ref="B82:G82"/>
    <mergeCell ref="B83:G83"/>
    <mergeCell ref="B84:G84"/>
    <mergeCell ref="B85:C85"/>
    <mergeCell ref="B86:G86"/>
    <mergeCell ref="B87:G87"/>
    <mergeCell ref="B88:G88"/>
    <mergeCell ref="B89:G89"/>
    <mergeCell ref="B90:G90"/>
    <mergeCell ref="A91:G91"/>
    <mergeCell ref="A93:I93"/>
    <mergeCell ref="A94:I94"/>
    <mergeCell ref="A95:I95"/>
    <mergeCell ref="B96:H96"/>
    <mergeCell ref="B97:H97"/>
    <mergeCell ref="B98:G98"/>
    <mergeCell ref="B99:G99"/>
    <mergeCell ref="B100:G100"/>
    <mergeCell ref="B101:G101"/>
    <mergeCell ref="B102:H102"/>
    <mergeCell ref="B103:G103"/>
    <mergeCell ref="B104:G104"/>
    <mergeCell ref="B105:G105"/>
    <mergeCell ref="B106:H106"/>
    <mergeCell ref="B107:H107"/>
    <mergeCell ref="B108:H108"/>
    <mergeCell ref="B109:H109"/>
    <mergeCell ref="B110:H110"/>
    <mergeCell ref="A111:I111"/>
    <mergeCell ref="A112:I112"/>
    <mergeCell ref="A113:I113"/>
    <mergeCell ref="A114:I114"/>
    <mergeCell ref="B115:H115"/>
    <mergeCell ref="B116:H116"/>
    <mergeCell ref="B117:H117"/>
    <mergeCell ref="B118:H118"/>
    <mergeCell ref="A119:H119"/>
    <mergeCell ref="A120:I120"/>
    <mergeCell ref="A121:I121"/>
    <mergeCell ref="B122:H122"/>
    <mergeCell ref="B123:H123"/>
    <mergeCell ref="B124:H124"/>
    <mergeCell ref="B140:F140"/>
    <mergeCell ref="B141:H141"/>
    <mergeCell ref="B142:H142"/>
    <mergeCell ref="B143:H143"/>
    <mergeCell ref="B144:H144"/>
    <mergeCell ref="B145:H145"/>
    <mergeCell ref="A146:H146"/>
    <mergeCell ref="B183:G183"/>
    <mergeCell ref="B184:G184"/>
    <mergeCell ref="A185:H185"/>
    <mergeCell ref="A186:I186"/>
    <mergeCell ref="A187:G187"/>
    <mergeCell ref="A188:B190"/>
    <mergeCell ref="C188:I188"/>
    <mergeCell ref="A191:I191"/>
    <mergeCell ref="A192:I192"/>
    <mergeCell ref="A193:I193"/>
    <mergeCell ref="A194:I194"/>
    <mergeCell ref="A195:H195"/>
    <mergeCell ref="B196:H196"/>
    <mergeCell ref="B197:H197"/>
    <mergeCell ref="B198:H198"/>
    <mergeCell ref="B199:H199"/>
    <mergeCell ref="B200:H200"/>
    <mergeCell ref="A201:H201"/>
    <mergeCell ref="B202:H202"/>
    <mergeCell ref="A203:H203"/>
    <mergeCell ref="A204:I204"/>
    <mergeCell ref="A205:I205"/>
    <mergeCell ref="A206:B206"/>
    <mergeCell ref="C206:D206"/>
    <mergeCell ref="F206:G206"/>
    <mergeCell ref="A207:B207"/>
    <mergeCell ref="C207:D207"/>
    <mergeCell ref="F207:G207"/>
    <mergeCell ref="A147:I147"/>
    <mergeCell ref="A148:I148"/>
    <mergeCell ref="B149:H149"/>
    <mergeCell ref="B150:H150"/>
    <mergeCell ref="A151:H151"/>
    <mergeCell ref="A152:I152"/>
    <mergeCell ref="A153:I153"/>
    <mergeCell ref="B154:H154"/>
    <mergeCell ref="B155:H155"/>
    <mergeCell ref="B156:H156"/>
    <mergeCell ref="A157:H157"/>
    <mergeCell ref="A158:I158"/>
    <mergeCell ref="A159:I159"/>
    <mergeCell ref="B160:H160"/>
    <mergeCell ref="B161:H161"/>
    <mergeCell ref="B162:H162"/>
    <mergeCell ref="B163:H163"/>
    <mergeCell ref="B164:H164"/>
    <mergeCell ref="A165:H165"/>
    <mergeCell ref="A166:I166"/>
    <mergeCell ref="A167:I167"/>
    <mergeCell ref="A169:I169"/>
    <mergeCell ref="B170:G170"/>
    <mergeCell ref="A171:G171"/>
    <mergeCell ref="B172:G172"/>
    <mergeCell ref="A173:G173"/>
    <mergeCell ref="B174:G174"/>
    <mergeCell ref="A175:G175"/>
    <mergeCell ref="B176:G176"/>
    <mergeCell ref="B177:G177"/>
    <mergeCell ref="B178:G178"/>
    <mergeCell ref="B179:G179"/>
    <mergeCell ref="B180:G180"/>
    <mergeCell ref="B181:G181"/>
    <mergeCell ref="B182:G182"/>
    <mergeCell ref="C189:I189"/>
    <mergeCell ref="C190:I190"/>
    <mergeCell ref="A208:B208"/>
    <mergeCell ref="C208:D208"/>
    <mergeCell ref="F208:G208"/>
    <mergeCell ref="A209:B209"/>
    <mergeCell ref="C209:D209"/>
    <mergeCell ref="F209:G209"/>
    <mergeCell ref="A210:H210"/>
    <mergeCell ref="A234:F234"/>
    <mergeCell ref="G234:I234"/>
    <mergeCell ref="A235:I235"/>
    <mergeCell ref="A236:B236"/>
    <mergeCell ref="C236:D236"/>
    <mergeCell ref="G236:I236"/>
    <mergeCell ref="G237:I237"/>
    <mergeCell ref="A237:B237"/>
    <mergeCell ref="A238:F238"/>
    <mergeCell ref="G238:I238"/>
    <mergeCell ref="A239:I239"/>
    <mergeCell ref="C240:D240"/>
    <mergeCell ref="E240:F240"/>
    <mergeCell ref="G240:I240"/>
    <mergeCell ref="E241:F241"/>
    <mergeCell ref="E244:F244"/>
    <mergeCell ref="A240:B240"/>
    <mergeCell ref="A241:B241"/>
    <mergeCell ref="A242:F242"/>
    <mergeCell ref="A243:I243"/>
    <mergeCell ref="A244:B244"/>
    <mergeCell ref="C244:D244"/>
    <mergeCell ref="G244:I244"/>
    <mergeCell ref="G245:I245"/>
    <mergeCell ref="G246:I246"/>
    <mergeCell ref="A245:B245"/>
    <mergeCell ref="E245:F245"/>
    <mergeCell ref="A246:F246"/>
    <mergeCell ref="A247:I247"/>
    <mergeCell ref="C248:D248"/>
    <mergeCell ref="E248:F248"/>
    <mergeCell ref="G248:I248"/>
    <mergeCell ref="E253:F253"/>
    <mergeCell ref="G253:I253"/>
    <mergeCell ref="E236:F236"/>
    <mergeCell ref="E237:F237"/>
    <mergeCell ref="J240:P257"/>
    <mergeCell ref="Q240:X257"/>
    <mergeCell ref="Y240:AC257"/>
    <mergeCell ref="G241:I241"/>
    <mergeCell ref="G242:I242"/>
    <mergeCell ref="G254:I254"/>
    <mergeCell ref="A308:I308"/>
    <mergeCell ref="A309:I309"/>
    <mergeCell ref="D310:E310"/>
    <mergeCell ref="H310:I310"/>
    <mergeCell ref="D311:E311"/>
    <mergeCell ref="H311:I311"/>
    <mergeCell ref="H312:I312"/>
    <mergeCell ref="D312:E312"/>
    <mergeCell ref="A313:G313"/>
    <mergeCell ref="H313:I313"/>
    <mergeCell ref="A314:I314"/>
    <mergeCell ref="A315:I315"/>
    <mergeCell ref="A316:I316"/>
    <mergeCell ref="A317:I317"/>
    <mergeCell ref="A278:B278"/>
    <mergeCell ref="C278:D278"/>
    <mergeCell ref="E278:F278"/>
    <mergeCell ref="G278:I278"/>
    <mergeCell ref="A279:B279"/>
    <mergeCell ref="E279:F279"/>
    <mergeCell ref="G279:I279"/>
    <mergeCell ref="E282:F282"/>
    <mergeCell ref="E283:F283"/>
    <mergeCell ref="A280:F280"/>
    <mergeCell ref="G280:I280"/>
    <mergeCell ref="A281:I281"/>
    <mergeCell ref="A282:B282"/>
    <mergeCell ref="C282:D282"/>
    <mergeCell ref="G282:I282"/>
    <mergeCell ref="G283:I283"/>
    <mergeCell ref="A283:B283"/>
    <mergeCell ref="A284:F284"/>
    <mergeCell ref="G284:I284"/>
    <mergeCell ref="A285:I285"/>
    <mergeCell ref="A286:I286"/>
    <mergeCell ref="A287:I287"/>
    <mergeCell ref="A288:I288"/>
    <mergeCell ref="A289:I289"/>
    <mergeCell ref="A290:I291"/>
    <mergeCell ref="D292:E292"/>
    <mergeCell ref="H292:I292"/>
    <mergeCell ref="D293:E293"/>
    <mergeCell ref="H293:I293"/>
    <mergeCell ref="H294:I294"/>
    <mergeCell ref="D294:E294"/>
    <mergeCell ref="A295:G295"/>
    <mergeCell ref="H295:I295"/>
    <mergeCell ref="A296:I296"/>
    <mergeCell ref="D297:E297"/>
    <mergeCell ref="H297:I297"/>
    <mergeCell ref="H298:I298"/>
    <mergeCell ref="A318:I318"/>
    <mergeCell ref="A319:H320"/>
    <mergeCell ref="A321:B321"/>
    <mergeCell ref="C321:D321"/>
    <mergeCell ref="E321:F321"/>
    <mergeCell ref="G321:I321"/>
    <mergeCell ref="A322:B322"/>
    <mergeCell ref="G322:I322"/>
    <mergeCell ref="A366:I366"/>
    <mergeCell ref="A367:F367"/>
    <mergeCell ref="G367:I367"/>
    <mergeCell ref="A368:I368"/>
    <mergeCell ref="A369:F369"/>
    <mergeCell ref="G369:I369"/>
    <mergeCell ref="A370:I370"/>
    <mergeCell ref="A371:F371"/>
    <mergeCell ref="G371:I371"/>
    <mergeCell ref="A372:I372"/>
    <mergeCell ref="A373:I373"/>
    <mergeCell ref="A374:G375"/>
    <mergeCell ref="H374:I375"/>
    <mergeCell ref="H376:I376"/>
    <mergeCell ref="A382:G382"/>
    <mergeCell ref="A383:G383"/>
    <mergeCell ref="H383:I383"/>
    <mergeCell ref="A384:G384"/>
    <mergeCell ref="H384:I384"/>
    <mergeCell ref="A385:G385"/>
    <mergeCell ref="H385:I385"/>
    <mergeCell ref="A376:G376"/>
    <mergeCell ref="A377:G377"/>
    <mergeCell ref="H377:I377"/>
    <mergeCell ref="A378:I378"/>
    <mergeCell ref="A379:I380"/>
    <mergeCell ref="A381:I381"/>
    <mergeCell ref="H382:I382"/>
    <mergeCell ref="G346:I346"/>
    <mergeCell ref="G347:I347"/>
    <mergeCell ref="G348:I348"/>
    <mergeCell ref="G349:I349"/>
    <mergeCell ref="A345:C345"/>
    <mergeCell ref="D345:E345"/>
    <mergeCell ref="G345:I345"/>
    <mergeCell ref="A346:C346"/>
    <mergeCell ref="D346:E346"/>
    <mergeCell ref="A347:C347"/>
    <mergeCell ref="D347:E347"/>
    <mergeCell ref="A348:C348"/>
    <mergeCell ref="D348:E348"/>
    <mergeCell ref="A349:E349"/>
    <mergeCell ref="A350:I350"/>
    <mergeCell ref="A351:C351"/>
    <mergeCell ref="D351:E351"/>
    <mergeCell ref="G351:I351"/>
    <mergeCell ref="A352:C352"/>
    <mergeCell ref="D352:E352"/>
    <mergeCell ref="G352:I352"/>
    <mergeCell ref="A353:C353"/>
    <mergeCell ref="D353:E353"/>
    <mergeCell ref="G353:I353"/>
    <mergeCell ref="G354:I354"/>
    <mergeCell ref="A354:E354"/>
    <mergeCell ref="A355:I355"/>
    <mergeCell ref="A356:C356"/>
    <mergeCell ref="D356:E356"/>
    <mergeCell ref="G356:I356"/>
    <mergeCell ref="A357:E357"/>
    <mergeCell ref="G357:I357"/>
    <mergeCell ref="A358:I358"/>
    <mergeCell ref="A359:C359"/>
    <mergeCell ref="D359:E359"/>
    <mergeCell ref="G359:I359"/>
    <mergeCell ref="A360:E360"/>
    <mergeCell ref="G360:I360"/>
    <mergeCell ref="A361:I361"/>
    <mergeCell ref="A362:E362"/>
    <mergeCell ref="G362:I362"/>
    <mergeCell ref="A363:E363"/>
    <mergeCell ref="G363:I363"/>
    <mergeCell ref="A364:I364"/>
    <mergeCell ref="A365:E365"/>
    <mergeCell ref="G365:I365"/>
    <mergeCell ref="E249:F249"/>
    <mergeCell ref="G249:I249"/>
    <mergeCell ref="A250:F250"/>
    <mergeCell ref="G250:I250"/>
    <mergeCell ref="A251:I251"/>
    <mergeCell ref="C252:D252"/>
    <mergeCell ref="G252:I252"/>
    <mergeCell ref="E252:F252"/>
    <mergeCell ref="A254:F254"/>
    <mergeCell ref="A255:I255"/>
    <mergeCell ref="A256:I256"/>
    <mergeCell ref="A257:I257"/>
    <mergeCell ref="A258:I258"/>
    <mergeCell ref="A259:I259"/>
    <mergeCell ref="E262:F262"/>
    <mergeCell ref="G262:I262"/>
    <mergeCell ref="A260:I260"/>
    <mergeCell ref="A261:B261"/>
    <mergeCell ref="C261:D261"/>
    <mergeCell ref="E261:F261"/>
    <mergeCell ref="G261:I261"/>
    <mergeCell ref="A262:B262"/>
    <mergeCell ref="C262:D262"/>
    <mergeCell ref="A263:B263"/>
    <mergeCell ref="E263:F263"/>
    <mergeCell ref="G263:I263"/>
    <mergeCell ref="A264:F264"/>
    <mergeCell ref="G264:I264"/>
    <mergeCell ref="A265:I265"/>
    <mergeCell ref="A266:B266"/>
    <mergeCell ref="G266:I266"/>
    <mergeCell ref="C266:D266"/>
    <mergeCell ref="E266:F266"/>
    <mergeCell ref="E267:F267"/>
    <mergeCell ref="G267:I267"/>
    <mergeCell ref="A268:F268"/>
    <mergeCell ref="G268:I268"/>
    <mergeCell ref="A269:I269"/>
    <mergeCell ref="A267:B267"/>
    <mergeCell ref="A270:B270"/>
    <mergeCell ref="C270:D270"/>
    <mergeCell ref="E270:F270"/>
    <mergeCell ref="G270:I270"/>
    <mergeCell ref="A271:B271"/>
    <mergeCell ref="G271:I271"/>
    <mergeCell ref="E271:F271"/>
    <mergeCell ref="A272:F272"/>
    <mergeCell ref="G272:I272"/>
    <mergeCell ref="A273:I273"/>
    <mergeCell ref="C274:D274"/>
    <mergeCell ref="E274:F274"/>
    <mergeCell ref="G274:I274"/>
    <mergeCell ref="A211:I211"/>
    <mergeCell ref="A212:I212"/>
    <mergeCell ref="A213:I213"/>
    <mergeCell ref="A214:H214"/>
    <mergeCell ref="A215:H215"/>
    <mergeCell ref="A216:H216"/>
    <mergeCell ref="A217:H217"/>
    <mergeCell ref="A218:I218"/>
    <mergeCell ref="A219:I219"/>
    <mergeCell ref="A220:I220"/>
    <mergeCell ref="A222:I222"/>
    <mergeCell ref="A223:I223"/>
    <mergeCell ref="A225:I225"/>
    <mergeCell ref="A226:I226"/>
    <mergeCell ref="A227:B227"/>
    <mergeCell ref="C227:D227"/>
    <mergeCell ref="E227:F227"/>
    <mergeCell ref="G227:I227"/>
    <mergeCell ref="C228:D228"/>
    <mergeCell ref="E228:F228"/>
    <mergeCell ref="G228:I228"/>
    <mergeCell ref="A228:B228"/>
    <mergeCell ref="A229:B229"/>
    <mergeCell ref="E229:F229"/>
    <mergeCell ref="G229:I229"/>
    <mergeCell ref="A230:F230"/>
    <mergeCell ref="G230:I230"/>
    <mergeCell ref="A231:I231"/>
    <mergeCell ref="A232:B232"/>
    <mergeCell ref="C232:D232"/>
    <mergeCell ref="E232:F232"/>
    <mergeCell ref="G232:I232"/>
    <mergeCell ref="A233:B233"/>
    <mergeCell ref="E233:F233"/>
    <mergeCell ref="G233:I233"/>
    <mergeCell ref="A248:B248"/>
    <mergeCell ref="A249:B249"/>
    <mergeCell ref="A252:B252"/>
    <mergeCell ref="A253:B253"/>
    <mergeCell ref="A274:B274"/>
    <mergeCell ref="A275:B275"/>
    <mergeCell ref="E275:F275"/>
    <mergeCell ref="G275:I275"/>
    <mergeCell ref="A276:F276"/>
    <mergeCell ref="G276:I276"/>
    <mergeCell ref="A277:I277"/>
    <mergeCell ref="D298:E298"/>
    <mergeCell ref="A299:G299"/>
    <mergeCell ref="H299:I299"/>
    <mergeCell ref="A300:I300"/>
    <mergeCell ref="D301:E301"/>
    <mergeCell ref="H301:I301"/>
    <mergeCell ref="H302:I302"/>
    <mergeCell ref="D302:E302"/>
    <mergeCell ref="A303:G303"/>
    <mergeCell ref="H303:I303"/>
    <mergeCell ref="A304:I304"/>
    <mergeCell ref="A305:I305"/>
    <mergeCell ref="A306:I306"/>
    <mergeCell ref="A307:I307"/>
    <mergeCell ref="C322:D322"/>
    <mergeCell ref="E322:F322"/>
    <mergeCell ref="A323:B323"/>
    <mergeCell ref="C323:D323"/>
    <mergeCell ref="E323:F323"/>
    <mergeCell ref="G323:I323"/>
    <mergeCell ref="G324:I324"/>
    <mergeCell ref="A324:F324"/>
    <mergeCell ref="A325:I325"/>
    <mergeCell ref="A326:I326"/>
    <mergeCell ref="A327:I327"/>
    <mergeCell ref="A328:I328"/>
    <mergeCell ref="A329:I329"/>
    <mergeCell ref="A330:I330"/>
    <mergeCell ref="A331:I332"/>
    <mergeCell ref="A333:C333"/>
    <mergeCell ref="D333:E333"/>
    <mergeCell ref="G333:I333"/>
    <mergeCell ref="A334:C334"/>
    <mergeCell ref="D334:E334"/>
    <mergeCell ref="G334:I334"/>
    <mergeCell ref="G336:I336"/>
    <mergeCell ref="G337:I337"/>
    <mergeCell ref="G338:I338"/>
    <mergeCell ref="G339:I339"/>
    <mergeCell ref="G340:I340"/>
    <mergeCell ref="G341:I341"/>
    <mergeCell ref="A335:C335"/>
    <mergeCell ref="D335:E335"/>
    <mergeCell ref="G335:I335"/>
    <mergeCell ref="A336:C336"/>
    <mergeCell ref="D336:E336"/>
    <mergeCell ref="A337:C337"/>
    <mergeCell ref="D337:E337"/>
    <mergeCell ref="A338:C338"/>
    <mergeCell ref="D338:E338"/>
    <mergeCell ref="A339:C339"/>
    <mergeCell ref="D339:E339"/>
    <mergeCell ref="A340:C340"/>
    <mergeCell ref="D340:E340"/>
    <mergeCell ref="A341:E341"/>
    <mergeCell ref="A342:I342"/>
    <mergeCell ref="A343:C343"/>
    <mergeCell ref="D343:E343"/>
    <mergeCell ref="G343:I343"/>
    <mergeCell ref="A344:C344"/>
    <mergeCell ref="D344:E344"/>
    <mergeCell ref="G344:I344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