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qtcamargo\Downloads\"/>
    </mc:Choice>
  </mc:AlternateContent>
  <bookViews>
    <workbookView xWindow="0" yWindow="0" windowWidth="28800" windowHeight="12330" firstSheet="3" activeTab="3"/>
  </bookViews>
  <sheets>
    <sheet name="salario" sheetId="1" state="hidden" r:id="rId1"/>
    <sheet name="PCFP.20h" sheetId="2" state="hidden" r:id="rId2"/>
    <sheet name="PCFP.40h" sheetId="3" state="hidden" r:id="rId3"/>
    <sheet name="Resumo" sheetId="4" r:id="rId4"/>
    <sheet name="ALV.20h.D" sheetId="5" r:id="rId5"/>
    <sheet name="ALV.20h.N" sheetId="6" r:id="rId6"/>
    <sheet name="ALV.40h.D" sheetId="31" r:id="rId7"/>
    <sheet name="BG.20h.D" sheetId="7" r:id="rId8"/>
    <sheet name="CAN.20h.D" sheetId="8" r:id="rId9"/>
    <sheet name="CAN.20h.N" sheetId="9" r:id="rId10"/>
    <sheet name="CAN.40h.D" sheetId="32" r:id="rId11"/>
    <sheet name="CAX.20h.D" sheetId="10" r:id="rId12"/>
    <sheet name="CAX.20h.N" sheetId="11" r:id="rId13"/>
    <sheet name="ERE.20h.D" sheetId="12" r:id="rId14"/>
    <sheet name="ERE.20h.N" sheetId="13" r:id="rId15"/>
    <sheet name="FAR.20h.D" sheetId="14" r:id="rId16"/>
    <sheet name="FE.20h.D" sheetId="15" r:id="rId17"/>
    <sheet name="FE.20h.N" sheetId="16" r:id="rId18"/>
    <sheet name="FE.40h.N" sheetId="33" r:id="rId19"/>
    <sheet name="IBI.40h.D" sheetId="34" r:id="rId20"/>
    <sheet name="IBI.40h.N" sheetId="35" r:id="rId21"/>
    <sheet name="OSO.20h.N" sheetId="17" r:id="rId22"/>
    <sheet name="OSO.40h.D" sheetId="36" r:id="rId23"/>
    <sheet name="POA.20h.D" sheetId="18" r:id="rId24"/>
    <sheet name="POA.20h.N" sheetId="19" r:id="rId25"/>
    <sheet name="POA.40h.N" sheetId="37" r:id="rId26"/>
    <sheet name="RES.20h.D" sheetId="20" r:id="rId27"/>
    <sheet name="RES.20h.N" sheetId="21" r:id="rId28"/>
    <sheet name="RES.40h.N" sheetId="38" r:id="rId29"/>
    <sheet name="RG.20h.D" sheetId="22" r:id="rId30"/>
    <sheet name="RG.20h.N" sheetId="23" r:id="rId31"/>
    <sheet name="RG.40h.D" sheetId="39" r:id="rId32"/>
    <sheet name="ROL.20h.D" sheetId="24" r:id="rId33"/>
    <sheet name="SE.20h.D" sheetId="25" r:id="rId34"/>
    <sheet name="SE.20h.N" sheetId="26" r:id="rId35"/>
    <sheet name="VAC.20h.D" sheetId="27" r:id="rId36"/>
    <sheet name="VER.20h.D" sheetId="28" r:id="rId37"/>
    <sheet name="VIA.20h.D" sheetId="29" r:id="rId38"/>
    <sheet name="REI.20h.D" sheetId="30" r:id="rId39"/>
  </sheets>
  <calcPr calcId="162913"/>
  <extLst>
    <ext uri="GoogleSheetsCustomDataVersion1">
      <go:sheetsCustomData xmlns:go="http://customooxmlschemas.google.com/" r:id="rId43" roundtripDataSignature="AMtx7mjjbNmhwfk5Yw9Gk6BnWz6WJxGQoA=="/>
    </ext>
  </extLst>
</workbook>
</file>

<file path=xl/calcChain.xml><?xml version="1.0" encoding="utf-8"?>
<calcChain xmlns="http://schemas.openxmlformats.org/spreadsheetml/2006/main">
  <c r="H205" i="39" l="1"/>
  <c r="I205" i="39" s="1"/>
  <c r="H204" i="39"/>
  <c r="H206" i="39" s="1"/>
  <c r="G196" i="39"/>
  <c r="H153" i="39"/>
  <c r="I122" i="39"/>
  <c r="I95" i="39"/>
  <c r="I70" i="39"/>
  <c r="I65" i="39"/>
  <c r="I78" i="39" s="1"/>
  <c r="I86" i="39" s="1"/>
  <c r="H53" i="39"/>
  <c r="H59" i="39" s="1"/>
  <c r="I30" i="39"/>
  <c r="I32" i="39" s="1"/>
  <c r="I36" i="39" s="1"/>
  <c r="I14" i="39"/>
  <c r="H192" i="39" s="1"/>
  <c r="H10" i="39"/>
  <c r="B15" i="39" s="1"/>
  <c r="H207" i="38"/>
  <c r="I207" i="38" s="1"/>
  <c r="I206" i="38"/>
  <c r="I208" i="38" s="1"/>
  <c r="I129" i="38" s="1"/>
  <c r="I133" i="38" s="1"/>
  <c r="I168" i="38" s="1"/>
  <c r="H206" i="38"/>
  <c r="H208" i="38" s="1"/>
  <c r="G198" i="38"/>
  <c r="H155" i="38"/>
  <c r="I124" i="38"/>
  <c r="I72" i="38"/>
  <c r="I67" i="38"/>
  <c r="I80" i="38" s="1"/>
  <c r="I88" i="38" s="1"/>
  <c r="H55" i="38"/>
  <c r="H61" i="38" s="1"/>
  <c r="I34" i="38"/>
  <c r="I32" i="38"/>
  <c r="H25" i="38"/>
  <c r="H26" i="38" s="1"/>
  <c r="I35" i="38" s="1"/>
  <c r="I14" i="38"/>
  <c r="H194" i="38" s="1"/>
  <c r="H10" i="38"/>
  <c r="B15" i="38" s="1"/>
  <c r="H207" i="37"/>
  <c r="I207" i="37" s="1"/>
  <c r="H206" i="37"/>
  <c r="H208" i="37" s="1"/>
  <c r="G198" i="37"/>
  <c r="H155" i="37"/>
  <c r="I124" i="37"/>
  <c r="H108" i="37"/>
  <c r="I72" i="37"/>
  <c r="H55" i="37"/>
  <c r="H61" i="37" s="1"/>
  <c r="I32" i="37"/>
  <c r="H25" i="37"/>
  <c r="H26" i="37" s="1"/>
  <c r="I35" i="37" s="1"/>
  <c r="I14" i="37"/>
  <c r="H194" i="37" s="1"/>
  <c r="H10" i="37"/>
  <c r="B15" i="37" s="1"/>
  <c r="I205" i="36"/>
  <c r="H205" i="36"/>
  <c r="H204" i="36"/>
  <c r="G196" i="36"/>
  <c r="H153" i="36"/>
  <c r="I122" i="36"/>
  <c r="H106" i="36"/>
  <c r="I86" i="36"/>
  <c r="I70" i="36"/>
  <c r="I65" i="36"/>
  <c r="I78" i="36" s="1"/>
  <c r="H59" i="36"/>
  <c r="H53" i="36"/>
  <c r="I32" i="36"/>
  <c r="I36" i="36" s="1"/>
  <c r="I30" i="36"/>
  <c r="I14" i="36"/>
  <c r="H192" i="36" s="1"/>
  <c r="H10" i="36"/>
  <c r="B15" i="36" s="1"/>
  <c r="H207" i="35"/>
  <c r="I207" i="35" s="1"/>
  <c r="H206" i="35"/>
  <c r="H208" i="35" s="1"/>
  <c r="G198" i="35"/>
  <c r="H155" i="35"/>
  <c r="I124" i="35"/>
  <c r="H108" i="35"/>
  <c r="I72" i="35"/>
  <c r="I67" i="35"/>
  <c r="I80" i="35" s="1"/>
  <c r="I88" i="35" s="1"/>
  <c r="H61" i="35"/>
  <c r="H55" i="35"/>
  <c r="I36" i="35"/>
  <c r="I32" i="35"/>
  <c r="H25" i="35"/>
  <c r="H26" i="35" s="1"/>
  <c r="I35" i="35" s="1"/>
  <c r="I14" i="35"/>
  <c r="H194" i="35" s="1"/>
  <c r="H10" i="35"/>
  <c r="B15" i="35" s="1"/>
  <c r="H205" i="34"/>
  <c r="I205" i="34" s="1"/>
  <c r="I204" i="34"/>
  <c r="I206" i="34" s="1"/>
  <c r="I127" i="34" s="1"/>
  <c r="I131" i="34" s="1"/>
  <c r="I166" i="34" s="1"/>
  <c r="H204" i="34"/>
  <c r="H206" i="34" s="1"/>
  <c r="G196" i="34"/>
  <c r="H153" i="34"/>
  <c r="I122" i="34"/>
  <c r="I70" i="34"/>
  <c r="H59" i="34"/>
  <c r="H106" i="34" s="1"/>
  <c r="H53" i="34"/>
  <c r="I30" i="34"/>
  <c r="I32" i="34" s="1"/>
  <c r="I36" i="34" s="1"/>
  <c r="I95" i="34" s="1"/>
  <c r="I14" i="34"/>
  <c r="H192" i="34" s="1"/>
  <c r="H10" i="34"/>
  <c r="B15" i="34" s="1"/>
  <c r="H207" i="33"/>
  <c r="I207" i="33" s="1"/>
  <c r="H206" i="33"/>
  <c r="H208" i="33" s="1"/>
  <c r="G198" i="33"/>
  <c r="H155" i="33"/>
  <c r="I124" i="33"/>
  <c r="I72" i="33"/>
  <c r="H55" i="33"/>
  <c r="H61" i="33" s="1"/>
  <c r="I34" i="33"/>
  <c r="I32" i="33"/>
  <c r="H26" i="33"/>
  <c r="I35" i="33" s="1"/>
  <c r="H25" i="33"/>
  <c r="I36" i="33" s="1"/>
  <c r="I14" i="33"/>
  <c r="H194" i="33" s="1"/>
  <c r="H10" i="33"/>
  <c r="B15" i="33" s="1"/>
  <c r="I205" i="32"/>
  <c r="H205" i="32"/>
  <c r="H204" i="32"/>
  <c r="G196" i="32"/>
  <c r="H153" i="32"/>
  <c r="I122" i="32"/>
  <c r="H106" i="32"/>
  <c r="I86" i="32"/>
  <c r="I70" i="32"/>
  <c r="I65" i="32"/>
  <c r="I78" i="32" s="1"/>
  <c r="H59" i="32"/>
  <c r="H53" i="32"/>
  <c r="I32" i="32"/>
  <c r="I36" i="32" s="1"/>
  <c r="I162" i="32" s="1"/>
  <c r="I30" i="32"/>
  <c r="I14" i="32"/>
  <c r="H192" i="32" s="1"/>
  <c r="H10" i="32"/>
  <c r="B15" i="32" s="1"/>
  <c r="H205" i="31"/>
  <c r="I205" i="31" s="1"/>
  <c r="H204" i="31"/>
  <c r="G196" i="31"/>
  <c r="H153" i="31"/>
  <c r="I122" i="31"/>
  <c r="H106" i="31"/>
  <c r="I70" i="31"/>
  <c r="I65" i="31"/>
  <c r="I78" i="31" s="1"/>
  <c r="I86" i="31" s="1"/>
  <c r="H59" i="31"/>
  <c r="H53" i="31"/>
  <c r="I30" i="31"/>
  <c r="I14" i="31"/>
  <c r="H192" i="31" s="1"/>
  <c r="H10" i="31"/>
  <c r="B15" i="31" s="1"/>
  <c r="H205" i="30"/>
  <c r="I205" i="30" s="1"/>
  <c r="I204" i="30"/>
  <c r="H204" i="30"/>
  <c r="I162" i="30"/>
  <c r="H153" i="30"/>
  <c r="I122" i="30"/>
  <c r="H106" i="30"/>
  <c r="I86" i="30"/>
  <c r="I70" i="30"/>
  <c r="I65" i="30"/>
  <c r="I78" i="30" s="1"/>
  <c r="H59" i="30"/>
  <c r="H53" i="30"/>
  <c r="I32" i="30"/>
  <c r="I36" i="30" s="1"/>
  <c r="I30" i="30"/>
  <c r="I14" i="30"/>
  <c r="H192" i="30" s="1"/>
  <c r="H10" i="30"/>
  <c r="B15" i="30" s="1"/>
  <c r="H205" i="29"/>
  <c r="I205" i="29" s="1"/>
  <c r="H204" i="29"/>
  <c r="H153" i="29"/>
  <c r="I122" i="29"/>
  <c r="I86" i="29"/>
  <c r="I70" i="29"/>
  <c r="H53" i="29"/>
  <c r="H59" i="29" s="1"/>
  <c r="I43" i="29"/>
  <c r="I36" i="29"/>
  <c r="I162" i="29" s="1"/>
  <c r="I32" i="29"/>
  <c r="I30" i="29"/>
  <c r="I65" i="29" s="1"/>
  <c r="I78" i="29" s="1"/>
  <c r="I14" i="29"/>
  <c r="H192" i="29" s="1"/>
  <c r="H10" i="29"/>
  <c r="B15" i="29" s="1"/>
  <c r="H205" i="28"/>
  <c r="I205" i="28" s="1"/>
  <c r="H204" i="28"/>
  <c r="H153" i="28"/>
  <c r="I122" i="28"/>
  <c r="I78" i="28"/>
  <c r="I86" i="28" s="1"/>
  <c r="I70" i="28"/>
  <c r="I65" i="28"/>
  <c r="H53" i="28"/>
  <c r="H59" i="28" s="1"/>
  <c r="I32" i="28"/>
  <c r="I36" i="28" s="1"/>
  <c r="I30" i="28"/>
  <c r="I14" i="28"/>
  <c r="H192" i="28" s="1"/>
  <c r="H10" i="28"/>
  <c r="B15" i="28" s="1"/>
  <c r="I206" i="27"/>
  <c r="I127" i="27" s="1"/>
  <c r="I131" i="27" s="1"/>
  <c r="I166" i="27" s="1"/>
  <c r="H206" i="27"/>
  <c r="H205" i="27"/>
  <c r="I205" i="27" s="1"/>
  <c r="H204" i="27"/>
  <c r="I204" i="27" s="1"/>
  <c r="H153" i="27"/>
  <c r="I122" i="27"/>
  <c r="I70" i="27"/>
  <c r="H53" i="27"/>
  <c r="H59" i="27" s="1"/>
  <c r="I30" i="27"/>
  <c r="I14" i="27"/>
  <c r="H192" i="27" s="1"/>
  <c r="H10" i="27"/>
  <c r="B15" i="27" s="1"/>
  <c r="H208" i="26"/>
  <c r="I207" i="26"/>
  <c r="H207" i="26"/>
  <c r="H206" i="26"/>
  <c r="I206" i="26" s="1"/>
  <c r="I208" i="26" s="1"/>
  <c r="I129" i="26" s="1"/>
  <c r="I133" i="26" s="1"/>
  <c r="I168" i="26" s="1"/>
  <c r="H155" i="26"/>
  <c r="I124" i="26"/>
  <c r="I72" i="26"/>
  <c r="I67" i="26"/>
  <c r="I80" i="26" s="1"/>
  <c r="I88" i="26" s="1"/>
  <c r="H55" i="26"/>
  <c r="H61" i="26" s="1"/>
  <c r="I36" i="26"/>
  <c r="I35" i="26"/>
  <c r="I34" i="26"/>
  <c r="I38" i="26" s="1"/>
  <c r="I32" i="26"/>
  <c r="H25" i="26"/>
  <c r="H26" i="26" s="1"/>
  <c r="I14" i="26"/>
  <c r="H194" i="26" s="1"/>
  <c r="H10" i="26"/>
  <c r="B15" i="26" s="1"/>
  <c r="H205" i="25"/>
  <c r="I205" i="25" s="1"/>
  <c r="H204" i="25"/>
  <c r="H206" i="25" s="1"/>
  <c r="H153" i="25"/>
  <c r="I122" i="25"/>
  <c r="I70" i="25"/>
  <c r="I65" i="25"/>
  <c r="I78" i="25" s="1"/>
  <c r="I86" i="25" s="1"/>
  <c r="H53" i="25"/>
  <c r="H59" i="25" s="1"/>
  <c r="I32" i="25"/>
  <c r="I30" i="25"/>
  <c r="I36" i="25" s="1"/>
  <c r="I14" i="25"/>
  <c r="H192" i="25" s="1"/>
  <c r="H10" i="25"/>
  <c r="B15" i="25" s="1"/>
  <c r="H205" i="24"/>
  <c r="H206" i="24" s="1"/>
  <c r="H204" i="24"/>
  <c r="I204" i="24" s="1"/>
  <c r="H153" i="24"/>
  <c r="I122" i="24"/>
  <c r="I70" i="24"/>
  <c r="H53" i="24"/>
  <c r="H59" i="24" s="1"/>
  <c r="I30" i="24"/>
  <c r="I65" i="24" s="1"/>
  <c r="I78" i="24" s="1"/>
  <c r="I86" i="24" s="1"/>
  <c r="I14" i="24"/>
  <c r="H192" i="24" s="1"/>
  <c r="H10" i="24"/>
  <c r="B15" i="24" s="1"/>
  <c r="H207" i="23"/>
  <c r="I207" i="23" s="1"/>
  <c r="I206" i="23"/>
  <c r="I208" i="23" s="1"/>
  <c r="I129" i="23" s="1"/>
  <c r="I133" i="23" s="1"/>
  <c r="I168" i="23" s="1"/>
  <c r="H206" i="23"/>
  <c r="H208" i="23" s="1"/>
  <c r="H155" i="23"/>
  <c r="I124" i="23"/>
  <c r="I72" i="23"/>
  <c r="I67" i="23"/>
  <c r="I80" i="23" s="1"/>
  <c r="I88" i="23" s="1"/>
  <c r="H61" i="23"/>
  <c r="H108" i="23" s="1"/>
  <c r="H55" i="23"/>
  <c r="I32" i="23"/>
  <c r="H26" i="23"/>
  <c r="I35" i="23" s="1"/>
  <c r="H25" i="23"/>
  <c r="I36" i="23" s="1"/>
  <c r="I14" i="23"/>
  <c r="H194" i="23" s="1"/>
  <c r="H10" i="23"/>
  <c r="B15" i="23" s="1"/>
  <c r="H206" i="22"/>
  <c r="H205" i="22"/>
  <c r="I205" i="22" s="1"/>
  <c r="H204" i="22"/>
  <c r="I204" i="22" s="1"/>
  <c r="I206" i="22" s="1"/>
  <c r="I127" i="22" s="1"/>
  <c r="I131" i="22" s="1"/>
  <c r="I166" i="22" s="1"/>
  <c r="H153" i="22"/>
  <c r="I122" i="22"/>
  <c r="I70" i="22"/>
  <c r="H53" i="22"/>
  <c r="H59" i="22" s="1"/>
  <c r="I30" i="22"/>
  <c r="I65" i="22" s="1"/>
  <c r="I78" i="22" s="1"/>
  <c r="I86" i="22" s="1"/>
  <c r="I14" i="22"/>
  <c r="H192" i="22" s="1"/>
  <c r="H10" i="22"/>
  <c r="B15" i="22" s="1"/>
  <c r="I207" i="21"/>
  <c r="H207" i="21"/>
  <c r="H206" i="21"/>
  <c r="H208" i="21" s="1"/>
  <c r="H155" i="21"/>
  <c r="I124" i="21"/>
  <c r="I72" i="21"/>
  <c r="I67" i="21"/>
  <c r="I80" i="21" s="1"/>
  <c r="I88" i="21" s="1"/>
  <c r="H55" i="21"/>
  <c r="H61" i="21" s="1"/>
  <c r="I32" i="21"/>
  <c r="H25" i="21"/>
  <c r="I36" i="21" s="1"/>
  <c r="I14" i="21"/>
  <c r="H194" i="21" s="1"/>
  <c r="H10" i="21"/>
  <c r="B15" i="21" s="1"/>
  <c r="H205" i="20"/>
  <c r="I205" i="20" s="1"/>
  <c r="H204" i="20"/>
  <c r="H206" i="20" s="1"/>
  <c r="H153" i="20"/>
  <c r="I122" i="20"/>
  <c r="I70" i="20"/>
  <c r="H53" i="20"/>
  <c r="H59" i="20" s="1"/>
  <c r="I30" i="20"/>
  <c r="I32" i="20" s="1"/>
  <c r="I36" i="20" s="1"/>
  <c r="I14" i="20"/>
  <c r="H192" i="20" s="1"/>
  <c r="H10" i="20"/>
  <c r="B15" i="20" s="1"/>
  <c r="H207" i="19"/>
  <c r="I207" i="19" s="1"/>
  <c r="I206" i="19"/>
  <c r="H206" i="19"/>
  <c r="H208" i="19" s="1"/>
  <c r="H155" i="19"/>
  <c r="I124" i="19"/>
  <c r="I72" i="19"/>
  <c r="H55" i="19"/>
  <c r="H61" i="19" s="1"/>
  <c r="I32" i="19"/>
  <c r="I67" i="19" s="1"/>
  <c r="I80" i="19" s="1"/>
  <c r="I88" i="19" s="1"/>
  <c r="H25" i="19"/>
  <c r="I36" i="19" s="1"/>
  <c r="I14" i="19"/>
  <c r="H194" i="19" s="1"/>
  <c r="H10" i="19"/>
  <c r="B15" i="19" s="1"/>
  <c r="I205" i="18"/>
  <c r="H205" i="18"/>
  <c r="H204" i="18"/>
  <c r="H206" i="18" s="1"/>
  <c r="H153" i="18"/>
  <c r="I122" i="18"/>
  <c r="I70" i="18"/>
  <c r="H53" i="18"/>
  <c r="H59" i="18" s="1"/>
  <c r="I30" i="18"/>
  <c r="I32" i="18" s="1"/>
  <c r="I36" i="18" s="1"/>
  <c r="I14" i="18"/>
  <c r="H192" i="18" s="1"/>
  <c r="H10" i="18"/>
  <c r="B15" i="18" s="1"/>
  <c r="H208" i="17"/>
  <c r="H207" i="17"/>
  <c r="I207" i="17" s="1"/>
  <c r="I206" i="17"/>
  <c r="I208" i="17" s="1"/>
  <c r="I129" i="17" s="1"/>
  <c r="I133" i="17" s="1"/>
  <c r="I168" i="17" s="1"/>
  <c r="H206" i="17"/>
  <c r="H155" i="17"/>
  <c r="I124" i="17"/>
  <c r="I72" i="17"/>
  <c r="H55" i="17"/>
  <c r="H61" i="17" s="1"/>
  <c r="I32" i="17"/>
  <c r="I67" i="17" s="1"/>
  <c r="I80" i="17" s="1"/>
  <c r="I88" i="17" s="1"/>
  <c r="H25" i="17"/>
  <c r="I36" i="17" s="1"/>
  <c r="I14" i="17"/>
  <c r="H194" i="17" s="1"/>
  <c r="H10" i="17"/>
  <c r="B15" i="17" s="1"/>
  <c r="H207" i="16"/>
  <c r="I207" i="16" s="1"/>
  <c r="I206" i="16"/>
  <c r="I208" i="16" s="1"/>
  <c r="I129" i="16" s="1"/>
  <c r="I133" i="16" s="1"/>
  <c r="I168" i="16" s="1"/>
  <c r="H206" i="16"/>
  <c r="H208" i="16" s="1"/>
  <c r="H155" i="16"/>
  <c r="I124" i="16"/>
  <c r="I72" i="16"/>
  <c r="H55" i="16"/>
  <c r="H61" i="16" s="1"/>
  <c r="I32" i="16"/>
  <c r="H25" i="16"/>
  <c r="I36" i="16" s="1"/>
  <c r="I14" i="16"/>
  <c r="H194" i="16" s="1"/>
  <c r="H10" i="16"/>
  <c r="B15" i="16" s="1"/>
  <c r="I206" i="15"/>
  <c r="I127" i="15" s="1"/>
  <c r="I131" i="15" s="1"/>
  <c r="I166" i="15" s="1"/>
  <c r="H206" i="15"/>
  <c r="I205" i="15"/>
  <c r="H205" i="15"/>
  <c r="I204" i="15"/>
  <c r="H204" i="15"/>
  <c r="H153" i="15"/>
  <c r="I122" i="15"/>
  <c r="I70" i="15"/>
  <c r="H59" i="15"/>
  <c r="H106" i="15" s="1"/>
  <c r="H53" i="15"/>
  <c r="I30" i="15"/>
  <c r="I14" i="15"/>
  <c r="H192" i="15" s="1"/>
  <c r="H10" i="15"/>
  <c r="B15" i="15" s="1"/>
  <c r="H205" i="14"/>
  <c r="I205" i="14" s="1"/>
  <c r="I204" i="14"/>
  <c r="I206" i="14" s="1"/>
  <c r="I127" i="14" s="1"/>
  <c r="I131" i="14" s="1"/>
  <c r="I166" i="14" s="1"/>
  <c r="H204" i="14"/>
  <c r="H206" i="14" s="1"/>
  <c r="H153" i="14"/>
  <c r="I122" i="14"/>
  <c r="I70" i="14"/>
  <c r="I65" i="14"/>
  <c r="I78" i="14" s="1"/>
  <c r="I86" i="14" s="1"/>
  <c r="H53" i="14"/>
  <c r="H59" i="14" s="1"/>
  <c r="I32" i="14"/>
  <c r="I30" i="14"/>
  <c r="I36" i="14" s="1"/>
  <c r="I14" i="14"/>
  <c r="H192" i="14" s="1"/>
  <c r="H10" i="14"/>
  <c r="B15" i="14" s="1"/>
  <c r="H207" i="13"/>
  <c r="H206" i="13"/>
  <c r="I206" i="13" s="1"/>
  <c r="H155" i="13"/>
  <c r="I124" i="13"/>
  <c r="H108" i="13"/>
  <c r="I72" i="13"/>
  <c r="H61" i="13"/>
  <c r="H55" i="13"/>
  <c r="I32" i="13"/>
  <c r="H25" i="13"/>
  <c r="H26" i="13" s="1"/>
  <c r="I35" i="13" s="1"/>
  <c r="I14" i="13"/>
  <c r="H194" i="13" s="1"/>
  <c r="H10" i="13"/>
  <c r="B15" i="13" s="1"/>
  <c r="I205" i="12"/>
  <c r="H205" i="12"/>
  <c r="H204" i="12"/>
  <c r="H206" i="12" s="1"/>
  <c r="H153" i="12"/>
  <c r="I122" i="12"/>
  <c r="I78" i="12"/>
  <c r="I86" i="12" s="1"/>
  <c r="I70" i="12"/>
  <c r="H53" i="12"/>
  <c r="H59" i="12" s="1"/>
  <c r="I30" i="12"/>
  <c r="I65" i="12" s="1"/>
  <c r="I14" i="12"/>
  <c r="H192" i="12" s="1"/>
  <c r="H10" i="12"/>
  <c r="B15" i="12" s="1"/>
  <c r="H208" i="11"/>
  <c r="H207" i="11"/>
  <c r="I207" i="11" s="1"/>
  <c r="H206" i="11"/>
  <c r="I206" i="11" s="1"/>
  <c r="I208" i="11" s="1"/>
  <c r="I129" i="11" s="1"/>
  <c r="I133" i="11" s="1"/>
  <c r="I168" i="11" s="1"/>
  <c r="H155" i="11"/>
  <c r="I124" i="11"/>
  <c r="I72" i="11"/>
  <c r="H55" i="11"/>
  <c r="H61" i="11" s="1"/>
  <c r="I36" i="11"/>
  <c r="I34" i="11"/>
  <c r="I32" i="11"/>
  <c r="I67" i="11" s="1"/>
  <c r="I80" i="11" s="1"/>
  <c r="I88" i="11" s="1"/>
  <c r="H25" i="11"/>
  <c r="H26" i="11" s="1"/>
  <c r="I35" i="11" s="1"/>
  <c r="I14" i="11"/>
  <c r="H194" i="11" s="1"/>
  <c r="H10" i="11"/>
  <c r="B15" i="11" s="1"/>
  <c r="H205" i="10"/>
  <c r="I205" i="10" s="1"/>
  <c r="I204" i="10"/>
  <c r="H204" i="10"/>
  <c r="H206" i="10" s="1"/>
  <c r="H153" i="10"/>
  <c r="I122" i="10"/>
  <c r="I70" i="10"/>
  <c r="H53" i="10"/>
  <c r="H59" i="10" s="1"/>
  <c r="I32" i="10"/>
  <c r="I36" i="10" s="1"/>
  <c r="I30" i="10"/>
  <c r="I65" i="10" s="1"/>
  <c r="I78" i="10" s="1"/>
  <c r="I86" i="10" s="1"/>
  <c r="I14" i="10"/>
  <c r="H192" i="10" s="1"/>
  <c r="H10" i="10"/>
  <c r="B15" i="10" s="1"/>
  <c r="H207" i="9"/>
  <c r="I207" i="9" s="1"/>
  <c r="H206" i="9"/>
  <c r="H208" i="9" s="1"/>
  <c r="H155" i="9"/>
  <c r="I124" i="9"/>
  <c r="I72" i="9"/>
  <c r="H61" i="9"/>
  <c r="H108" i="9" s="1"/>
  <c r="H55" i="9"/>
  <c r="I32" i="9"/>
  <c r="I34" i="9" s="1"/>
  <c r="H25" i="9"/>
  <c r="I36" i="9" s="1"/>
  <c r="I14" i="9"/>
  <c r="H194" i="9" s="1"/>
  <c r="H10" i="9"/>
  <c r="B15" i="9" s="1"/>
  <c r="H206" i="8"/>
  <c r="I205" i="8"/>
  <c r="H205" i="8"/>
  <c r="H204" i="8"/>
  <c r="I204" i="8" s="1"/>
  <c r="H153" i="8"/>
  <c r="I122" i="8"/>
  <c r="I70" i="8"/>
  <c r="H59" i="8"/>
  <c r="H106" i="8" s="1"/>
  <c r="H53" i="8"/>
  <c r="I30" i="8"/>
  <c r="I65" i="8" s="1"/>
  <c r="I78" i="8" s="1"/>
  <c r="I86" i="8" s="1"/>
  <c r="I14" i="8"/>
  <c r="H192" i="8" s="1"/>
  <c r="H10" i="8"/>
  <c r="B15" i="8" s="1"/>
  <c r="H205" i="7"/>
  <c r="I205" i="7" s="1"/>
  <c r="H204" i="7"/>
  <c r="H206" i="7" s="1"/>
  <c r="H153" i="7"/>
  <c r="I122" i="7"/>
  <c r="I70" i="7"/>
  <c r="I65" i="7"/>
  <c r="I78" i="7" s="1"/>
  <c r="I86" i="7" s="1"/>
  <c r="H53" i="7"/>
  <c r="H59" i="7" s="1"/>
  <c r="I30" i="7"/>
  <c r="I14" i="7"/>
  <c r="H192" i="7" s="1"/>
  <c r="H10" i="7"/>
  <c r="B15" i="7" s="1"/>
  <c r="H207" i="6"/>
  <c r="I207" i="6" s="1"/>
  <c r="H206" i="6"/>
  <c r="I206" i="6" s="1"/>
  <c r="I208" i="6" s="1"/>
  <c r="I129" i="6" s="1"/>
  <c r="I133" i="6" s="1"/>
  <c r="I168" i="6" s="1"/>
  <c r="H155" i="6"/>
  <c r="I124" i="6"/>
  <c r="I72" i="6"/>
  <c r="H55" i="6"/>
  <c r="H61" i="6" s="1"/>
  <c r="I32" i="6"/>
  <c r="H25" i="6"/>
  <c r="H26" i="6" s="1"/>
  <c r="I35" i="6" s="1"/>
  <c r="I14" i="6"/>
  <c r="H194" i="6" s="1"/>
  <c r="H10" i="6"/>
  <c r="B15" i="6" s="1"/>
  <c r="I205" i="5"/>
  <c r="H205" i="5"/>
  <c r="H204" i="5"/>
  <c r="H206" i="5" s="1"/>
  <c r="H153" i="5"/>
  <c r="I122" i="5"/>
  <c r="I70" i="5"/>
  <c r="H53" i="5"/>
  <c r="H59" i="5" s="1"/>
  <c r="I30" i="5"/>
  <c r="I32" i="5" s="1"/>
  <c r="I36" i="5" s="1"/>
  <c r="I14" i="5"/>
  <c r="H192" i="5" s="1"/>
  <c r="H10" i="5"/>
  <c r="B15" i="5" s="1"/>
  <c r="AC46" i="4"/>
  <c r="G46" i="4"/>
  <c r="F46" i="4"/>
  <c r="T45" i="4"/>
  <c r="S45" i="4"/>
  <c r="L45" i="4"/>
  <c r="N45" i="4" s="1"/>
  <c r="K45" i="4"/>
  <c r="M45" i="4" s="1"/>
  <c r="E45" i="4"/>
  <c r="T44" i="4"/>
  <c r="S44" i="4"/>
  <c r="L44" i="4"/>
  <c r="N44" i="4" s="1"/>
  <c r="K44" i="4"/>
  <c r="M44" i="4" s="1"/>
  <c r="E44" i="4"/>
  <c r="T43" i="4"/>
  <c r="S43" i="4"/>
  <c r="M43" i="4"/>
  <c r="L43" i="4"/>
  <c r="N43" i="4" s="1"/>
  <c r="K43" i="4"/>
  <c r="E43" i="4"/>
  <c r="T42" i="4"/>
  <c r="S42" i="4"/>
  <c r="L42" i="4"/>
  <c r="N42" i="4" s="1"/>
  <c r="K42" i="4"/>
  <c r="M42" i="4" s="1"/>
  <c r="E42" i="4"/>
  <c r="T41" i="4"/>
  <c r="S41" i="4"/>
  <c r="L41" i="4"/>
  <c r="N41" i="4" s="1"/>
  <c r="K41" i="4"/>
  <c r="M41" i="4" s="1"/>
  <c r="E41" i="4"/>
  <c r="T40" i="4"/>
  <c r="S40" i="4"/>
  <c r="U40" i="4" s="1"/>
  <c r="L40" i="4"/>
  <c r="N40" i="4" s="1"/>
  <c r="K40" i="4"/>
  <c r="M40" i="4" s="1"/>
  <c r="E40" i="4"/>
  <c r="T39" i="4"/>
  <c r="L39" i="4"/>
  <c r="N39" i="4" s="1"/>
  <c r="K39" i="4"/>
  <c r="E39" i="4"/>
  <c r="S38" i="4"/>
  <c r="L38" i="4"/>
  <c r="K38" i="4"/>
  <c r="M38" i="4" s="1"/>
  <c r="E38" i="4"/>
  <c r="S37" i="4"/>
  <c r="L37" i="4"/>
  <c r="K37" i="4"/>
  <c r="M37" i="4" s="1"/>
  <c r="E37" i="4"/>
  <c r="T36" i="4"/>
  <c r="L36" i="4"/>
  <c r="N36" i="4" s="1"/>
  <c r="K36" i="4"/>
  <c r="E36" i="4"/>
  <c r="L35" i="4"/>
  <c r="K35" i="4"/>
  <c r="E35" i="4"/>
  <c r="S34" i="4"/>
  <c r="L34" i="4"/>
  <c r="K34" i="4"/>
  <c r="M34" i="4" s="1"/>
  <c r="E34" i="4"/>
  <c r="T33" i="4"/>
  <c r="S33" i="4"/>
  <c r="L33" i="4"/>
  <c r="N33" i="4" s="1"/>
  <c r="K33" i="4"/>
  <c r="M33" i="4" s="1"/>
  <c r="E33" i="4"/>
  <c r="T32" i="4"/>
  <c r="S32" i="4"/>
  <c r="L32" i="4"/>
  <c r="N32" i="4" s="1"/>
  <c r="K32" i="4"/>
  <c r="M32" i="4" s="1"/>
  <c r="E32" i="4"/>
  <c r="T31" i="4"/>
  <c r="S31" i="4"/>
  <c r="L31" i="4"/>
  <c r="N31" i="4" s="1"/>
  <c r="K31" i="4"/>
  <c r="M31" i="4" s="1"/>
  <c r="E31" i="4"/>
  <c r="T30" i="4"/>
  <c r="L30" i="4"/>
  <c r="N30" i="4" s="1"/>
  <c r="K30" i="4"/>
  <c r="E30" i="4"/>
  <c r="T29" i="4"/>
  <c r="S29" i="4"/>
  <c r="L29" i="4"/>
  <c r="N29" i="4" s="1"/>
  <c r="K29" i="4"/>
  <c r="M29" i="4" s="1"/>
  <c r="E29" i="4"/>
  <c r="T28" i="4"/>
  <c r="L28" i="4"/>
  <c r="N28" i="4" s="1"/>
  <c r="K28" i="4"/>
  <c r="E28" i="4"/>
  <c r="AC23" i="4"/>
  <c r="G23" i="4"/>
  <c r="F23" i="4"/>
  <c r="T22" i="4"/>
  <c r="L22" i="4"/>
  <c r="N22" i="4" s="1"/>
  <c r="K22" i="4"/>
  <c r="E22" i="4"/>
  <c r="T21" i="4"/>
  <c r="L21" i="4"/>
  <c r="N21" i="4" s="1"/>
  <c r="K21" i="4"/>
  <c r="E21" i="4"/>
  <c r="T20" i="4"/>
  <c r="L20" i="4"/>
  <c r="N20" i="4" s="1"/>
  <c r="K20" i="4"/>
  <c r="E20" i="4"/>
  <c r="T19" i="4"/>
  <c r="L19" i="4"/>
  <c r="N19" i="4" s="1"/>
  <c r="K19" i="4"/>
  <c r="E19" i="4"/>
  <c r="L18" i="4"/>
  <c r="K18" i="4"/>
  <c r="E18" i="4"/>
  <c r="T17" i="4"/>
  <c r="L17" i="4"/>
  <c r="N17" i="4" s="1"/>
  <c r="K17" i="4"/>
  <c r="E17" i="4"/>
  <c r="L16" i="4"/>
  <c r="K16" i="4"/>
  <c r="E16" i="4"/>
  <c r="L15" i="4"/>
  <c r="K15" i="4"/>
  <c r="E15" i="4"/>
  <c r="L14" i="4"/>
  <c r="K14" i="4"/>
  <c r="E14" i="4"/>
  <c r="S13" i="4"/>
  <c r="L13" i="4"/>
  <c r="K13" i="4"/>
  <c r="M13" i="4" s="1"/>
  <c r="E13" i="4"/>
  <c r="T12" i="4"/>
  <c r="S12" i="4"/>
  <c r="L12" i="4"/>
  <c r="N12" i="4" s="1"/>
  <c r="K12" i="4"/>
  <c r="M12" i="4" s="1"/>
  <c r="E12" i="4"/>
  <c r="L11" i="4"/>
  <c r="K11" i="4"/>
  <c r="E11" i="4"/>
  <c r="T10" i="4"/>
  <c r="L10" i="4"/>
  <c r="N10" i="4" s="1"/>
  <c r="K10" i="4"/>
  <c r="E10" i="4"/>
  <c r="L9" i="4"/>
  <c r="K9" i="4"/>
  <c r="E9" i="4"/>
  <c r="L8" i="4"/>
  <c r="K8" i="4"/>
  <c r="E8" i="4"/>
  <c r="L7" i="4"/>
  <c r="K7" i="4"/>
  <c r="E7" i="4"/>
  <c r="T6" i="4"/>
  <c r="L6" i="4"/>
  <c r="N6" i="4" s="1"/>
  <c r="K6" i="4"/>
  <c r="E6" i="4"/>
  <c r="L5" i="4"/>
  <c r="K5" i="4"/>
  <c r="E5" i="4"/>
  <c r="H206" i="3"/>
  <c r="H205" i="3"/>
  <c r="I205" i="3" s="1"/>
  <c r="I204" i="3"/>
  <c r="I206" i="3" s="1"/>
  <c r="I127" i="3" s="1"/>
  <c r="I131" i="3" s="1"/>
  <c r="I166" i="3" s="1"/>
  <c r="H204" i="3"/>
  <c r="G196" i="3"/>
  <c r="H192" i="3"/>
  <c r="H153" i="3"/>
  <c r="I122" i="3"/>
  <c r="I78" i="3"/>
  <c r="I86" i="3" s="1"/>
  <c r="I70" i="3"/>
  <c r="I65" i="3"/>
  <c r="H53" i="3"/>
  <c r="H59" i="3" s="1"/>
  <c r="I36" i="3"/>
  <c r="B102" i="3" s="1"/>
  <c r="I32" i="3"/>
  <c r="I30" i="3"/>
  <c r="B15" i="3"/>
  <c r="H205" i="2"/>
  <c r="I205" i="2" s="1"/>
  <c r="H204" i="2"/>
  <c r="I204" i="2" s="1"/>
  <c r="I206" i="2" s="1"/>
  <c r="I127" i="2" s="1"/>
  <c r="I131" i="2" s="1"/>
  <c r="I166" i="2" s="1"/>
  <c r="H192" i="2"/>
  <c r="H153" i="2"/>
  <c r="I122" i="2"/>
  <c r="I70" i="2"/>
  <c r="H59" i="2"/>
  <c r="H106" i="2" s="1"/>
  <c r="H53" i="2"/>
  <c r="I30" i="2"/>
  <c r="I65" i="2" s="1"/>
  <c r="I78" i="2" s="1"/>
  <c r="I86" i="2" s="1"/>
  <c r="C19" i="1"/>
  <c r="C20" i="1" s="1"/>
  <c r="C9" i="1"/>
  <c r="C10" i="1" s="1"/>
  <c r="I65" i="5" l="1"/>
  <c r="I78" i="5" s="1"/>
  <c r="I86" i="5" s="1"/>
  <c r="E46" i="4"/>
  <c r="E23" i="4"/>
  <c r="AC48" i="4"/>
  <c r="O42" i="4"/>
  <c r="O45" i="4"/>
  <c r="L23" i="4"/>
  <c r="O41" i="4"/>
  <c r="K23" i="4"/>
  <c r="O43" i="4"/>
  <c r="O12" i="4"/>
  <c r="O29" i="4"/>
  <c r="O44" i="4"/>
  <c r="O32" i="4"/>
  <c r="O40" i="4"/>
  <c r="U44" i="4"/>
  <c r="U31" i="4"/>
  <c r="U33" i="4"/>
  <c r="U43" i="4"/>
  <c r="U29" i="4"/>
  <c r="U12" i="4"/>
  <c r="U41" i="4"/>
  <c r="U32" i="4"/>
  <c r="U45" i="4"/>
  <c r="O31" i="4"/>
  <c r="I106" i="3"/>
  <c r="H106" i="3"/>
  <c r="O33" i="4"/>
  <c r="H106" i="10"/>
  <c r="I38" i="23"/>
  <c r="I97" i="26"/>
  <c r="I46" i="26"/>
  <c r="I45" i="26"/>
  <c r="I47" i="26" s="1"/>
  <c r="I86" i="26" s="1"/>
  <c r="I95" i="26"/>
  <c r="I164" i="26"/>
  <c r="I59" i="26"/>
  <c r="I58" i="26"/>
  <c r="I57" i="26"/>
  <c r="I56" i="26"/>
  <c r="B104" i="26"/>
  <c r="I93" i="26"/>
  <c r="B102" i="5"/>
  <c r="I95" i="5"/>
  <c r="I44" i="5"/>
  <c r="I43" i="5"/>
  <c r="I93" i="5"/>
  <c r="I94" i="5" s="1"/>
  <c r="I162" i="5"/>
  <c r="I32" i="2"/>
  <c r="H206" i="2"/>
  <c r="U42" i="4"/>
  <c r="I67" i="13"/>
  <c r="I80" i="13" s="1"/>
  <c r="I88" i="13" s="1"/>
  <c r="I34" i="13"/>
  <c r="I38" i="13" s="1"/>
  <c r="H208" i="13"/>
  <c r="I207" i="13"/>
  <c r="I208" i="13" s="1"/>
  <c r="I129" i="13" s="1"/>
  <c r="I133" i="13" s="1"/>
  <c r="I168" i="13" s="1"/>
  <c r="I36" i="2"/>
  <c r="I162" i="3"/>
  <c r="H106" i="5"/>
  <c r="I95" i="14"/>
  <c r="I44" i="14"/>
  <c r="I43" i="14"/>
  <c r="I45" i="14" s="1"/>
  <c r="I84" i="14" s="1"/>
  <c r="I93" i="14"/>
  <c r="I58" i="14"/>
  <c r="I57" i="14"/>
  <c r="I91" i="14"/>
  <c r="I55" i="14"/>
  <c r="I162" i="14"/>
  <c r="I52" i="14"/>
  <c r="B102" i="14"/>
  <c r="I51" i="14"/>
  <c r="I67" i="6"/>
  <c r="I80" i="6" s="1"/>
  <c r="I88" i="6" s="1"/>
  <c r="I38" i="6"/>
  <c r="I34" i="6"/>
  <c r="I93" i="3"/>
  <c r="I94" i="3" s="1"/>
  <c r="K46" i="4"/>
  <c r="H108" i="11"/>
  <c r="I43" i="3"/>
  <c r="L46" i="4"/>
  <c r="I94" i="14"/>
  <c r="H106" i="14"/>
  <c r="I44" i="3"/>
  <c r="I95" i="3"/>
  <c r="H106" i="12"/>
  <c r="H106" i="7"/>
  <c r="I206" i="10"/>
  <c r="I127" i="10" s="1"/>
  <c r="I131" i="10" s="1"/>
  <c r="I166" i="10" s="1"/>
  <c r="H108" i="6"/>
  <c r="I206" i="8"/>
  <c r="I127" i="8" s="1"/>
  <c r="I131" i="8" s="1"/>
  <c r="I166" i="8" s="1"/>
  <c r="B102" i="10"/>
  <c r="I95" i="10"/>
  <c r="I44" i="10"/>
  <c r="I43" i="10"/>
  <c r="I45" i="10" s="1"/>
  <c r="I93" i="10"/>
  <c r="I94" i="10" s="1"/>
  <c r="I162" i="10"/>
  <c r="I65" i="15"/>
  <c r="I78" i="15" s="1"/>
  <c r="I86" i="15" s="1"/>
  <c r="I32" i="15"/>
  <c r="I36" i="15" s="1"/>
  <c r="H106" i="22"/>
  <c r="I94" i="25"/>
  <c r="H106" i="25"/>
  <c r="I204" i="5"/>
  <c r="I206" i="5" s="1"/>
  <c r="I127" i="5" s="1"/>
  <c r="I131" i="5" s="1"/>
  <c r="I166" i="5" s="1"/>
  <c r="H208" i="6"/>
  <c r="I32" i="8"/>
  <c r="I36" i="8" s="1"/>
  <c r="I38" i="11"/>
  <c r="I204" i="12"/>
  <c r="I206" i="12" s="1"/>
  <c r="I127" i="12" s="1"/>
  <c r="I131" i="12" s="1"/>
  <c r="I166" i="12" s="1"/>
  <c r="H108" i="21"/>
  <c r="H106" i="24"/>
  <c r="I36" i="6"/>
  <c r="I67" i="9"/>
  <c r="I80" i="9" s="1"/>
  <c r="I88" i="9" s="1"/>
  <c r="I36" i="13"/>
  <c r="I56" i="20"/>
  <c r="I162" i="20"/>
  <c r="B102" i="20"/>
  <c r="I95" i="20"/>
  <c r="I44" i="20"/>
  <c r="I43" i="20"/>
  <c r="I45" i="20" s="1"/>
  <c r="I84" i="20" s="1"/>
  <c r="I93" i="20"/>
  <c r="I94" i="20" s="1"/>
  <c r="H106" i="20"/>
  <c r="I204" i="7"/>
  <c r="I206" i="7" s="1"/>
  <c r="I127" i="7" s="1"/>
  <c r="I131" i="7" s="1"/>
  <c r="I166" i="7" s="1"/>
  <c r="I67" i="16"/>
  <c r="I80" i="16" s="1"/>
  <c r="I88" i="16" s="1"/>
  <c r="I34" i="16"/>
  <c r="I38" i="16" s="1"/>
  <c r="H106" i="28"/>
  <c r="I94" i="28"/>
  <c r="I32" i="12"/>
  <c r="I36" i="12" s="1"/>
  <c r="I43" i="18"/>
  <c r="I93" i="18"/>
  <c r="I162" i="18"/>
  <c r="B102" i="18"/>
  <c r="I95" i="18"/>
  <c r="I44" i="18"/>
  <c r="I91" i="18" s="1"/>
  <c r="H108" i="19"/>
  <c r="H26" i="9"/>
  <c r="I35" i="9" s="1"/>
  <c r="I38" i="9" s="1"/>
  <c r="I206" i="9"/>
  <c r="I208" i="9" s="1"/>
  <c r="I129" i="9" s="1"/>
  <c r="I133" i="9" s="1"/>
  <c r="I168" i="9" s="1"/>
  <c r="H108" i="17"/>
  <c r="I94" i="18"/>
  <c r="H106" i="18"/>
  <c r="H106" i="29"/>
  <c r="I32" i="7"/>
  <c r="I36" i="7" s="1"/>
  <c r="H108" i="16"/>
  <c r="I208" i="19"/>
  <c r="I129" i="19" s="1"/>
  <c r="I133" i="19" s="1"/>
  <c r="I168" i="19" s="1"/>
  <c r="I95" i="25"/>
  <c r="I44" i="25"/>
  <c r="I43" i="25"/>
  <c r="I45" i="25" s="1"/>
  <c r="I84" i="25" s="1"/>
  <c r="I93" i="25"/>
  <c r="I162" i="25"/>
  <c r="B102" i="25"/>
  <c r="H26" i="17"/>
  <c r="I35" i="17" s="1"/>
  <c r="I65" i="18"/>
  <c r="I78" i="18" s="1"/>
  <c r="I86" i="18" s="1"/>
  <c r="I32" i="22"/>
  <c r="I36" i="22" s="1"/>
  <c r="I205" i="24"/>
  <c r="I206" i="24" s="1"/>
  <c r="I127" i="24" s="1"/>
  <c r="I131" i="24" s="1"/>
  <c r="I166" i="24" s="1"/>
  <c r="H206" i="36"/>
  <c r="I204" i="36"/>
  <c r="I206" i="36" s="1"/>
  <c r="I127" i="36" s="1"/>
  <c r="I131" i="36" s="1"/>
  <c r="I166" i="36" s="1"/>
  <c r="I206" i="37"/>
  <c r="I208" i="37" s="1"/>
  <c r="I129" i="37" s="1"/>
  <c r="I133" i="37" s="1"/>
  <c r="I168" i="37" s="1"/>
  <c r="I34" i="17"/>
  <c r="H26" i="19"/>
  <c r="I35" i="19" s="1"/>
  <c r="H26" i="16"/>
  <c r="I35" i="16" s="1"/>
  <c r="I65" i="20"/>
  <c r="I78" i="20" s="1"/>
  <c r="I86" i="20" s="1"/>
  <c r="I32" i="24"/>
  <c r="I36" i="24" s="1"/>
  <c r="I204" i="25"/>
  <c r="I206" i="25" s="1"/>
  <c r="I127" i="25" s="1"/>
  <c r="I131" i="25" s="1"/>
  <c r="I166" i="25" s="1"/>
  <c r="B102" i="28"/>
  <c r="I51" i="28"/>
  <c r="I95" i="28"/>
  <c r="I44" i="28"/>
  <c r="I93" i="28"/>
  <c r="I56" i="28"/>
  <c r="I55" i="28"/>
  <c r="I162" i="28"/>
  <c r="I54" i="28"/>
  <c r="I53" i="28"/>
  <c r="I93" i="34"/>
  <c r="I94" i="34" s="1"/>
  <c r="I162" i="34"/>
  <c r="B102" i="34"/>
  <c r="I34" i="19"/>
  <c r="I38" i="19" s="1"/>
  <c r="H26" i="21"/>
  <c r="I35" i="21" s="1"/>
  <c r="I206" i="21"/>
  <c r="I208" i="21" s="1"/>
  <c r="I129" i="21" s="1"/>
  <c r="I133" i="21" s="1"/>
  <c r="I168" i="21" s="1"/>
  <c r="I43" i="28"/>
  <c r="I45" i="28" s="1"/>
  <c r="I84" i="28" s="1"/>
  <c r="H206" i="28"/>
  <c r="I204" i="28"/>
  <c r="I206" i="28" s="1"/>
  <c r="I127" i="28" s="1"/>
  <c r="I131" i="28" s="1"/>
  <c r="I166" i="28" s="1"/>
  <c r="B102" i="30"/>
  <c r="I95" i="30"/>
  <c r="I44" i="30"/>
  <c r="I93" i="30"/>
  <c r="I94" i="30" s="1"/>
  <c r="H206" i="30"/>
  <c r="I52" i="32"/>
  <c r="B102" i="32"/>
  <c r="I51" i="32"/>
  <c r="I59" i="32" s="1"/>
  <c r="I85" i="32" s="1"/>
  <c r="I95" i="32"/>
  <c r="I44" i="32"/>
  <c r="I43" i="32"/>
  <c r="I45" i="32" s="1"/>
  <c r="I84" i="32" s="1"/>
  <c r="I93" i="32"/>
  <c r="I58" i="32"/>
  <c r="I57" i="32"/>
  <c r="I91" i="32"/>
  <c r="I56" i="32"/>
  <c r="I55" i="32"/>
  <c r="H206" i="32"/>
  <c r="I204" i="32"/>
  <c r="I206" i="32" s="1"/>
  <c r="I127" i="32" s="1"/>
  <c r="I131" i="32" s="1"/>
  <c r="I166" i="32" s="1"/>
  <c r="I43" i="34"/>
  <c r="I91" i="34" s="1"/>
  <c r="I38" i="17"/>
  <c r="I204" i="18"/>
  <c r="I206" i="18" s="1"/>
  <c r="I127" i="18" s="1"/>
  <c r="I131" i="18" s="1"/>
  <c r="I166" i="18" s="1"/>
  <c r="I52" i="28"/>
  <c r="I43" i="30"/>
  <c r="I206" i="30"/>
  <c r="I127" i="30" s="1"/>
  <c r="I131" i="30" s="1"/>
  <c r="I166" i="30" s="1"/>
  <c r="I44" i="34"/>
  <c r="I52" i="36"/>
  <c r="B102" i="36"/>
  <c r="I51" i="36"/>
  <c r="I59" i="36" s="1"/>
  <c r="I85" i="36" s="1"/>
  <c r="I95" i="36"/>
  <c r="I44" i="36"/>
  <c r="I43" i="36"/>
  <c r="I45" i="36" s="1"/>
  <c r="I84" i="36" s="1"/>
  <c r="I93" i="36"/>
  <c r="I58" i="36"/>
  <c r="I57" i="36"/>
  <c r="I91" i="36"/>
  <c r="I56" i="36"/>
  <c r="I55" i="36"/>
  <c r="I34" i="21"/>
  <c r="I38" i="21" s="1"/>
  <c r="I96" i="26"/>
  <c r="H108" i="26"/>
  <c r="I43" i="39"/>
  <c r="I93" i="39"/>
  <c r="I91" i="39"/>
  <c r="I162" i="39"/>
  <c r="B102" i="39"/>
  <c r="I204" i="20"/>
  <c r="I206" i="20" s="1"/>
  <c r="I127" i="20" s="1"/>
  <c r="I131" i="20" s="1"/>
  <c r="I166" i="20" s="1"/>
  <c r="I65" i="27"/>
  <c r="I78" i="27" s="1"/>
  <c r="I86" i="27" s="1"/>
  <c r="I36" i="27"/>
  <c r="I57" i="28"/>
  <c r="I53" i="32"/>
  <c r="I67" i="37"/>
  <c r="I80" i="37" s="1"/>
  <c r="I88" i="37" s="1"/>
  <c r="I44" i="39"/>
  <c r="I34" i="23"/>
  <c r="I32" i="27"/>
  <c r="I93" i="29"/>
  <c r="I94" i="29" s="1"/>
  <c r="I54" i="32"/>
  <c r="I53" i="36"/>
  <c r="I34" i="37"/>
  <c r="I38" i="37" s="1"/>
  <c r="I94" i="32"/>
  <c r="H108" i="33"/>
  <c r="I54" i="36"/>
  <c r="H108" i="38"/>
  <c r="I94" i="39"/>
  <c r="H106" i="39"/>
  <c r="I32" i="31"/>
  <c r="I36" i="31" s="1"/>
  <c r="I206" i="33"/>
  <c r="I208" i="33" s="1"/>
  <c r="I129" i="33" s="1"/>
  <c r="I133" i="33" s="1"/>
  <c r="I168" i="33" s="1"/>
  <c r="I94" i="36"/>
  <c r="I162" i="36"/>
  <c r="H106" i="27"/>
  <c r="I91" i="29"/>
  <c r="B102" i="29"/>
  <c r="I95" i="29"/>
  <c r="I44" i="29"/>
  <c r="I45" i="29" s="1"/>
  <c r="H206" i="29"/>
  <c r="I204" i="29"/>
  <c r="I206" i="29" s="1"/>
  <c r="I127" i="29" s="1"/>
  <c r="I131" i="29" s="1"/>
  <c r="I166" i="29" s="1"/>
  <c r="H206" i="31"/>
  <c r="I67" i="33"/>
  <c r="I80" i="33" s="1"/>
  <c r="I88" i="33" s="1"/>
  <c r="I38" i="33"/>
  <c r="I65" i="34"/>
  <c r="I78" i="34" s="1"/>
  <c r="I86" i="34" s="1"/>
  <c r="I36" i="38"/>
  <c r="I38" i="38" s="1"/>
  <c r="I36" i="37"/>
  <c r="I204" i="31"/>
  <c r="I206" i="31" s="1"/>
  <c r="I127" i="31" s="1"/>
  <c r="I131" i="31" s="1"/>
  <c r="I166" i="31" s="1"/>
  <c r="I34" i="35"/>
  <c r="I38" i="35" s="1"/>
  <c r="I206" i="35"/>
  <c r="I208" i="35" s="1"/>
  <c r="I129" i="35" s="1"/>
  <c r="I133" i="35" s="1"/>
  <c r="I168" i="35" s="1"/>
  <c r="I204" i="39"/>
  <c r="I206" i="39" s="1"/>
  <c r="I127" i="39" s="1"/>
  <c r="I131" i="39" s="1"/>
  <c r="I166" i="39" s="1"/>
  <c r="I45" i="5" l="1"/>
  <c r="I84" i="5" s="1"/>
  <c r="I162" i="15"/>
  <c r="B102" i="15"/>
  <c r="I95" i="15"/>
  <c r="I44" i="15"/>
  <c r="I43" i="15"/>
  <c r="I45" i="15" s="1"/>
  <c r="I84" i="15" s="1"/>
  <c r="I93" i="15"/>
  <c r="I94" i="15" s="1"/>
  <c r="I84" i="29"/>
  <c r="I58" i="29"/>
  <c r="I54" i="29"/>
  <c r="I53" i="29"/>
  <c r="I52" i="29"/>
  <c r="I51" i="29"/>
  <c r="I56" i="29"/>
  <c r="I57" i="29"/>
  <c r="I55" i="29"/>
  <c r="I97" i="16"/>
  <c r="I46" i="16"/>
  <c r="I95" i="16"/>
  <c r="I96" i="16" s="1"/>
  <c r="I59" i="16"/>
  <c r="I93" i="16"/>
  <c r="I58" i="16"/>
  <c r="I57" i="16"/>
  <c r="I164" i="16"/>
  <c r="B104" i="16"/>
  <c r="I45" i="16"/>
  <c r="I47" i="16" s="1"/>
  <c r="I86" i="16" s="1"/>
  <c r="I97" i="21"/>
  <c r="I46" i="21"/>
  <c r="I45" i="21"/>
  <c r="I47" i="21" s="1"/>
  <c r="I86" i="21" s="1"/>
  <c r="I95" i="21"/>
  <c r="I96" i="21" s="1"/>
  <c r="I60" i="21"/>
  <c r="I164" i="21"/>
  <c r="I54" i="21"/>
  <c r="B104" i="21"/>
  <c r="I53" i="21"/>
  <c r="I45" i="35"/>
  <c r="I95" i="35"/>
  <c r="I96" i="35" s="1"/>
  <c r="I164" i="35"/>
  <c r="B104" i="35"/>
  <c r="I97" i="35"/>
  <c r="I46" i="35"/>
  <c r="I93" i="35" s="1"/>
  <c r="I162" i="8"/>
  <c r="I54" i="8"/>
  <c r="I53" i="8"/>
  <c r="I52" i="8"/>
  <c r="B102" i="8"/>
  <c r="I51" i="8"/>
  <c r="I59" i="8" s="1"/>
  <c r="I85" i="8" s="1"/>
  <c r="I95" i="8"/>
  <c r="I44" i="8"/>
  <c r="I43" i="8"/>
  <c r="I45" i="8" s="1"/>
  <c r="I84" i="8" s="1"/>
  <c r="I93" i="8"/>
  <c r="I94" i="8" s="1"/>
  <c r="I58" i="8"/>
  <c r="I57" i="8"/>
  <c r="I91" i="8"/>
  <c r="I56" i="8"/>
  <c r="I55" i="8"/>
  <c r="I53" i="24"/>
  <c r="I52" i="24"/>
  <c r="B102" i="24"/>
  <c r="I95" i="24"/>
  <c r="I44" i="24"/>
  <c r="I43" i="24"/>
  <c r="I45" i="24" s="1"/>
  <c r="I84" i="24" s="1"/>
  <c r="I93" i="24"/>
  <c r="I94" i="24" s="1"/>
  <c r="I58" i="24"/>
  <c r="I57" i="24"/>
  <c r="I91" i="24"/>
  <c r="I56" i="24"/>
  <c r="I162" i="24"/>
  <c r="I92" i="18"/>
  <c r="I96" i="18" s="1"/>
  <c r="I95" i="7"/>
  <c r="I44" i="7"/>
  <c r="I43" i="7"/>
  <c r="I93" i="7"/>
  <c r="I94" i="7" s="1"/>
  <c r="I162" i="7"/>
  <c r="B102" i="7"/>
  <c r="B104" i="13"/>
  <c r="I97" i="13"/>
  <c r="I46" i="13"/>
  <c r="I45" i="13"/>
  <c r="I95" i="13"/>
  <c r="I96" i="13" s="1"/>
  <c r="I93" i="13"/>
  <c r="I164" i="13"/>
  <c r="B104" i="37"/>
  <c r="I97" i="37"/>
  <c r="I46" i="37"/>
  <c r="I45" i="37"/>
  <c r="I47" i="37" s="1"/>
  <c r="I86" i="37" s="1"/>
  <c r="I95" i="37"/>
  <c r="I96" i="37" s="1"/>
  <c r="I60" i="37"/>
  <c r="I164" i="37"/>
  <c r="I164" i="38"/>
  <c r="B104" i="38"/>
  <c r="I97" i="38"/>
  <c r="I46" i="38"/>
  <c r="I45" i="38"/>
  <c r="I95" i="38"/>
  <c r="I96" i="38" s="1"/>
  <c r="B104" i="19"/>
  <c r="I97" i="19"/>
  <c r="I46" i="19"/>
  <c r="I45" i="19"/>
  <c r="I95" i="19"/>
  <c r="I96" i="19" s="1"/>
  <c r="I93" i="19"/>
  <c r="I164" i="19"/>
  <c r="I162" i="22"/>
  <c r="B102" i="22"/>
  <c r="I95" i="22"/>
  <c r="I44" i="22"/>
  <c r="I43" i="22"/>
  <c r="I93" i="22"/>
  <c r="I94" i="22" s="1"/>
  <c r="I91" i="22"/>
  <c r="I43" i="31"/>
  <c r="I45" i="31" s="1"/>
  <c r="I84" i="31" s="1"/>
  <c r="I93" i="31"/>
  <c r="I94" i="31" s="1"/>
  <c r="I162" i="31"/>
  <c r="B102" i="31"/>
  <c r="I44" i="31"/>
  <c r="I95" i="31"/>
  <c r="B102" i="12"/>
  <c r="I95" i="12"/>
  <c r="I44" i="12"/>
  <c r="I43" i="12"/>
  <c r="I45" i="12" s="1"/>
  <c r="I84" i="12" s="1"/>
  <c r="I93" i="12"/>
  <c r="I94" i="12" s="1"/>
  <c r="I58" i="12"/>
  <c r="I162" i="12"/>
  <c r="I54" i="12"/>
  <c r="I52" i="12"/>
  <c r="I92" i="34"/>
  <c r="I96" i="34" s="1"/>
  <c r="I95" i="23"/>
  <c r="I96" i="23" s="1"/>
  <c r="I57" i="23"/>
  <c r="I164" i="23"/>
  <c r="I55" i="23"/>
  <c r="I54" i="23"/>
  <c r="B104" i="23"/>
  <c r="I97" i="23"/>
  <c r="I46" i="23"/>
  <c r="I45" i="23"/>
  <c r="I47" i="23" s="1"/>
  <c r="I86" i="23" s="1"/>
  <c r="I52" i="25"/>
  <c r="I53" i="25"/>
  <c r="I91" i="20"/>
  <c r="I84" i="10"/>
  <c r="I53" i="10"/>
  <c r="I53" i="5"/>
  <c r="I106" i="36"/>
  <c r="I106" i="32"/>
  <c r="I106" i="34"/>
  <c r="I106" i="28"/>
  <c r="I54" i="25"/>
  <c r="I57" i="20"/>
  <c r="I57" i="11"/>
  <c r="I164" i="11"/>
  <c r="I54" i="11"/>
  <c r="B104" i="11"/>
  <c r="I97" i="11"/>
  <c r="I46" i="11"/>
  <c r="I45" i="11"/>
  <c r="I47" i="11" s="1"/>
  <c r="I86" i="11" s="1"/>
  <c r="I95" i="11"/>
  <c r="I96" i="11" s="1"/>
  <c r="I54" i="5"/>
  <c r="I92" i="29"/>
  <c r="I96" i="29" s="1"/>
  <c r="I162" i="27"/>
  <c r="I95" i="27"/>
  <c r="I44" i="27"/>
  <c r="I43" i="27"/>
  <c r="I45" i="27" s="1"/>
  <c r="I84" i="27" s="1"/>
  <c r="I93" i="27"/>
  <c r="I94" i="27" s="1"/>
  <c r="I58" i="27"/>
  <c r="I52" i="27"/>
  <c r="B102" i="27"/>
  <c r="I58" i="9"/>
  <c r="I164" i="9"/>
  <c r="B104" i="9"/>
  <c r="I53" i="9"/>
  <c r="I97" i="9"/>
  <c r="I46" i="9"/>
  <c r="I45" i="9"/>
  <c r="I47" i="9" s="1"/>
  <c r="I86" i="9" s="1"/>
  <c r="I60" i="9"/>
  <c r="I95" i="9"/>
  <c r="I96" i="9" s="1"/>
  <c r="I54" i="10"/>
  <c r="I51" i="5"/>
  <c r="I92" i="39"/>
  <c r="I96" i="39" s="1"/>
  <c r="I106" i="30"/>
  <c r="I55" i="25"/>
  <c r="I51" i="20"/>
  <c r="I59" i="20" s="1"/>
  <c r="I85" i="20" s="1"/>
  <c r="I87" i="20" s="1"/>
  <c r="I51" i="10"/>
  <c r="I106" i="14"/>
  <c r="I55" i="5"/>
  <c r="I106" i="5"/>
  <c r="I60" i="26"/>
  <c r="I55" i="33"/>
  <c r="I54" i="33"/>
  <c r="I97" i="33"/>
  <c r="I46" i="33"/>
  <c r="I45" i="33"/>
  <c r="I47" i="33" s="1"/>
  <c r="I86" i="33" s="1"/>
  <c r="I95" i="33"/>
  <c r="I96" i="33" s="1"/>
  <c r="I60" i="33"/>
  <c r="I59" i="33"/>
  <c r="I93" i="33"/>
  <c r="I58" i="33"/>
  <c r="B104" i="33"/>
  <c r="I164" i="33"/>
  <c r="I57" i="33"/>
  <c r="I56" i="33"/>
  <c r="I53" i="33"/>
  <c r="I96" i="36"/>
  <c r="I110" i="36" s="1"/>
  <c r="I92" i="36"/>
  <c r="I92" i="32"/>
  <c r="I96" i="32"/>
  <c r="I106" i="20"/>
  <c r="I55" i="10"/>
  <c r="I106" i="10"/>
  <c r="I52" i="5"/>
  <c r="I54" i="26"/>
  <c r="I92" i="14"/>
  <c r="I96" i="14"/>
  <c r="I45" i="30"/>
  <c r="I56" i="25"/>
  <c r="I52" i="20"/>
  <c r="I52" i="10"/>
  <c r="I53" i="14"/>
  <c r="I59" i="14" s="1"/>
  <c r="I56" i="5"/>
  <c r="I55" i="26"/>
  <c r="I91" i="25"/>
  <c r="I53" i="20"/>
  <c r="I56" i="10"/>
  <c r="I54" i="14"/>
  <c r="I91" i="5"/>
  <c r="I106" i="39"/>
  <c r="I91" i="30"/>
  <c r="I91" i="28"/>
  <c r="I57" i="25"/>
  <c r="I54" i="20"/>
  <c r="I91" i="10"/>
  <c r="I57" i="5"/>
  <c r="I94" i="26"/>
  <c r="I98" i="26" s="1"/>
  <c r="I106" i="29"/>
  <c r="I45" i="39"/>
  <c r="I54" i="17"/>
  <c r="B104" i="17"/>
  <c r="I97" i="17"/>
  <c r="I46" i="17"/>
  <c r="I45" i="17"/>
  <c r="I47" i="17" s="1"/>
  <c r="I86" i="17" s="1"/>
  <c r="I95" i="17"/>
  <c r="I96" i="17" s="1"/>
  <c r="I60" i="17"/>
  <c r="I164" i="17"/>
  <c r="I56" i="17"/>
  <c r="I55" i="17"/>
  <c r="I58" i="28"/>
  <c r="I59" i="28" s="1"/>
  <c r="I57" i="10"/>
  <c r="I45" i="3"/>
  <c r="B104" i="6"/>
  <c r="I97" i="6"/>
  <c r="I46" i="6"/>
  <c r="I45" i="6"/>
  <c r="I47" i="6" s="1"/>
  <c r="I86" i="6" s="1"/>
  <c r="I95" i="6"/>
  <c r="I96" i="6" s="1"/>
  <c r="I93" i="6"/>
  <c r="I164" i="6"/>
  <c r="I89" i="26"/>
  <c r="I87" i="36"/>
  <c r="I87" i="32"/>
  <c r="I51" i="25"/>
  <c r="I59" i="25" s="1"/>
  <c r="I85" i="25" s="1"/>
  <c r="I87" i="25" s="1"/>
  <c r="I58" i="25"/>
  <c r="I106" i="18"/>
  <c r="I55" i="20"/>
  <c r="I91" i="3"/>
  <c r="I58" i="5"/>
  <c r="I53" i="26"/>
  <c r="I61" i="26" s="1"/>
  <c r="I87" i="26" s="1"/>
  <c r="I45" i="34"/>
  <c r="I106" i="25"/>
  <c r="I45" i="18"/>
  <c r="I58" i="20"/>
  <c r="I58" i="10"/>
  <c r="I56" i="14"/>
  <c r="I162" i="2"/>
  <c r="B102" i="2"/>
  <c r="I43" i="2"/>
  <c r="I45" i="2" s="1"/>
  <c r="I84" i="2" s="1"/>
  <c r="I95" i="2"/>
  <c r="I44" i="2"/>
  <c r="I93" i="2"/>
  <c r="I94" i="2" s="1"/>
  <c r="I108" i="26"/>
  <c r="I85" i="14" l="1"/>
  <c r="I87" i="14" s="1"/>
  <c r="I110" i="14"/>
  <c r="I163" i="20"/>
  <c r="E102" i="20"/>
  <c r="I164" i="29"/>
  <c r="H102" i="29"/>
  <c r="I164" i="18"/>
  <c r="H102" i="18"/>
  <c r="I164" i="34"/>
  <c r="H102" i="34"/>
  <c r="I94" i="35"/>
  <c r="I98" i="35"/>
  <c r="I163" i="25"/>
  <c r="E102" i="25"/>
  <c r="I164" i="39"/>
  <c r="H102" i="39"/>
  <c r="I85" i="28"/>
  <c r="I87" i="28" s="1"/>
  <c r="H104" i="26"/>
  <c r="I166" i="26"/>
  <c r="I112" i="26"/>
  <c r="I92" i="20"/>
  <c r="I96" i="20"/>
  <c r="I106" i="31"/>
  <c r="I98" i="19"/>
  <c r="I94" i="19"/>
  <c r="I108" i="21"/>
  <c r="I59" i="29"/>
  <c r="I108" i="11"/>
  <c r="I51" i="31"/>
  <c r="E102" i="32"/>
  <c r="I102" i="32" s="1"/>
  <c r="I163" i="32"/>
  <c r="E102" i="36"/>
  <c r="I163" i="36"/>
  <c r="I110" i="20"/>
  <c r="I108" i="33"/>
  <c r="I93" i="9"/>
  <c r="I58" i="11"/>
  <c r="I55" i="11"/>
  <c r="I52" i="31"/>
  <c r="I96" i="22"/>
  <c r="I92" i="22"/>
  <c r="I98" i="13"/>
  <c r="I94" i="13"/>
  <c r="I92" i="24"/>
  <c r="I96" i="24" s="1"/>
  <c r="I106" i="8"/>
  <c r="I55" i="2"/>
  <c r="I106" i="2"/>
  <c r="I84" i="34"/>
  <c r="I58" i="34"/>
  <c r="I57" i="34"/>
  <c r="I56" i="34"/>
  <c r="I55" i="34"/>
  <c r="I54" i="34"/>
  <c r="I51" i="34"/>
  <c r="I53" i="34"/>
  <c r="I52" i="34"/>
  <c r="I60" i="6"/>
  <c r="I59" i="9"/>
  <c r="I93" i="11"/>
  <c r="I56" i="11"/>
  <c r="I56" i="23"/>
  <c r="I53" i="31"/>
  <c r="I106" i="7"/>
  <c r="I55" i="21"/>
  <c r="I94" i="16"/>
  <c r="I98" i="16" s="1"/>
  <c r="I51" i="2"/>
  <c r="I56" i="2"/>
  <c r="I52" i="2"/>
  <c r="I92" i="5"/>
  <c r="I96" i="5" s="1"/>
  <c r="I84" i="30"/>
  <c r="I58" i="30"/>
  <c r="I57" i="30"/>
  <c r="I56" i="30"/>
  <c r="I54" i="30"/>
  <c r="I53" i="30"/>
  <c r="I52" i="30"/>
  <c r="I55" i="30"/>
  <c r="I51" i="30"/>
  <c r="I98" i="33"/>
  <c r="I94" i="33"/>
  <c r="I59" i="11"/>
  <c r="I53" i="12"/>
  <c r="I54" i="31"/>
  <c r="I45" i="7"/>
  <c r="I56" i="21"/>
  <c r="I51" i="15"/>
  <c r="I53" i="37"/>
  <c r="I96" i="8"/>
  <c r="I92" i="8"/>
  <c r="I106" i="15"/>
  <c r="I108" i="35"/>
  <c r="E104" i="26"/>
  <c r="I104" i="26" s="1"/>
  <c r="I165" i="26"/>
  <c r="I164" i="14"/>
  <c r="H102" i="14"/>
  <c r="H102" i="32"/>
  <c r="I164" i="32"/>
  <c r="I57" i="2"/>
  <c r="I54" i="2"/>
  <c r="I92" i="3"/>
  <c r="I96" i="3" s="1"/>
  <c r="I53" i="17"/>
  <c r="I108" i="9"/>
  <c r="I56" i="27"/>
  <c r="I53" i="27"/>
  <c r="I60" i="11"/>
  <c r="I110" i="32"/>
  <c r="I51" i="12"/>
  <c r="I55" i="31"/>
  <c r="I47" i="19"/>
  <c r="I56" i="37"/>
  <c r="I108" i="37"/>
  <c r="I57" i="21"/>
  <c r="I53" i="16"/>
  <c r="I60" i="16"/>
  <c r="I52" i="15"/>
  <c r="I55" i="3"/>
  <c r="I52" i="3"/>
  <c r="I84" i="3"/>
  <c r="I56" i="3"/>
  <c r="I54" i="3"/>
  <c r="I53" i="3"/>
  <c r="I58" i="3"/>
  <c r="I57" i="3"/>
  <c r="I51" i="3"/>
  <c r="I59" i="6"/>
  <c r="I57" i="17"/>
  <c r="I108" i="17"/>
  <c r="I54" i="9"/>
  <c r="I61" i="9" s="1"/>
  <c r="I57" i="27"/>
  <c r="I54" i="27"/>
  <c r="I58" i="23"/>
  <c r="I55" i="12"/>
  <c r="I106" i="12"/>
  <c r="I45" i="22"/>
  <c r="I47" i="38"/>
  <c r="I57" i="37"/>
  <c r="I54" i="37"/>
  <c r="I47" i="13"/>
  <c r="I108" i="16"/>
  <c r="I56" i="15"/>
  <c r="I53" i="15"/>
  <c r="I108" i="23"/>
  <c r="I91" i="2"/>
  <c r="I59" i="5"/>
  <c r="I93" i="23"/>
  <c r="I56" i="31"/>
  <c r="I57" i="31"/>
  <c r="I58" i="37"/>
  <c r="I55" i="37"/>
  <c r="I58" i="21"/>
  <c r="I61" i="21" s="1"/>
  <c r="I54" i="16"/>
  <c r="I91" i="15"/>
  <c r="I54" i="15"/>
  <c r="I96" i="28"/>
  <c r="I110" i="28" s="1"/>
  <c r="I92" i="28"/>
  <c r="I108" i="6"/>
  <c r="I58" i="17"/>
  <c r="I84" i="39"/>
  <c r="I54" i="39"/>
  <c r="I55" i="39"/>
  <c r="I53" i="39"/>
  <c r="I52" i="39"/>
  <c r="I58" i="39"/>
  <c r="I51" i="39"/>
  <c r="I59" i="39" s="1"/>
  <c r="I57" i="39"/>
  <c r="I56" i="39"/>
  <c r="I61" i="33"/>
  <c r="I87" i="33" s="1"/>
  <c r="I89" i="33" s="1"/>
  <c r="I56" i="9"/>
  <c r="I91" i="27"/>
  <c r="I55" i="27"/>
  <c r="I59" i="23"/>
  <c r="I56" i="12"/>
  <c r="I91" i="31"/>
  <c r="I93" i="37"/>
  <c r="I54" i="24"/>
  <c r="I93" i="21"/>
  <c r="I55" i="16"/>
  <c r="I57" i="15"/>
  <c r="I92" i="10"/>
  <c r="I96" i="10" s="1"/>
  <c r="I58" i="2"/>
  <c r="I56" i="6"/>
  <c r="I92" i="25"/>
  <c r="I96" i="25"/>
  <c r="H102" i="36"/>
  <c r="I164" i="36"/>
  <c r="I55" i="9"/>
  <c r="I57" i="6"/>
  <c r="I54" i="6"/>
  <c r="I93" i="17"/>
  <c r="I92" i="30"/>
  <c r="I96" i="30"/>
  <c r="I59" i="10"/>
  <c r="I106" i="27"/>
  <c r="I91" i="12"/>
  <c r="I58" i="31"/>
  <c r="I108" i="19"/>
  <c r="I59" i="37"/>
  <c r="I51" i="24"/>
  <c r="I87" i="8"/>
  <c r="I59" i="21"/>
  <c r="I56" i="16"/>
  <c r="I55" i="15"/>
  <c r="I94" i="6"/>
  <c r="I98" i="6" s="1"/>
  <c r="I53" i="2"/>
  <c r="I53" i="6"/>
  <c r="I61" i="6" s="1"/>
  <c r="I87" i="6" s="1"/>
  <c r="I89" i="6" s="1"/>
  <c r="I84" i="18"/>
  <c r="I52" i="18"/>
  <c r="I58" i="18"/>
  <c r="I51" i="18"/>
  <c r="I57" i="18"/>
  <c r="I56" i="18"/>
  <c r="I55" i="18"/>
  <c r="I53" i="18"/>
  <c r="I54" i="18"/>
  <c r="I58" i="6"/>
  <c r="I55" i="6"/>
  <c r="I59" i="17"/>
  <c r="I57" i="9"/>
  <c r="I51" i="27"/>
  <c r="I59" i="27" s="1"/>
  <c r="I85" i="27" s="1"/>
  <c r="I87" i="27" s="1"/>
  <c r="I53" i="11"/>
  <c r="I61" i="11" s="1"/>
  <c r="I87" i="11" s="1"/>
  <c r="I89" i="11" s="1"/>
  <c r="I53" i="23"/>
  <c r="I60" i="23"/>
  <c r="I57" i="12"/>
  <c r="I106" i="22"/>
  <c r="I93" i="38"/>
  <c r="I108" i="38"/>
  <c r="I108" i="13"/>
  <c r="I91" i="7"/>
  <c r="I55" i="24"/>
  <c r="I106" i="24"/>
  <c r="I47" i="35"/>
  <c r="I58" i="15"/>
  <c r="H102" i="10" l="1"/>
  <c r="I164" i="10"/>
  <c r="I87" i="9"/>
  <c r="I89" i="9" s="1"/>
  <c r="I87" i="21"/>
  <c r="I89" i="21" s="1"/>
  <c r="I112" i="21"/>
  <c r="I164" i="3"/>
  <c r="H102" i="3"/>
  <c r="H102" i="24"/>
  <c r="I164" i="24"/>
  <c r="I163" i="27"/>
  <c r="E102" i="27"/>
  <c r="E104" i="33"/>
  <c r="I165" i="33"/>
  <c r="I165" i="11"/>
  <c r="E104" i="11"/>
  <c r="H104" i="6"/>
  <c r="I166" i="6"/>
  <c r="E104" i="6"/>
  <c r="I165" i="6"/>
  <c r="I166" i="16"/>
  <c r="H104" i="16"/>
  <c r="H102" i="8"/>
  <c r="I164" i="8"/>
  <c r="I86" i="38"/>
  <c r="I53" i="38"/>
  <c r="I54" i="38"/>
  <c r="I60" i="38"/>
  <c r="I59" i="38"/>
  <c r="I56" i="38"/>
  <c r="I58" i="38"/>
  <c r="I55" i="38"/>
  <c r="I57" i="38"/>
  <c r="I86" i="19"/>
  <c r="I57" i="19"/>
  <c r="I53" i="19"/>
  <c r="I56" i="19"/>
  <c r="I55" i="19"/>
  <c r="I54" i="19"/>
  <c r="I60" i="19"/>
  <c r="I59" i="19"/>
  <c r="I58" i="19"/>
  <c r="I113" i="26"/>
  <c r="I111" i="26"/>
  <c r="I110" i="26"/>
  <c r="I109" i="26"/>
  <c r="I114" i="26" s="1"/>
  <c r="I123" i="26" s="1"/>
  <c r="I125" i="26" s="1"/>
  <c r="I61" i="37"/>
  <c r="I59" i="31"/>
  <c r="I61" i="17"/>
  <c r="I94" i="21"/>
  <c r="I98" i="21"/>
  <c r="I112" i="6"/>
  <c r="I84" i="22"/>
  <c r="I51" i="22"/>
  <c r="I58" i="22"/>
  <c r="I55" i="22"/>
  <c r="I52" i="22"/>
  <c r="I57" i="22"/>
  <c r="I54" i="22"/>
  <c r="I53" i="22"/>
  <c r="I56" i="22"/>
  <c r="I94" i="11"/>
  <c r="I98" i="11" s="1"/>
  <c r="I112" i="33"/>
  <c r="I92" i="12"/>
  <c r="I96" i="12" s="1"/>
  <c r="I59" i="12"/>
  <c r="I163" i="28"/>
  <c r="E102" i="28"/>
  <c r="H104" i="13"/>
  <c r="I166" i="13"/>
  <c r="I164" i="20"/>
  <c r="H102" i="20"/>
  <c r="I164" i="25"/>
  <c r="H102" i="25"/>
  <c r="I94" i="23"/>
  <c r="I98" i="23"/>
  <c r="I85" i="39"/>
  <c r="I87" i="39" s="1"/>
  <c r="I110" i="39"/>
  <c r="I92" i="7"/>
  <c r="I96" i="7"/>
  <c r="I59" i="3"/>
  <c r="I61" i="16"/>
  <c r="I166" i="19"/>
  <c r="H104" i="19"/>
  <c r="E102" i="8"/>
  <c r="I102" i="8" s="1"/>
  <c r="I163" i="8"/>
  <c r="I92" i="31"/>
  <c r="I96" i="31"/>
  <c r="I164" i="28"/>
  <c r="H102" i="28"/>
  <c r="I59" i="15"/>
  <c r="H104" i="33"/>
  <c r="I166" i="33"/>
  <c r="I164" i="5"/>
  <c r="H102" i="5"/>
  <c r="H102" i="22"/>
  <c r="I164" i="22"/>
  <c r="I85" i="29"/>
  <c r="I87" i="29" s="1"/>
  <c r="I110" i="29"/>
  <c r="I94" i="38"/>
  <c r="I98" i="38" s="1"/>
  <c r="I94" i="37"/>
  <c r="I98" i="37" s="1"/>
  <c r="I59" i="18"/>
  <c r="I59" i="24"/>
  <c r="I85" i="10"/>
  <c r="I87" i="10" s="1"/>
  <c r="I110" i="10"/>
  <c r="I110" i="25"/>
  <c r="I102" i="36"/>
  <c r="I102" i="25"/>
  <c r="I102" i="20"/>
  <c r="H102" i="30"/>
  <c r="I164" i="30"/>
  <c r="I59" i="30"/>
  <c r="I59" i="34"/>
  <c r="I86" i="35"/>
  <c r="I53" i="35"/>
  <c r="I60" i="35"/>
  <c r="I58" i="35"/>
  <c r="I59" i="35"/>
  <c r="I57" i="35"/>
  <c r="I56" i="35"/>
  <c r="I55" i="35"/>
  <c r="I54" i="35"/>
  <c r="I61" i="23"/>
  <c r="I92" i="15"/>
  <c r="I96" i="15" s="1"/>
  <c r="I85" i="5"/>
  <c r="I87" i="5" s="1"/>
  <c r="I110" i="5"/>
  <c r="I86" i="13"/>
  <c r="I57" i="13"/>
  <c r="I53" i="13"/>
  <c r="I56" i="13"/>
  <c r="I60" i="13"/>
  <c r="I54" i="13"/>
  <c r="I59" i="13"/>
  <c r="I55" i="13"/>
  <c r="I58" i="13"/>
  <c r="I84" i="7"/>
  <c r="I56" i="7"/>
  <c r="I55" i="7"/>
  <c r="I54" i="7"/>
  <c r="I53" i="7"/>
  <c r="I52" i="7"/>
  <c r="I58" i="7"/>
  <c r="I51" i="7"/>
  <c r="I57" i="7"/>
  <c r="I59" i="2"/>
  <c r="H104" i="35"/>
  <c r="I166" i="35"/>
  <c r="I111" i="32"/>
  <c r="I109" i="32"/>
  <c r="I108" i="32"/>
  <c r="I107" i="32"/>
  <c r="I112" i="32" s="1"/>
  <c r="I121" i="32" s="1"/>
  <c r="I123" i="32" s="1"/>
  <c r="I94" i="17"/>
  <c r="I98" i="17" s="1"/>
  <c r="I96" i="27"/>
  <c r="I92" i="27"/>
  <c r="I92" i="2"/>
  <c r="I96" i="2" s="1"/>
  <c r="I110" i="8"/>
  <c r="I94" i="9"/>
  <c r="I98" i="9"/>
  <c r="I163" i="14"/>
  <c r="E102" i="14"/>
  <c r="I102" i="14" s="1"/>
  <c r="I163" i="39" l="1"/>
  <c r="E102" i="39"/>
  <c r="I102" i="39" s="1"/>
  <c r="I164" i="12"/>
  <c r="H102" i="12"/>
  <c r="H102" i="15"/>
  <c r="I164" i="15"/>
  <c r="H104" i="38"/>
  <c r="I166" i="38"/>
  <c r="H102" i="2"/>
  <c r="I164" i="2"/>
  <c r="H104" i="17"/>
  <c r="I166" i="17"/>
  <c r="H104" i="37"/>
  <c r="I166" i="37"/>
  <c r="H104" i="11"/>
  <c r="I166" i="11"/>
  <c r="I112" i="11"/>
  <c r="I111" i="14"/>
  <c r="I109" i="14"/>
  <c r="I108" i="14"/>
  <c r="I107" i="14"/>
  <c r="I85" i="34"/>
  <c r="I87" i="34" s="1"/>
  <c r="I110" i="34"/>
  <c r="I85" i="24"/>
  <c r="I87" i="24" s="1"/>
  <c r="I110" i="24"/>
  <c r="I164" i="7"/>
  <c r="H102" i="7"/>
  <c r="I61" i="38"/>
  <c r="I85" i="30"/>
  <c r="I87" i="30" s="1"/>
  <c r="I110" i="30"/>
  <c r="I85" i="18"/>
  <c r="I87" i="18" s="1"/>
  <c r="I110" i="18"/>
  <c r="I85" i="12"/>
  <c r="I87" i="12" s="1"/>
  <c r="I110" i="12"/>
  <c r="I85" i="31"/>
  <c r="I87" i="31" s="1"/>
  <c r="I110" i="31"/>
  <c r="I87" i="17"/>
  <c r="I89" i="17" s="1"/>
  <c r="I112" i="17"/>
  <c r="I111" i="8"/>
  <c r="I109" i="8"/>
  <c r="I108" i="8"/>
  <c r="I107" i="8"/>
  <c r="I61" i="19"/>
  <c r="E102" i="10"/>
  <c r="I102" i="10" s="1"/>
  <c r="I163" i="10"/>
  <c r="I166" i="9"/>
  <c r="H104" i="9"/>
  <c r="I61" i="13"/>
  <c r="I87" i="37"/>
  <c r="I89" i="37" s="1"/>
  <c r="I112" i="37"/>
  <c r="I104" i="11"/>
  <c r="H102" i="27"/>
  <c r="I164" i="27"/>
  <c r="I110" i="27"/>
  <c r="I167" i="26"/>
  <c r="I169" i="26" s="1"/>
  <c r="I139" i="26"/>
  <c r="I108" i="20"/>
  <c r="I107" i="20"/>
  <c r="I112" i="20" s="1"/>
  <c r="I121" i="20" s="1"/>
  <c r="I123" i="20" s="1"/>
  <c r="I111" i="20"/>
  <c r="I109" i="20"/>
  <c r="I59" i="22"/>
  <c r="I87" i="23"/>
  <c r="I89" i="23" s="1"/>
  <c r="I112" i="23"/>
  <c r="I111" i="25"/>
  <c r="I109" i="25"/>
  <c r="I108" i="25"/>
  <c r="I107" i="25"/>
  <c r="I112" i="25" s="1"/>
  <c r="I121" i="25" s="1"/>
  <c r="I123" i="25" s="1"/>
  <c r="I85" i="15"/>
  <c r="I87" i="15" s="1"/>
  <c r="I110" i="15"/>
  <c r="I166" i="23"/>
  <c r="H104" i="23"/>
  <c r="I165" i="21"/>
  <c r="E104" i="21"/>
  <c r="I163" i="5"/>
  <c r="E102" i="5"/>
  <c r="I102" i="5" s="1"/>
  <c r="I61" i="35"/>
  <c r="I111" i="36"/>
  <c r="I109" i="36"/>
  <c r="I108" i="36"/>
  <c r="I107" i="36"/>
  <c r="I112" i="9"/>
  <c r="I87" i="16"/>
  <c r="I89" i="16" s="1"/>
  <c r="I112" i="16"/>
  <c r="I104" i="33"/>
  <c r="I165" i="9"/>
  <c r="E104" i="9"/>
  <c r="I104" i="9" s="1"/>
  <c r="I85" i="2"/>
  <c r="I87" i="2" s="1"/>
  <c r="I110" i="2"/>
  <c r="I59" i="7"/>
  <c r="I165" i="32"/>
  <c r="I167" i="32" s="1"/>
  <c r="I137" i="32"/>
  <c r="H102" i="31"/>
  <c r="I164" i="31"/>
  <c r="I85" i="3"/>
  <c r="I87" i="3" s="1"/>
  <c r="I110" i="3"/>
  <c r="I102" i="28"/>
  <c r="I166" i="21"/>
  <c r="H104" i="21"/>
  <c r="I102" i="27"/>
  <c r="I163" i="29"/>
  <c r="E102" i="29"/>
  <c r="I102" i="29" s="1"/>
  <c r="I104" i="6"/>
  <c r="I111" i="28" l="1"/>
  <c r="I109" i="28"/>
  <c r="I107" i="28"/>
  <c r="I108" i="28"/>
  <c r="E104" i="37"/>
  <c r="I104" i="37" s="1"/>
  <c r="I165" i="37"/>
  <c r="E102" i="30"/>
  <c r="I102" i="30" s="1"/>
  <c r="I163" i="30"/>
  <c r="I87" i="13"/>
  <c r="I89" i="13" s="1"/>
  <c r="I112" i="13"/>
  <c r="I113" i="6"/>
  <c r="I111" i="6"/>
  <c r="I110" i="6"/>
  <c r="I109" i="6"/>
  <c r="I114" i="6" s="1"/>
  <c r="I123" i="6" s="1"/>
  <c r="I125" i="6" s="1"/>
  <c r="I165" i="25"/>
  <c r="I167" i="25" s="1"/>
  <c r="I137" i="25"/>
  <c r="E104" i="17"/>
  <c r="I104" i="17" s="1"/>
  <c r="I165" i="17"/>
  <c r="I87" i="38"/>
  <c r="I89" i="38" s="1"/>
  <c r="I112" i="38"/>
  <c r="I111" i="5"/>
  <c r="I109" i="5"/>
  <c r="I108" i="5"/>
  <c r="I107" i="5"/>
  <c r="I112" i="5" s="1"/>
  <c r="I121" i="5" s="1"/>
  <c r="I123" i="5" s="1"/>
  <c r="I113" i="33"/>
  <c r="I111" i="33"/>
  <c r="I110" i="33"/>
  <c r="I109" i="33"/>
  <c r="I114" i="33" s="1"/>
  <c r="I123" i="33" s="1"/>
  <c r="I125" i="33" s="1"/>
  <c r="I140" i="26"/>
  <c r="I110" i="9"/>
  <c r="I109" i="9"/>
  <c r="I113" i="9"/>
  <c r="I111" i="9"/>
  <c r="I108" i="29"/>
  <c r="I107" i="29"/>
  <c r="I111" i="29"/>
  <c r="I109" i="29"/>
  <c r="I165" i="16"/>
  <c r="E104" i="16"/>
  <c r="I104" i="16" s="1"/>
  <c r="I111" i="27"/>
  <c r="I109" i="27"/>
  <c r="I108" i="27"/>
  <c r="I107" i="27"/>
  <c r="I112" i="27" s="1"/>
  <c r="I121" i="27" s="1"/>
  <c r="I123" i="27" s="1"/>
  <c r="I163" i="31"/>
  <c r="E102" i="31"/>
  <c r="I102" i="31" s="1"/>
  <c r="E102" i="24"/>
  <c r="I102" i="24" s="1"/>
  <c r="I163" i="24"/>
  <c r="I104" i="21"/>
  <c r="I165" i="23"/>
  <c r="E104" i="23"/>
  <c r="I104" i="23" s="1"/>
  <c r="I111" i="10"/>
  <c r="I109" i="10"/>
  <c r="I108" i="10"/>
  <c r="I107" i="10"/>
  <c r="I163" i="12"/>
  <c r="E102" i="12"/>
  <c r="I102" i="12" s="1"/>
  <c r="I165" i="20"/>
  <c r="I167" i="20" s="1"/>
  <c r="I137" i="20"/>
  <c r="E102" i="3"/>
  <c r="I102" i="3" s="1"/>
  <c r="I163" i="3"/>
  <c r="I163" i="15"/>
  <c r="E102" i="15"/>
  <c r="I102" i="15" s="1"/>
  <c r="I85" i="7"/>
  <c r="I87" i="7" s="1"/>
  <c r="I110" i="7"/>
  <c r="E102" i="2"/>
  <c r="I102" i="2" s="1"/>
  <c r="I163" i="2"/>
  <c r="I112" i="36"/>
  <c r="I121" i="36" s="1"/>
  <c r="I123" i="36" s="1"/>
  <c r="I85" i="22"/>
  <c r="I87" i="22" s="1"/>
  <c r="I110" i="22"/>
  <c r="I87" i="19"/>
  <c r="I89" i="19" s="1"/>
  <c r="I112" i="19"/>
  <c r="E102" i="34"/>
  <c r="I102" i="34" s="1"/>
  <c r="I163" i="34"/>
  <c r="I109" i="39"/>
  <c r="I108" i="39"/>
  <c r="I107" i="39"/>
  <c r="I111" i="39"/>
  <c r="I87" i="35"/>
  <c r="I89" i="35" s="1"/>
  <c r="I112" i="35"/>
  <c r="I138" i="32"/>
  <c r="I112" i="8"/>
  <c r="I121" i="8" s="1"/>
  <c r="I123" i="8" s="1"/>
  <c r="I112" i="14"/>
  <c r="I121" i="14" s="1"/>
  <c r="I123" i="14" s="1"/>
  <c r="I113" i="11"/>
  <c r="I111" i="11"/>
  <c r="I110" i="11"/>
  <c r="I109" i="11"/>
  <c r="I163" i="18"/>
  <c r="E102" i="18"/>
  <c r="I102" i="18" s="1"/>
  <c r="I111" i="2" l="1"/>
  <c r="I109" i="2"/>
  <c r="I108" i="2"/>
  <c r="I107" i="2"/>
  <c r="I112" i="2" s="1"/>
  <c r="I121" i="2" s="1"/>
  <c r="I123" i="2" s="1"/>
  <c r="I113" i="17"/>
  <c r="I111" i="17"/>
  <c r="I110" i="17"/>
  <c r="I109" i="17"/>
  <c r="I114" i="17" s="1"/>
  <c r="I123" i="17" s="1"/>
  <c r="I125" i="17" s="1"/>
  <c r="I112" i="29"/>
  <c r="I121" i="29" s="1"/>
  <c r="I123" i="29" s="1"/>
  <c r="I138" i="25"/>
  <c r="I111" i="30"/>
  <c r="I109" i="30"/>
  <c r="I108" i="30"/>
  <c r="I107" i="30"/>
  <c r="I112" i="30" s="1"/>
  <c r="I121" i="30" s="1"/>
  <c r="I123" i="30" s="1"/>
  <c r="I165" i="5"/>
  <c r="I167" i="5" s="1"/>
  <c r="I137" i="5"/>
  <c r="I165" i="27"/>
  <c r="I167" i="27" s="1"/>
  <c r="I137" i="27"/>
  <c r="I167" i="33"/>
  <c r="I169" i="33" s="1"/>
  <c r="I139" i="33"/>
  <c r="I138" i="20"/>
  <c r="I165" i="19"/>
  <c r="E104" i="19"/>
  <c r="I104" i="19" s="1"/>
  <c r="I111" i="12"/>
  <c r="I109" i="12"/>
  <c r="I108" i="12"/>
  <c r="I107" i="12"/>
  <c r="I112" i="12" s="1"/>
  <c r="I121" i="12" s="1"/>
  <c r="I123" i="12" s="1"/>
  <c r="I167" i="6"/>
  <c r="I169" i="6" s="1"/>
  <c r="I139" i="6"/>
  <c r="I165" i="14"/>
  <c r="I167" i="14" s="1"/>
  <c r="I137" i="14"/>
  <c r="I163" i="7"/>
  <c r="E102" i="7"/>
  <c r="I102" i="7" s="1"/>
  <c r="I114" i="9"/>
  <c r="I123" i="9" s="1"/>
  <c r="I125" i="9" s="1"/>
  <c r="I113" i="37"/>
  <c r="I111" i="37"/>
  <c r="I110" i="37"/>
  <c r="I109" i="37"/>
  <c r="I114" i="37" s="1"/>
  <c r="I123" i="37" s="1"/>
  <c r="I125" i="37" s="1"/>
  <c r="I165" i="35"/>
  <c r="E104" i="35"/>
  <c r="I104" i="35" s="1"/>
  <c r="I163" i="22"/>
  <c r="E102" i="22"/>
  <c r="I102" i="22" s="1"/>
  <c r="I112" i="10"/>
  <c r="I121" i="10" s="1"/>
  <c r="I123" i="10" s="1"/>
  <c r="I111" i="3"/>
  <c r="I109" i="3"/>
  <c r="I108" i="3"/>
  <c r="I107" i="3"/>
  <c r="I109" i="31"/>
  <c r="I108" i="31"/>
  <c r="I107" i="31"/>
  <c r="I111" i="31"/>
  <c r="I109" i="34"/>
  <c r="I108" i="34"/>
  <c r="I107" i="34"/>
  <c r="I111" i="34"/>
  <c r="I139" i="32"/>
  <c r="I140" i="32" s="1"/>
  <c r="I141" i="32" s="1"/>
  <c r="I111" i="24"/>
  <c r="I109" i="24"/>
  <c r="I108" i="24"/>
  <c r="I107" i="24"/>
  <c r="I112" i="24" s="1"/>
  <c r="I121" i="24" s="1"/>
  <c r="I123" i="24" s="1"/>
  <c r="I141" i="26"/>
  <c r="I142" i="26" s="1"/>
  <c r="I112" i="28"/>
  <c r="I121" i="28" s="1"/>
  <c r="I123" i="28" s="1"/>
  <c r="I109" i="18"/>
  <c r="I108" i="18"/>
  <c r="I107" i="18"/>
  <c r="I112" i="18" s="1"/>
  <c r="I121" i="18" s="1"/>
  <c r="I123" i="18" s="1"/>
  <c r="I111" i="18"/>
  <c r="I114" i="11"/>
  <c r="I123" i="11" s="1"/>
  <c r="I125" i="11" s="1"/>
  <c r="I112" i="39"/>
  <c r="I121" i="39" s="1"/>
  <c r="I123" i="39" s="1"/>
  <c r="I165" i="36"/>
  <c r="I167" i="36" s="1"/>
  <c r="I137" i="36"/>
  <c r="E104" i="38"/>
  <c r="I104" i="38" s="1"/>
  <c r="I165" i="38"/>
  <c r="I111" i="23"/>
  <c r="I110" i="23"/>
  <c r="I109" i="23"/>
  <c r="I113" i="23"/>
  <c r="I165" i="8"/>
  <c r="I167" i="8" s="1"/>
  <c r="I137" i="8"/>
  <c r="I113" i="21"/>
  <c r="I111" i="21"/>
  <c r="I110" i="21"/>
  <c r="I109" i="21"/>
  <c r="I114" i="21" s="1"/>
  <c r="I123" i="21" s="1"/>
  <c r="I125" i="21" s="1"/>
  <c r="I111" i="15"/>
  <c r="I109" i="15"/>
  <c r="I108" i="15"/>
  <c r="I107" i="15"/>
  <c r="I113" i="16"/>
  <c r="I111" i="16"/>
  <c r="I110" i="16"/>
  <c r="I109" i="16"/>
  <c r="I114" i="16" s="1"/>
  <c r="I123" i="16" s="1"/>
  <c r="I125" i="16" s="1"/>
  <c r="E104" i="13"/>
  <c r="I104" i="13" s="1"/>
  <c r="I165" i="13"/>
  <c r="I150" i="32" l="1"/>
  <c r="I144" i="32"/>
  <c r="I145" i="32"/>
  <c r="I113" i="19"/>
  <c r="I111" i="19"/>
  <c r="I110" i="19"/>
  <c r="I109" i="19"/>
  <c r="I114" i="19" s="1"/>
  <c r="I123" i="19" s="1"/>
  <c r="I125" i="19" s="1"/>
  <c r="I138" i="5"/>
  <c r="I167" i="17"/>
  <c r="I169" i="17" s="1"/>
  <c r="I139" i="17"/>
  <c r="I112" i="34"/>
  <c r="I121" i="34" s="1"/>
  <c r="I123" i="34" s="1"/>
  <c r="I167" i="37"/>
  <c r="I169" i="37" s="1"/>
  <c r="I139" i="37"/>
  <c r="I140" i="6"/>
  <c r="I139" i="20"/>
  <c r="I140" i="20" s="1"/>
  <c r="I141" i="20" s="1"/>
  <c r="I113" i="38"/>
  <c r="I111" i="38"/>
  <c r="I110" i="38"/>
  <c r="I109" i="38"/>
  <c r="I114" i="38" s="1"/>
  <c r="I123" i="38" s="1"/>
  <c r="I125" i="38" s="1"/>
  <c r="I143" i="26"/>
  <c r="I112" i="31"/>
  <c r="I121" i="31" s="1"/>
  <c r="I123" i="31" s="1"/>
  <c r="I167" i="9"/>
  <c r="I169" i="9" s="1"/>
  <c r="I139" i="9"/>
  <c r="I165" i="30"/>
  <c r="I167" i="30" s="1"/>
  <c r="I137" i="30"/>
  <c r="I165" i="2"/>
  <c r="I167" i="2" s="1"/>
  <c r="I137" i="2"/>
  <c r="I165" i="10"/>
  <c r="I167" i="10" s="1"/>
  <c r="I137" i="10"/>
  <c r="I165" i="12"/>
  <c r="I167" i="12" s="1"/>
  <c r="I137" i="12"/>
  <c r="I140" i="33"/>
  <c r="I138" i="14"/>
  <c r="I113" i="13"/>
  <c r="I111" i="13"/>
  <c r="I110" i="13"/>
  <c r="I109" i="13"/>
  <c r="I114" i="13" s="1"/>
  <c r="I123" i="13" s="1"/>
  <c r="I125" i="13" s="1"/>
  <c r="I165" i="28"/>
  <c r="I167" i="28" s="1"/>
  <c r="I137" i="28"/>
  <c r="I138" i="36"/>
  <c r="I167" i="21"/>
  <c r="I169" i="21" s="1"/>
  <c r="I139" i="21"/>
  <c r="I167" i="16"/>
  <c r="I169" i="16" s="1"/>
  <c r="I139" i="16"/>
  <c r="I165" i="24"/>
  <c r="I167" i="24" s="1"/>
  <c r="I137" i="24"/>
  <c r="I165" i="39"/>
  <c r="I167" i="39" s="1"/>
  <c r="I137" i="39"/>
  <c r="I165" i="29"/>
  <c r="I167" i="29" s="1"/>
  <c r="I137" i="29"/>
  <c r="I111" i="22"/>
  <c r="I109" i="22"/>
  <c r="I108" i="22"/>
  <c r="I107" i="22"/>
  <c r="I114" i="23"/>
  <c r="I123" i="23" s="1"/>
  <c r="I125" i="23" s="1"/>
  <c r="I112" i="3"/>
  <c r="I121" i="3" s="1"/>
  <c r="I123" i="3" s="1"/>
  <c r="I111" i="7"/>
  <c r="I109" i="7"/>
  <c r="I108" i="7"/>
  <c r="I107" i="7"/>
  <c r="I112" i="7" s="1"/>
  <c r="I121" i="7" s="1"/>
  <c r="I123" i="7" s="1"/>
  <c r="I139" i="25"/>
  <c r="I140" i="25" s="1"/>
  <c r="I141" i="25" s="1"/>
  <c r="I165" i="18"/>
  <c r="I167" i="18" s="1"/>
  <c r="I137" i="18"/>
  <c r="I138" i="8"/>
  <c r="I112" i="15"/>
  <c r="I121" i="15" s="1"/>
  <c r="I123" i="15" s="1"/>
  <c r="I167" i="11"/>
  <c r="I169" i="11" s="1"/>
  <c r="I139" i="11"/>
  <c r="I111" i="35"/>
  <c r="I110" i="35"/>
  <c r="I113" i="35"/>
  <c r="I109" i="35"/>
  <c r="I114" i="35" s="1"/>
  <c r="I123" i="35" s="1"/>
  <c r="I125" i="35" s="1"/>
  <c r="I138" i="27"/>
  <c r="I144" i="25" l="1"/>
  <c r="I150" i="25"/>
  <c r="I145" i="25"/>
  <c r="I140" i="9"/>
  <c r="I140" i="37"/>
  <c r="I139" i="5"/>
  <c r="I140" i="5" s="1"/>
  <c r="I141" i="5" s="1"/>
  <c r="I138" i="12"/>
  <c r="I165" i="31"/>
  <c r="I167" i="31" s="1"/>
  <c r="I137" i="31"/>
  <c r="I140" i="16"/>
  <c r="I167" i="19"/>
  <c r="I169" i="19" s="1"/>
  <c r="I139" i="19"/>
  <c r="I141" i="6"/>
  <c r="I142" i="6" s="1"/>
  <c r="I143" i="6" s="1"/>
  <c r="I167" i="38"/>
  <c r="I169" i="38" s="1"/>
  <c r="I139" i="38"/>
  <c r="I138" i="28"/>
  <c r="I165" i="7"/>
  <c r="I167" i="7" s="1"/>
  <c r="I137" i="7"/>
  <c r="I146" i="26"/>
  <c r="I152" i="26"/>
  <c r="I147" i="26"/>
  <c r="I138" i="39"/>
  <c r="I138" i="2"/>
  <c r="I138" i="10"/>
  <c r="I140" i="21"/>
  <c r="I139" i="14"/>
  <c r="I140" i="14" s="1"/>
  <c r="I141" i="14" s="1"/>
  <c r="I165" i="15"/>
  <c r="I167" i="15" s="1"/>
  <c r="I137" i="15"/>
  <c r="I165" i="3"/>
  <c r="I167" i="3" s="1"/>
  <c r="I137" i="3"/>
  <c r="I165" i="34"/>
  <c r="I167" i="34" s="1"/>
  <c r="I137" i="34"/>
  <c r="I138" i="29"/>
  <c r="I140" i="11"/>
  <c r="I139" i="8"/>
  <c r="I140" i="8" s="1"/>
  <c r="I138" i="24"/>
  <c r="I141" i="33"/>
  <c r="I142" i="33" s="1"/>
  <c r="I138" i="30"/>
  <c r="I167" i="35"/>
  <c r="I169" i="35" s="1"/>
  <c r="I139" i="35"/>
  <c r="I151" i="25"/>
  <c r="I168" i="25" s="1"/>
  <c r="I169" i="25" s="1"/>
  <c r="I150" i="20"/>
  <c r="I145" i="20"/>
  <c r="I144" i="20"/>
  <c r="I153" i="20" s="1"/>
  <c r="I140" i="17"/>
  <c r="I153" i="32"/>
  <c r="I151" i="32"/>
  <c r="I168" i="32" s="1"/>
  <c r="I169" i="32" s="1"/>
  <c r="I167" i="13"/>
  <c r="I169" i="13" s="1"/>
  <c r="I139" i="13"/>
  <c r="I167" i="23"/>
  <c r="I169" i="23" s="1"/>
  <c r="I139" i="23"/>
  <c r="I139" i="27"/>
  <c r="I140" i="27" s="1"/>
  <c r="I112" i="22"/>
  <c r="I121" i="22" s="1"/>
  <c r="I123" i="22" s="1"/>
  <c r="I139" i="36"/>
  <c r="I140" i="36" s="1"/>
  <c r="I141" i="36" s="1"/>
  <c r="I143" i="33"/>
  <c r="I141" i="27"/>
  <c r="I138" i="18"/>
  <c r="I150" i="36" l="1"/>
  <c r="I145" i="36"/>
  <c r="I144" i="36"/>
  <c r="I153" i="36" s="1"/>
  <c r="I150" i="5"/>
  <c r="I145" i="5"/>
  <c r="I144" i="5"/>
  <c r="I151" i="5" s="1"/>
  <c r="I168" i="5" s="1"/>
  <c r="I169" i="5" s="1"/>
  <c r="I151" i="27"/>
  <c r="I168" i="27" s="1"/>
  <c r="I169" i="27" s="1"/>
  <c r="I144" i="14"/>
  <c r="I153" i="14" s="1"/>
  <c r="I150" i="14"/>
  <c r="I145" i="14"/>
  <c r="I152" i="6"/>
  <c r="I147" i="6"/>
  <c r="I146" i="6"/>
  <c r="I155" i="6" s="1"/>
  <c r="I141" i="37"/>
  <c r="I142" i="37" s="1"/>
  <c r="I145" i="27"/>
  <c r="I144" i="27"/>
  <c r="I153" i="27" s="1"/>
  <c r="I150" i="27"/>
  <c r="I143" i="37"/>
  <c r="I140" i="23"/>
  <c r="I138" i="7"/>
  <c r="I141" i="16"/>
  <c r="I142" i="16" s="1"/>
  <c r="I139" i="18"/>
  <c r="I140" i="18" s="1"/>
  <c r="I139" i="2"/>
  <c r="I140" i="2" s="1"/>
  <c r="I140" i="38"/>
  <c r="G194" i="25"/>
  <c r="F116" i="4"/>
  <c r="G116" i="4" s="1"/>
  <c r="I18" i="4"/>
  <c r="I141" i="11"/>
  <c r="I142" i="11" s="1"/>
  <c r="I143" i="11" s="1"/>
  <c r="I138" i="15"/>
  <c r="I151" i="36"/>
  <c r="I168" i="36" s="1"/>
  <c r="I169" i="36" s="1"/>
  <c r="I139" i="30"/>
  <c r="I140" i="30" s="1"/>
  <c r="I141" i="30" s="1"/>
  <c r="I141" i="2"/>
  <c r="I139" i="29"/>
  <c r="I140" i="29" s="1"/>
  <c r="I138" i="31"/>
  <c r="I141" i="9"/>
  <c r="I142" i="9" s="1"/>
  <c r="I143" i="9" s="1"/>
  <c r="I165" i="22"/>
  <c r="I167" i="22" s="1"/>
  <c r="I137" i="22"/>
  <c r="I139" i="39"/>
  <c r="I140" i="39" s="1"/>
  <c r="I141" i="39" s="1"/>
  <c r="I141" i="8"/>
  <c r="I138" i="3"/>
  <c r="I140" i="35"/>
  <c r="I147" i="33"/>
  <c r="I146" i="33"/>
  <c r="I153" i="33" s="1"/>
  <c r="I170" i="33" s="1"/>
  <c r="I171" i="33" s="1"/>
  <c r="I152" i="33"/>
  <c r="G194" i="32"/>
  <c r="G198" i="32" s="1"/>
  <c r="F65" i="4"/>
  <c r="G65" i="4" s="1"/>
  <c r="I30" i="4"/>
  <c r="I141" i="17"/>
  <c r="I142" i="17" s="1"/>
  <c r="I143" i="17" s="1"/>
  <c r="I138" i="34"/>
  <c r="I139" i="10"/>
  <c r="I140" i="10" s="1"/>
  <c r="I139" i="24"/>
  <c r="I140" i="24" s="1"/>
  <c r="I141" i="24" s="1"/>
  <c r="I153" i="6"/>
  <c r="I170" i="6" s="1"/>
  <c r="I171" i="6" s="1"/>
  <c r="I139" i="12"/>
  <c r="I140" i="12" s="1"/>
  <c r="I153" i="25"/>
  <c r="I141" i="18"/>
  <c r="I140" i="13"/>
  <c r="I139" i="28"/>
  <c r="I140" i="28" s="1"/>
  <c r="I141" i="28" s="1"/>
  <c r="I141" i="21"/>
  <c r="I142" i="21" s="1"/>
  <c r="I151" i="20"/>
  <c r="I168" i="20" s="1"/>
  <c r="I169" i="20" s="1"/>
  <c r="I143" i="21"/>
  <c r="I155" i="26"/>
  <c r="I153" i="26"/>
  <c r="I170" i="26" s="1"/>
  <c r="I171" i="26" s="1"/>
  <c r="I140" i="19"/>
  <c r="I141" i="12"/>
  <c r="I153" i="5" l="1"/>
  <c r="I150" i="39"/>
  <c r="I145" i="39"/>
  <c r="I144" i="39"/>
  <c r="I153" i="39" s="1"/>
  <c r="I152" i="9"/>
  <c r="I147" i="9"/>
  <c r="I146" i="9"/>
  <c r="I155" i="9" s="1"/>
  <c r="I150" i="28"/>
  <c r="I145" i="28"/>
  <c r="I144" i="28"/>
  <c r="I153" i="28" s="1"/>
  <c r="I150" i="30"/>
  <c r="I144" i="30"/>
  <c r="I145" i="30"/>
  <c r="I152" i="11"/>
  <c r="I147" i="11"/>
  <c r="I146" i="11"/>
  <c r="I155" i="11" s="1"/>
  <c r="I141" i="34"/>
  <c r="G196" i="33"/>
  <c r="G200" i="33" s="1"/>
  <c r="F84" i="4"/>
  <c r="G84" i="4" s="1"/>
  <c r="J34" i="4"/>
  <c r="I150" i="24"/>
  <c r="I145" i="24"/>
  <c r="I144" i="24"/>
  <c r="I153" i="24" s="1"/>
  <c r="I152" i="17"/>
  <c r="I147" i="17"/>
  <c r="I146" i="17"/>
  <c r="I146" i="21"/>
  <c r="I152" i="21"/>
  <c r="I147" i="21"/>
  <c r="I150" i="8"/>
  <c r="I145" i="8"/>
  <c r="I144" i="8"/>
  <c r="F56" i="4"/>
  <c r="G56" i="4" s="1"/>
  <c r="G194" i="5"/>
  <c r="I5" i="4"/>
  <c r="G194" i="27"/>
  <c r="F143" i="4"/>
  <c r="G143" i="4" s="1"/>
  <c r="I19" i="4"/>
  <c r="G194" i="20"/>
  <c r="F102" i="4"/>
  <c r="G102" i="4" s="1"/>
  <c r="I15" i="4"/>
  <c r="I150" i="2"/>
  <c r="I145" i="2"/>
  <c r="I144" i="2"/>
  <c r="I139" i="7"/>
  <c r="I140" i="7" s="1"/>
  <c r="I141" i="7" s="1"/>
  <c r="G196" i="6"/>
  <c r="F57" i="4"/>
  <c r="G57" i="4" s="1"/>
  <c r="J5" i="4"/>
  <c r="I143" i="16"/>
  <c r="I141" i="29"/>
  <c r="I153" i="11"/>
  <c r="I170" i="11" s="1"/>
  <c r="I171" i="11" s="1"/>
  <c r="S18" i="4"/>
  <c r="M18" i="4"/>
  <c r="I151" i="30"/>
  <c r="I168" i="30" s="1"/>
  <c r="I169" i="30" s="1"/>
  <c r="I141" i="38"/>
  <c r="I142" i="38" s="1"/>
  <c r="I143" i="38" s="1"/>
  <c r="I141" i="23"/>
  <c r="I142" i="23" s="1"/>
  <c r="I143" i="23" s="1"/>
  <c r="I141" i="10"/>
  <c r="I138" i="22"/>
  <c r="G194" i="36"/>
  <c r="G198" i="36" s="1"/>
  <c r="F90" i="4"/>
  <c r="G90" i="4" s="1"/>
  <c r="I36" i="4"/>
  <c r="I152" i="37"/>
  <c r="I147" i="37"/>
  <c r="I146" i="37"/>
  <c r="I151" i="14"/>
  <c r="I168" i="14" s="1"/>
  <c r="I169" i="14" s="1"/>
  <c r="I141" i="19"/>
  <c r="I142" i="19" s="1"/>
  <c r="I143" i="19"/>
  <c r="I153" i="9"/>
  <c r="I170" i="9" s="1"/>
  <c r="I171" i="9" s="1"/>
  <c r="I141" i="13"/>
  <c r="I142" i="13" s="1"/>
  <c r="I150" i="18"/>
  <c r="I145" i="18"/>
  <c r="I144" i="18"/>
  <c r="I139" i="3"/>
  <c r="I140" i="3" s="1"/>
  <c r="I139" i="15"/>
  <c r="I140" i="15" s="1"/>
  <c r="I155" i="33"/>
  <c r="G196" i="26"/>
  <c r="F117" i="4"/>
  <c r="G117" i="4" s="1"/>
  <c r="G118" i="4" s="1"/>
  <c r="J18" i="4"/>
  <c r="I139" i="34"/>
  <c r="I140" i="34" s="1"/>
  <c r="I139" i="31"/>
  <c r="I140" i="31" s="1"/>
  <c r="I141" i="31"/>
  <c r="S30" i="4"/>
  <c r="U30" i="4" s="1"/>
  <c r="M30" i="4"/>
  <c r="O30" i="4" s="1"/>
  <c r="I150" i="12"/>
  <c r="I145" i="12"/>
  <c r="I144" i="12"/>
  <c r="I141" i="35"/>
  <c r="I142" i="35" s="1"/>
  <c r="I152" i="38" l="1"/>
  <c r="I147" i="38"/>
  <c r="I146" i="38"/>
  <c r="I155" i="38" s="1"/>
  <c r="I144" i="7"/>
  <c r="I150" i="7"/>
  <c r="I145" i="7"/>
  <c r="I139" i="22"/>
  <c r="I140" i="22" s="1"/>
  <c r="I141" i="15"/>
  <c r="I155" i="21"/>
  <c r="I150" i="34"/>
  <c r="I145" i="34"/>
  <c r="I144" i="34"/>
  <c r="I153" i="34" s="1"/>
  <c r="G194" i="14"/>
  <c r="F133" i="4"/>
  <c r="G133" i="4" s="1"/>
  <c r="I10" i="4"/>
  <c r="I147" i="16"/>
  <c r="I146" i="16"/>
  <c r="I152" i="16"/>
  <c r="S19" i="4"/>
  <c r="U19" i="4" s="1"/>
  <c r="M19" i="4"/>
  <c r="O19" i="4" s="1"/>
  <c r="I155" i="17"/>
  <c r="I153" i="17"/>
  <c r="I170" i="17" s="1"/>
  <c r="I171" i="17" s="1"/>
  <c r="I152" i="23"/>
  <c r="I147" i="23"/>
  <c r="I146" i="23"/>
  <c r="I153" i="23" s="1"/>
  <c r="I170" i="23" s="1"/>
  <c r="I171" i="23" s="1"/>
  <c r="I150" i="31"/>
  <c r="I145" i="31"/>
  <c r="I144" i="31"/>
  <c r="I153" i="31" s="1"/>
  <c r="S5" i="4"/>
  <c r="M5" i="4"/>
  <c r="I141" i="22"/>
  <c r="G194" i="30"/>
  <c r="F158" i="4"/>
  <c r="G158" i="4" s="1"/>
  <c r="I22" i="4"/>
  <c r="S15" i="4"/>
  <c r="M15" i="4"/>
  <c r="I141" i="3"/>
  <c r="I153" i="12"/>
  <c r="I151" i="12"/>
  <c r="I168" i="12" s="1"/>
  <c r="I169" i="12" s="1"/>
  <c r="I153" i="30"/>
  <c r="I153" i="21"/>
  <c r="I170" i="21" s="1"/>
  <c r="I171" i="21" s="1"/>
  <c r="G196" i="9"/>
  <c r="F64" i="4"/>
  <c r="G64" i="4" s="1"/>
  <c r="J7" i="4"/>
  <c r="I150" i="10"/>
  <c r="I145" i="10"/>
  <c r="I144" i="10"/>
  <c r="I150" i="29"/>
  <c r="I145" i="29"/>
  <c r="I144" i="29"/>
  <c r="I155" i="37"/>
  <c r="I153" i="37"/>
  <c r="I170" i="37" s="1"/>
  <c r="I171" i="37" s="1"/>
  <c r="I153" i="18"/>
  <c r="T18" i="4"/>
  <c r="U18" i="4" s="1"/>
  <c r="N18" i="4"/>
  <c r="O18" i="4" s="1"/>
  <c r="I151" i="24"/>
  <c r="I168" i="24" s="1"/>
  <c r="I169" i="24" s="1"/>
  <c r="I153" i="2"/>
  <c r="I151" i="2"/>
  <c r="I168" i="2" s="1"/>
  <c r="I169" i="2" s="1"/>
  <c r="G194" i="2" s="1"/>
  <c r="G198" i="2" s="1"/>
  <c r="I153" i="8"/>
  <c r="I151" i="8"/>
  <c r="I168" i="8" s="1"/>
  <c r="I169" i="8" s="1"/>
  <c r="I143" i="35"/>
  <c r="I143" i="13"/>
  <c r="I152" i="19"/>
  <c r="I147" i="19"/>
  <c r="I146" i="19"/>
  <c r="I155" i="19" s="1"/>
  <c r="F71" i="4"/>
  <c r="G71" i="4" s="1"/>
  <c r="G196" i="11"/>
  <c r="J8" i="4"/>
  <c r="T5" i="4"/>
  <c r="N5" i="4"/>
  <c r="S36" i="4"/>
  <c r="U36" i="4" s="1"/>
  <c r="M36" i="4"/>
  <c r="O36" i="4" s="1"/>
  <c r="I151" i="28"/>
  <c r="I168" i="28" s="1"/>
  <c r="I169" i="28" s="1"/>
  <c r="I151" i="7"/>
  <c r="I168" i="7" s="1"/>
  <c r="I169" i="7" s="1"/>
  <c r="I151" i="39"/>
  <c r="I168" i="39" s="1"/>
  <c r="I169" i="39" s="1"/>
  <c r="T34" i="4"/>
  <c r="N34" i="4"/>
  <c r="I151" i="18"/>
  <c r="I168" i="18" s="1"/>
  <c r="I169" i="18" s="1"/>
  <c r="G196" i="23" l="1"/>
  <c r="F110" i="4"/>
  <c r="G110" i="4" s="1"/>
  <c r="J16" i="4"/>
  <c r="S10" i="4"/>
  <c r="U10" i="4" s="1"/>
  <c r="M10" i="4"/>
  <c r="O10" i="4" s="1"/>
  <c r="G194" i="28"/>
  <c r="F148" i="4"/>
  <c r="G148" i="4" s="1"/>
  <c r="I20" i="4"/>
  <c r="I153" i="7"/>
  <c r="I150" i="22"/>
  <c r="I151" i="22" s="1"/>
  <c r="I168" i="22" s="1"/>
  <c r="I169" i="22" s="1"/>
  <c r="I145" i="22"/>
  <c r="I144" i="22"/>
  <c r="G196" i="17"/>
  <c r="F89" i="4"/>
  <c r="G89" i="4" s="1"/>
  <c r="G91" i="4" s="1"/>
  <c r="J13" i="4"/>
  <c r="I153" i="19"/>
  <c r="I170" i="19" s="1"/>
  <c r="I171" i="19" s="1"/>
  <c r="G194" i="39"/>
  <c r="G198" i="39" s="1"/>
  <c r="F111" i="4"/>
  <c r="G111" i="4" s="1"/>
  <c r="I39" i="4"/>
  <c r="G196" i="21"/>
  <c r="F103" i="4"/>
  <c r="G103" i="4" s="1"/>
  <c r="J15" i="4"/>
  <c r="F76" i="4"/>
  <c r="G76" i="4" s="1"/>
  <c r="G194" i="12"/>
  <c r="I9" i="4"/>
  <c r="G196" i="37"/>
  <c r="G200" i="37" s="1"/>
  <c r="F97" i="4"/>
  <c r="G97" i="4" s="1"/>
  <c r="J37" i="4"/>
  <c r="I153" i="29"/>
  <c r="I151" i="29"/>
  <c r="I168" i="29" s="1"/>
  <c r="I169" i="29" s="1"/>
  <c r="I150" i="3"/>
  <c r="I145" i="3"/>
  <c r="I144" i="3"/>
  <c r="O5" i="4"/>
  <c r="U5" i="4"/>
  <c r="G194" i="18"/>
  <c r="F95" i="4"/>
  <c r="G95" i="4" s="1"/>
  <c r="I14" i="4"/>
  <c r="I153" i="10"/>
  <c r="I151" i="10"/>
  <c r="I168" i="10" s="1"/>
  <c r="I169" i="10" s="1"/>
  <c r="I150" i="15"/>
  <c r="I145" i="15"/>
  <c r="I144" i="15"/>
  <c r="I151" i="31"/>
  <c r="I168" i="31" s="1"/>
  <c r="I169" i="31" s="1"/>
  <c r="F128" i="4"/>
  <c r="G128" i="4" s="1"/>
  <c r="I6" i="4"/>
  <c r="G194" i="7"/>
  <c r="G198" i="7" s="1"/>
  <c r="O34" i="4"/>
  <c r="I153" i="38"/>
  <c r="I170" i="38" s="1"/>
  <c r="I171" i="38" s="1"/>
  <c r="I151" i="34"/>
  <c r="I168" i="34" s="1"/>
  <c r="I169" i="34" s="1"/>
  <c r="I152" i="13"/>
  <c r="I147" i="13"/>
  <c r="I146" i="13"/>
  <c r="I152" i="35"/>
  <c r="I147" i="35"/>
  <c r="I146" i="35"/>
  <c r="U34" i="4"/>
  <c r="T8" i="4"/>
  <c r="N8" i="4"/>
  <c r="G194" i="24"/>
  <c r="F138" i="4"/>
  <c r="G138" i="4" s="1"/>
  <c r="I17" i="4"/>
  <c r="I155" i="16"/>
  <c r="I153" i="16"/>
  <c r="I170" i="16" s="1"/>
  <c r="I171" i="16" s="1"/>
  <c r="F63" i="4"/>
  <c r="G63" i="4" s="1"/>
  <c r="G66" i="4" s="1"/>
  <c r="G194" i="8"/>
  <c r="I7" i="4"/>
  <c r="N7" i="4"/>
  <c r="T7" i="4"/>
  <c r="S22" i="4"/>
  <c r="U22" i="4" s="1"/>
  <c r="M22" i="4"/>
  <c r="O22" i="4" s="1"/>
  <c r="I155" i="23"/>
  <c r="G194" i="22" l="1"/>
  <c r="F109" i="4"/>
  <c r="G109" i="4" s="1"/>
  <c r="G112" i="4" s="1"/>
  <c r="I16" i="4"/>
  <c r="G194" i="34"/>
  <c r="G198" i="34" s="1"/>
  <c r="F122" i="4"/>
  <c r="G122" i="4" s="1"/>
  <c r="I35" i="4"/>
  <c r="S7" i="4"/>
  <c r="U7" i="4" s="1"/>
  <c r="M7" i="4"/>
  <c r="O7" i="4" s="1"/>
  <c r="G194" i="10"/>
  <c r="F70" i="4"/>
  <c r="G70" i="4" s="1"/>
  <c r="G72" i="4" s="1"/>
  <c r="I8" i="4"/>
  <c r="S20" i="4"/>
  <c r="U20" i="4" s="1"/>
  <c r="M20" i="4"/>
  <c r="O20" i="4" s="1"/>
  <c r="T37" i="4"/>
  <c r="U37" i="4" s="1"/>
  <c r="N37" i="4"/>
  <c r="O37" i="4" s="1"/>
  <c r="G196" i="38"/>
  <c r="G200" i="38" s="1"/>
  <c r="F104" i="4"/>
  <c r="G104" i="4" s="1"/>
  <c r="G105" i="4" s="1"/>
  <c r="J38" i="4"/>
  <c r="S39" i="4"/>
  <c r="U39" i="4" s="1"/>
  <c r="M39" i="4"/>
  <c r="O39" i="4" s="1"/>
  <c r="M14" i="4"/>
  <c r="S14" i="4"/>
  <c r="I155" i="35"/>
  <c r="I153" i="35"/>
  <c r="I170" i="35" s="1"/>
  <c r="I171" i="35" s="1"/>
  <c r="M6" i="4"/>
  <c r="S6" i="4"/>
  <c r="G196" i="19"/>
  <c r="F96" i="4"/>
  <c r="G96" i="4" s="1"/>
  <c r="G98" i="4" s="1"/>
  <c r="J14" i="4"/>
  <c r="S9" i="4"/>
  <c r="M9" i="4"/>
  <c r="T13" i="4"/>
  <c r="U13" i="4" s="1"/>
  <c r="N13" i="4"/>
  <c r="O13" i="4" s="1"/>
  <c r="G194" i="29"/>
  <c r="F153" i="4"/>
  <c r="G153" i="4" s="1"/>
  <c r="I21" i="4"/>
  <c r="G194" i="31"/>
  <c r="G198" i="31" s="1"/>
  <c r="F58" i="4"/>
  <c r="G58" i="4" s="1"/>
  <c r="G59" i="4" s="1"/>
  <c r="G161" i="4" s="1"/>
  <c r="I28" i="4"/>
  <c r="S17" i="4"/>
  <c r="U17" i="4" s="1"/>
  <c r="M17" i="4"/>
  <c r="O17" i="4" s="1"/>
  <c r="I155" i="13"/>
  <c r="I153" i="13"/>
  <c r="I170" i="13" s="1"/>
  <c r="I171" i="13" s="1"/>
  <c r="I153" i="15"/>
  <c r="I151" i="15"/>
  <c r="I168" i="15" s="1"/>
  <c r="I169" i="15" s="1"/>
  <c r="T16" i="4"/>
  <c r="N16" i="4"/>
  <c r="I153" i="3"/>
  <c r="I151" i="3"/>
  <c r="I168" i="3" s="1"/>
  <c r="I169" i="3" s="1"/>
  <c r="G194" i="3" s="1"/>
  <c r="G198" i="3" s="1"/>
  <c r="N15" i="4"/>
  <c r="O15" i="4" s="1"/>
  <c r="T15" i="4"/>
  <c r="U15" i="4" s="1"/>
  <c r="I153" i="22"/>
  <c r="G196" i="16"/>
  <c r="F83" i="4"/>
  <c r="G83" i="4" s="1"/>
  <c r="J11" i="4"/>
  <c r="G196" i="35" l="1"/>
  <c r="G200" i="35" s="1"/>
  <c r="F123" i="4"/>
  <c r="G123" i="4" s="1"/>
  <c r="G124" i="4" s="1"/>
  <c r="J35" i="4"/>
  <c r="O6" i="4"/>
  <c r="S35" i="4"/>
  <c r="M35" i="4"/>
  <c r="G196" i="13"/>
  <c r="F77" i="4"/>
  <c r="G77" i="4" s="1"/>
  <c r="G78" i="4" s="1"/>
  <c r="J9" i="4"/>
  <c r="M16" i="4"/>
  <c r="O16" i="4" s="1"/>
  <c r="S16" i="4"/>
  <c r="U16" i="4" s="1"/>
  <c r="U6" i="4"/>
  <c r="T11" i="4"/>
  <c r="N11" i="4"/>
  <c r="T38" i="4"/>
  <c r="U38" i="4" s="1"/>
  <c r="N38" i="4"/>
  <c r="O38" i="4" s="1"/>
  <c r="S28" i="4"/>
  <c r="M28" i="4"/>
  <c r="M8" i="4"/>
  <c r="O8" i="4" s="1"/>
  <c r="S8" i="4"/>
  <c r="U8" i="4" s="1"/>
  <c r="S21" i="4"/>
  <c r="U21" i="4" s="1"/>
  <c r="M21" i="4"/>
  <c r="O21" i="4" s="1"/>
  <c r="G194" i="15"/>
  <c r="F82" i="4"/>
  <c r="G82" i="4" s="1"/>
  <c r="G85" i="4" s="1"/>
  <c r="I11" i="4"/>
  <c r="T14" i="4"/>
  <c r="U14" i="4" s="1"/>
  <c r="N14" i="4"/>
  <c r="O14" i="4" s="1"/>
  <c r="T35" i="4" l="1"/>
  <c r="T46" i="4" s="1"/>
  <c r="N35" i="4"/>
  <c r="N46" i="4" s="1"/>
  <c r="S46" i="4"/>
  <c r="U46" i="4" s="1"/>
  <c r="U28" i="4"/>
  <c r="M46" i="4"/>
  <c r="O28" i="4"/>
  <c r="S11" i="4"/>
  <c r="U11" i="4" s="1"/>
  <c r="M11" i="4"/>
  <c r="O11" i="4" s="1"/>
  <c r="N9" i="4"/>
  <c r="T9" i="4"/>
  <c r="M23" i="4" l="1"/>
  <c r="S23" i="4"/>
  <c r="T23" i="4"/>
  <c r="U9" i="4"/>
  <c r="N23" i="4"/>
  <c r="O9" i="4"/>
  <c r="O23" i="4" s="1"/>
  <c r="O35" i="4"/>
  <c r="O46" i="4" s="1"/>
  <c r="U35" i="4"/>
  <c r="U23" i="4" l="1"/>
  <c r="O48" i="4"/>
</calcChain>
</file>

<file path=xl/sharedStrings.xml><?xml version="1.0" encoding="utf-8"?>
<sst xmlns="http://schemas.openxmlformats.org/spreadsheetml/2006/main" count="11717" uniqueCount="2169">
  <si>
    <t>Definição do salário base</t>
  </si>
  <si>
    <t>carga horária:</t>
  </si>
  <si>
    <t>20h</t>
  </si>
  <si>
    <t>Média do site: salario.com.br</t>
  </si>
  <si>
    <t xml:space="preserve">média pregões </t>
  </si>
  <si>
    <t>PE 15/2021 UASG 158148</t>
  </si>
  <si>
    <t>PE 07/2021 UASG 158155</t>
  </si>
  <si>
    <t>média</t>
  </si>
  <si>
    <t>valor do SB para 20h</t>
  </si>
  <si>
    <t>40h</t>
  </si>
  <si>
    <t>PE 45/2020 UASG 153036</t>
  </si>
  <si>
    <t>PE 02/2021 UASG 158121</t>
  </si>
  <si>
    <t>valor do SB para 40h</t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</si>
  <si>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</si>
  <si>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t>CONTA VINCULADA</t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</si>
  <si>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</si>
  <si>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t>Nº do processo:</t>
  </si>
  <si>
    <t>23419.001137/2021-16</t>
  </si>
  <si>
    <t>Licitação nº:</t>
  </si>
  <si>
    <t>Pregão IFRS nº 47/2021</t>
  </si>
  <si>
    <t>Dia / Hora:</t>
  </si>
  <si>
    <t xml:space="preserve"> xx / xxx /2022 às xxhxxmin </t>
  </si>
  <si>
    <t xml:space="preserve">DISCRIMINAÇÃO DOS SERVIÇOS (DADOS REFERENTES À CONTRATAÇÃO) </t>
  </si>
  <si>
    <t>A</t>
  </si>
  <si>
    <t>Data de apresentação da proposta (dia/mês/ano)</t>
  </si>
  <si>
    <t>XX/XX/2022</t>
  </si>
  <si>
    <t>B</t>
  </si>
  <si>
    <t>UF: RS        Município de prestação dos serviços</t>
  </si>
  <si>
    <t>C</t>
  </si>
  <si>
    <t>Ano do Acordo, Convenção ou Dissídio Coletivo</t>
  </si>
  <si>
    <t>NÃO HÁ CCT</t>
  </si>
  <si>
    <t>D</t>
  </si>
  <si>
    <t>Número de meses de execução contratual</t>
  </si>
  <si>
    <t xml:space="preserve">IDENTIFICAÇÃO DO SERVIÇO </t>
  </si>
  <si>
    <t xml:space="preserve">Tipo de Serviço: 
                           Intérprete de LIBRAS       </t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</si>
  <si>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</si>
  <si>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t>Quantidade a contratar:</t>
  </si>
  <si>
    <t xml:space="preserve">Campus xxxxxx                 </t>
  </si>
  <si>
    <t>( X ) POSTO DIURNO         (  ) POSTO NOTURNO</t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</si>
  <si>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</si>
  <si>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t>Dados para composição dos custos referente à mão de obra</t>
  </si>
  <si>
    <t>Tipo de Serviço</t>
  </si>
  <si>
    <t>Intérprete / Tradução de LIBRAS</t>
  </si>
  <si>
    <t>Classificação Brasileira de Ocupações (CBO)</t>
  </si>
  <si>
    <t>2614-25</t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</si>
  <si>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</si>
  <si>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t>Categoria Profissional (vinculada à execução contratual)</t>
  </si>
  <si>
    <t>Intérprete de LIBRAS</t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</si>
  <si>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</si>
  <si>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t>1º de janeiro de 2021</t>
  </si>
  <si>
    <t>Nota 1:  Deverá ser elaborado um quadro para cada tipo de serviço.
Nota 2: A planilha será calculada considerando o valor mensal do empregado</t>
  </si>
  <si>
    <t>Módulo 1: Composição da Remuneração</t>
  </si>
  <si>
    <t xml:space="preserve">Composição da Remuneração </t>
  </si>
  <si>
    <t>Percentual
(R$)</t>
  </si>
  <si>
    <t xml:space="preserve">Valor
(R$) </t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</si>
  <si>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</si>
  <si>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</si>
  <si>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</si>
  <si>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</si>
  <si>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t>E</t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</si>
  <si>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</si>
  <si>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t>F</t>
  </si>
  <si>
    <t xml:space="preserve">Outros (especificar)                                          </t>
  </si>
  <si>
    <t xml:space="preserve">Total </t>
  </si>
  <si>
    <t>Nota1:  O Módulo 1 refere-se ao valor mensal devido ao empregado pela prestação do serviço no período de 12 meses.</t>
  </si>
  <si>
    <t>Módulo 2 – Encargos e Benefícios Anuais, Mensais e Diários</t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</si>
  <si>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</si>
  <si>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t>2.1</t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</si>
  <si>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</si>
  <si>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t>Valor (R$)</t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</si>
  <si>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</si>
  <si>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</si>
  <si>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t>Total</t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</si>
  <si>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</si>
  <si>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</si>
  <si>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t>2.2</t>
  </si>
  <si>
    <t>GPS, FGTS e outras contribuições</t>
  </si>
  <si>
    <t>Percentual (%)</t>
  </si>
  <si>
    <t>Valor
 (R$)</t>
  </si>
  <si>
    <t>INSS</t>
  </si>
  <si>
    <t>Salário Educação</t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</si>
  <si>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</si>
  <si>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t>RAT =</t>
  </si>
  <si>
    <t xml:space="preserve"> FAP =</t>
  </si>
  <si>
    <t>SESC ou SESI</t>
  </si>
  <si>
    <t>SENAC ou SENAI</t>
  </si>
  <si>
    <t>SEBRAE</t>
  </si>
  <si>
    <t>G</t>
  </si>
  <si>
    <t>INCRA</t>
  </si>
  <si>
    <t>H</t>
  </si>
  <si>
    <t>FGTS</t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</si>
  <si>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</si>
  <si>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t>Submódulo 2.3 – Benefícios Mensais e Diários</t>
  </si>
  <si>
    <t>2.3</t>
  </si>
  <si>
    <t>Benefícios Mensais e Diários</t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</si>
  <si>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</si>
  <si>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</si>
  <si>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t>-</t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</si>
  <si>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</si>
  <si>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</si>
  <si>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</si>
  <si>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</si>
  <si>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auxílio-alimentação: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</si>
  <si>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</si>
  <si>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t xml:space="preserve">     B.3) Participação do empregado em percentual sobre o auxílio-alimentação</t>
  </si>
  <si>
    <t>Assistência Médica e Familiar</t>
  </si>
  <si>
    <t>Auxílio-creche</t>
  </si>
  <si>
    <t>sumiu</t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</si>
  <si>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Sem participação do empregado</t>
    </r>
  </si>
  <si>
    <t xml:space="preserve">Outros (especificar)                                            </t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</si>
  <si>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artigo 6º desta Instrução Normativa.</t>
  </si>
  <si>
    <t>Quadro-Resumo do Módulo 2 – Encargos e Benefícios Anuais, Mensais e Diários</t>
  </si>
  <si>
    <t>Encargos e Benefícios Anuais, Mensais e Diários</t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</si>
  <si>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</si>
  <si>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t>Módulo 3 - Provisão para Rescisão</t>
  </si>
  <si>
    <t>Provisão para Rescisão</t>
  </si>
  <si>
    <t>Valor  (R$)</t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</si>
  <si>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</si>
  <si>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t>Incidência do FGTS sobre o Aviso Prévio Indenizado</t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</si>
  <si>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</si>
  <si>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t xml:space="preserve">Incidência de GPS, FGTS e outras contribuições sobre o Aviso Prévio Trabalhado         </t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</si>
  <si>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</si>
  <si>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t>Módulo 4 - Custo de Reposição do Profissional Ausente</t>
  </si>
  <si>
    <t xml:space="preserve">Nota 1: Os itens que contemplam o módulo 4 se referem ao custo dos dias trabalhados pelo repositor/substituto quando o empregado alocado na prestação do serviço estiver ausente, conforme as previsões estabelecidas na legislação. </t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</si>
  <si>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</si>
  <si>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t>MÓD 1 =</t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</si>
  <si>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</si>
  <si>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t>MÓD 3 =</t>
  </si>
  <si>
    <t xml:space="preserve">Submódulo 4.1 – Substituto nas Ausências Legais </t>
  </si>
  <si>
    <t>4.1</t>
  </si>
  <si>
    <t>Substituto nas Ausências Legais</t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</si>
  <si>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</si>
  <si>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</si>
  <si>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</si>
  <si>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</si>
  <si>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</si>
  <si>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</si>
  <si>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t>Submódulo 4.2 – Substituto na Intrajornada</t>
  </si>
  <si>
    <t xml:space="preserve">4.2 </t>
  </si>
  <si>
    <t>Substituto na Intrajornada</t>
  </si>
  <si>
    <t>Substituto na cobertura de Intervalo para repouso ou alimentação</t>
  </si>
  <si>
    <t>Quadro-Resumo do Módulo 4 – Custo de Reposição do Profissional Ausente</t>
  </si>
  <si>
    <t>Custo de Reposição do Profissional Ausente</t>
  </si>
  <si>
    <t>4.2</t>
  </si>
  <si>
    <t>Módulo 5 – Insumos Diversos</t>
  </si>
  <si>
    <t>Insumos diversos</t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</si>
  <si>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</si>
  <si>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</si>
  <si>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</si>
  <si>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t xml:space="preserve">Outros (especificar) </t>
  </si>
  <si>
    <t>Nota: Valores mensais por empregado.</t>
  </si>
  <si>
    <t>Módulo 6 -  Custos Indiretos, Lucro e Tributos</t>
  </si>
  <si>
    <t xml:space="preserve">Custos Indiretos, Lucro e Tributos </t>
  </si>
  <si>
    <t>Valor
(R$)</t>
  </si>
  <si>
    <t>BASE DE CÁLCULO DOS CUSTOS INDIRETOS 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Diversos)</t>
  </si>
  <si>
    <t>Custos Indiretos</t>
  </si>
  <si>
    <t>BASE DE CÁLCULO DO LUCRO = 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Indiretos)</t>
  </si>
  <si>
    <t>Lucro</t>
  </si>
  <si>
    <t>BASE DE CÁLCULO DOS TRIBUTOS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 + Lucro)</t>
  </si>
  <si>
    <t>Tributos</t>
  </si>
  <si>
    <t>C.1    Tributos Federais (especificar)</t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</si>
  <si>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</si>
  <si>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</si>
  <si>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</si>
  <si>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</si>
  <si>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t>C.2   Tributos Estaduais (especificar)</t>
  </si>
  <si>
    <t>C.3   Tributos Municipais (especificar):</t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</si>
  <si>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</si>
  <si>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t xml:space="preserve">Percentual Total e Valor Total de Tributos  </t>
  </si>
  <si>
    <t>Cálculo dos Tributos</t>
  </si>
  <si>
    <t xml:space="preserve">                  Base de Cálculo para os Tributos</t>
  </si>
  <si>
    <t xml:space="preserve"> = ( ---------------------------------------------------------------- ) x Alíquota do Tributo</t>
  </si>
  <si>
    <t xml:space="preserve">         1 - (Total de Tributos em % dividido por 100)</t>
  </si>
  <si>
    <t>Nota 1: Custos Indiretos, Lucro e Tributos por empregado.
Nota 2: O valor referente a tributos é obtido aplicando-se o percentual sobre o valor do faturamento.</t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</si>
  <si>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</si>
  <si>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t xml:space="preserve">                          Mão de obra vinculada à execução contratual (valor por empregado)</t>
  </si>
  <si>
    <t>Módulo 1 - Composição da Remuneração</t>
  </si>
  <si>
    <t>Módulo 3 – Provisão para Rescisão</t>
  </si>
  <si>
    <t>Módulo 4 – Custo de Reposição do Profissional Ausente</t>
  </si>
  <si>
    <t xml:space="preserve">Módulo 5 - Insumos Diversos </t>
  </si>
  <si>
    <t>Subtotal (A + B + C + D + E)</t>
  </si>
  <si>
    <t>Módulo 6 - Custos Indiretos, Lucro e Tributos</t>
  </si>
  <si>
    <t>Valor Total por Empregado</t>
  </si>
  <si>
    <t>OBS: OS QUADROS-RESUMOS 3 E 4 ABAIXO NÃO TÊM UTILIDADE PARA LIMPEZA E VIGILÂNCIA QUE POSSUEM COMPLEMENTO ESPECÍFICO - ASSIM, DEVEM SER EXCLUÍDOS PARA ESSES 2 OBJETOS</t>
  </si>
  <si>
    <t>3. QUADRO-RESUMO DO VALOR MENSAL DOS SERVIÇOS</t>
  </si>
  <si>
    <t>Tipo de Serviço 
(A)</t>
  </si>
  <si>
    <t>Valor Proposto por Empregado 
(B)</t>
  </si>
  <si>
    <t>Quantidade de Empregados por Posto 
(C)</t>
  </si>
  <si>
    <t>Valor Proposto por Posto
(D) = (B x C)</t>
  </si>
  <si>
    <t>Quantidade de Postos 
(E)</t>
  </si>
  <si>
    <t>Valor Total do Serviço 
(F) = (D x E)</t>
  </si>
  <si>
    <t>I             Serviço 1 (indicar)</t>
  </si>
  <si>
    <t>R$</t>
  </si>
  <si>
    <t>II           Serviço 2 (indicar)</t>
  </si>
  <si>
    <t>N         Serviço N (indicar)</t>
  </si>
  <si>
    <t>Valor Mensal dos Serviços (I +  II  + N)</t>
  </si>
  <si>
    <t>4. QUADRO DEMONSTRATIVO DO VALOR GLOBAL DA PROPOSTA</t>
  </si>
  <si>
    <t>VALOR GLOBAL DA PROPOSTA</t>
  </si>
  <si>
    <t>DESCRIÇÃO</t>
  </si>
  <si>
    <t>VALOR (R$)</t>
  </si>
  <si>
    <t>A         Valor proposto por unidade de medida*</t>
  </si>
  <si>
    <t>B         Valor mensal do serviço</t>
  </si>
  <si>
    <t>C         Valor global da proposta                                                                                                                                                              (Valor mensal do serviço multiplicado pelo número de meses do contrato).</t>
  </si>
  <si>
    <t>Nota: Informar o valor da unidade de medida por tipo de serviço.</t>
  </si>
  <si>
    <t xml:space="preserve">QUANTIDADE DE PESSOAL ALOCADO NA EXECUÇÃO CONTRATUAL (item 6.2.e do Anexo VII da IN nº 5/2017 </t>
  </si>
  <si>
    <t>Tipo de Mão de Obra</t>
  </si>
  <si>
    <t>Quantidade de Pessoal</t>
  </si>
  <si>
    <t>Intérprete de Libras</t>
  </si>
  <si>
    <t>Valor mensal do serviço</t>
  </si>
  <si>
    <t>Número de meses do contrato</t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</si>
  <si>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</si>
  <si>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t>COMPLEMENTO DOS SERVIÇOS DE INTÉRPRETE DE LIBRAS</t>
  </si>
  <si>
    <t>DESCRIÇÃO DOS UNIFORMES (1)</t>
  </si>
  <si>
    <t>UNIDADE</t>
  </si>
  <si>
    <t>QTD ANUAL</t>
  </si>
  <si>
    <t>CUSTO ANUAL</t>
  </si>
  <si>
    <t>CUSTO MENSAL</t>
  </si>
  <si>
    <t>UNIT.</t>
  </si>
  <si>
    <t>TOTAL</t>
  </si>
  <si>
    <t>CALÇA</t>
  </si>
  <si>
    <t>unidade</t>
  </si>
  <si>
    <t>CAMISETA (manga curta/longa)</t>
  </si>
  <si>
    <t>Total do Custo de Uniformes</t>
  </si>
  <si>
    <t>(1) Valores obtidos através dos relatórios gerados no Painel de Preços (paineldeprecos.planejamento.gov.br) em 30.11.2021</t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</si>
  <si>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</si>
  <si>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</si>
  <si>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</si>
  <si>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</si>
  <si>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</si>
  <si>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</si>
  <si>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</si>
  <si>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</si>
  <si>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</si>
  <si>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</si>
  <si>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</si>
  <si>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</si>
  <si>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</si>
  <si>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</si>
  <si>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</si>
  <si>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</si>
  <si>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</si>
  <si>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</si>
  <si>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</si>
  <si>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</si>
  <si>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</si>
  <si>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</si>
  <si>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</si>
  <si>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</si>
  <si>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</si>
  <si>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auxílio-alimentação: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</si>
  <si>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</si>
  <si>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</si>
  <si>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</si>
  <si>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</si>
  <si>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</si>
  <si>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</si>
  <si>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</si>
  <si>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</si>
  <si>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</si>
  <si>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</si>
  <si>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</si>
  <si>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</si>
  <si>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</si>
  <si>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</si>
  <si>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</si>
  <si>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</si>
  <si>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</si>
  <si>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</si>
  <si>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</si>
  <si>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</si>
  <si>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</si>
  <si>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</si>
  <si>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</si>
  <si>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</si>
  <si>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t>RESUMO 20h</t>
  </si>
  <si>
    <t>TOTAL DE POSTOS DE 20H</t>
  </si>
  <si>
    <t>N° de POSTOS
de 20 horas</t>
  </si>
  <si>
    <t>Horário Noturno</t>
  </si>
  <si>
    <t>RESUMO POR CAMPUS - CONTRATO DE 20 HORAS SEMANAIS</t>
  </si>
  <si>
    <t>nº de plan</t>
  </si>
  <si>
    <t>Mensal POR POSTO 
(valor unitário)</t>
  </si>
  <si>
    <t>Qtd a ser registrada 
(n° de postos x 24 meses)</t>
  </si>
  <si>
    <t>Valor TOTAL
(valor unitário x qtd registrada)</t>
  </si>
  <si>
    <t>Valor estimado por campus</t>
  </si>
  <si>
    <t>Mensal TOTAL
(valor unitário x número de postos)</t>
  </si>
  <si>
    <t>GRUPO</t>
  </si>
  <si>
    <t>ITEM</t>
  </si>
  <si>
    <t>Campus</t>
  </si>
  <si>
    <t>sigla</t>
  </si>
  <si>
    <t>Total do campus</t>
  </si>
  <si>
    <t>Diurno</t>
  </si>
  <si>
    <t>Noturno</t>
  </si>
  <si>
    <t>até as:</t>
  </si>
  <si>
    <t>Total 
(diurno + noturno)</t>
  </si>
  <si>
    <t>1 e 2</t>
  </si>
  <si>
    <t>Alvorada</t>
  </si>
  <si>
    <t>ALV</t>
  </si>
  <si>
    <t>Bento Gonçalves</t>
  </si>
  <si>
    <t>BG</t>
  </si>
  <si>
    <t>conversado com Tiago/Diretor de Ensino do Bento</t>
  </si>
  <si>
    <t>4 e 5</t>
  </si>
  <si>
    <t>Canoas</t>
  </si>
  <si>
    <t>CAN</t>
  </si>
  <si>
    <t>7 e 8</t>
  </si>
  <si>
    <t>Caxias do Sul</t>
  </si>
  <si>
    <t>CAX</t>
  </si>
  <si>
    <t xml:space="preserve">conversado com Clarissa/Coordenadora Napne Caxias </t>
  </si>
  <si>
    <t>9 e 10</t>
  </si>
  <si>
    <t>Erechim</t>
  </si>
  <si>
    <t>ERE</t>
  </si>
  <si>
    <t>Farroupilha</t>
  </si>
  <si>
    <t>FAR</t>
  </si>
  <si>
    <t>11 e 12</t>
  </si>
  <si>
    <t>Feliz</t>
  </si>
  <si>
    <t>FE</t>
  </si>
  <si>
    <t>Ibirubá</t>
  </si>
  <si>
    <t>IBI</t>
  </si>
  <si>
    <t>Osório</t>
  </si>
  <si>
    <t>OSO</t>
  </si>
  <si>
    <t>só têm alunos surdos à noite atualmente</t>
  </si>
  <si>
    <t>16 e 17</t>
  </si>
  <si>
    <t>Porto Alegre</t>
  </si>
  <si>
    <t>POA</t>
  </si>
  <si>
    <t>19 e 20</t>
  </si>
  <si>
    <t>Restinga (POA)</t>
  </si>
  <si>
    <t>RES</t>
  </si>
  <si>
    <t>conversado com Jessie/Coodenadora do Napne Restinga</t>
  </si>
  <si>
    <t>22 e 23</t>
  </si>
  <si>
    <t>Rio Grande</t>
  </si>
  <si>
    <t>RG</t>
  </si>
  <si>
    <t xml:space="preserve">conersado com Carla/Coordenadora Napne RG </t>
  </si>
  <si>
    <t>Rolante</t>
  </si>
  <si>
    <t>ROL</t>
  </si>
  <si>
    <t>25 e 26</t>
  </si>
  <si>
    <t>Sertão</t>
  </si>
  <si>
    <t>SE</t>
  </si>
  <si>
    <t>conversado com Alexandra/Diretora de Ensino Sertão</t>
  </si>
  <si>
    <t>Vacaria</t>
  </si>
  <si>
    <t>VAC</t>
  </si>
  <si>
    <t>Veranópolis</t>
  </si>
  <si>
    <t>VER</t>
  </si>
  <si>
    <t>Viamão</t>
  </si>
  <si>
    <t>VIA</t>
  </si>
  <si>
    <t>Reitoria (BG)</t>
  </si>
  <si>
    <t>REI</t>
  </si>
  <si>
    <t>TOTAL ==&gt;&gt;</t>
  </si>
  <si>
    <t>RESUMO 40h</t>
  </si>
  <si>
    <t>TOTAL DE POSTOS DE 40H</t>
  </si>
  <si>
    <t>N° de POSTOS
de 40 horas</t>
  </si>
  <si>
    <t>RESUMO POR CAMPUS - CONTRATO DE 40 HORAS SEMANAIS</t>
  </si>
  <si>
    <t>Mensal POR POSTO (valor unitário)</t>
  </si>
  <si>
    <t>Mensal TOTAL 
(valor unitário x número de postos)</t>
  </si>
  <si>
    <t>27 e 28</t>
  </si>
  <si>
    <t>Reitoria</t>
  </si>
  <si>
    <t>TR</t>
  </si>
  <si>
    <t>Campus Alvorada</t>
  </si>
  <si>
    <t>Grupo</t>
  </si>
  <si>
    <t>Item</t>
  </si>
  <si>
    <t>DESCRIÇÃO/
ESPECIFICAÇÃO</t>
  </si>
  <si>
    <t>Unidade de Medida</t>
  </si>
  <si>
    <t>Quantidade a ser registrada 
(n° de postos x 24 meses)</t>
  </si>
  <si>
    <t>Valor (R$) MENSAL por POSTO</t>
  </si>
  <si>
    <t>Valor (R$) Total para 24 meses</t>
  </si>
  <si>
    <t>Serviço</t>
  </si>
  <si>
    <t>Total do grupo</t>
  </si>
  <si>
    <t>Campus Canoas</t>
  </si>
  <si>
    <t>Campus Caxias do Sul</t>
  </si>
  <si>
    <t>Campus Erechim</t>
  </si>
  <si>
    <t>Campus Feliz</t>
  </si>
  <si>
    <t>Campus Osório</t>
  </si>
  <si>
    <t>Campus Porto Alegre</t>
  </si>
  <si>
    <t>Campus Restinga (POA)</t>
  </si>
  <si>
    <t>Campus Rio Grande</t>
  </si>
  <si>
    <t>Campus Sertão</t>
  </si>
  <si>
    <t>Campus Ibirubá</t>
  </si>
  <si>
    <t>Campus Bento Gonçalves</t>
  </si>
  <si>
    <t>Campus Farroupilha</t>
  </si>
  <si>
    <t>Campus Rolante</t>
  </si>
  <si>
    <t>Campus Vacaria</t>
  </si>
  <si>
    <t>Campus Veranópolis</t>
  </si>
  <si>
    <t>Campus Viamão</t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</si>
  <si>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</si>
  <si>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</si>
  <si>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</si>
  <si>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</si>
  <si>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</si>
  <si>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</si>
  <si>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</si>
  <si>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</si>
  <si>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</si>
  <si>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</si>
  <si>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</si>
  <si>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</si>
  <si>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</si>
  <si>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</si>
  <si>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</si>
  <si>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</si>
  <si>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</si>
  <si>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</si>
  <si>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</si>
  <si>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</si>
  <si>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</si>
  <si>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</si>
  <si>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</si>
  <si>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</si>
  <si>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</si>
  <si>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</si>
  <si>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</si>
  <si>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</si>
  <si>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</si>
  <si>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</si>
  <si>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</si>
  <si>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</si>
  <si>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</si>
  <si>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</si>
  <si>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</si>
  <si>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</si>
  <si>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</si>
  <si>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</si>
  <si>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</si>
  <si>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</si>
  <si>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</si>
  <si>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</si>
  <si>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</si>
  <si>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</si>
  <si>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</si>
  <si>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</si>
  <si>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</si>
  <si>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</si>
  <si>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</si>
  <si>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</si>
  <si>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</si>
  <si>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</si>
  <si>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</si>
  <si>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t>(  ) POSTO DIURNO         ( X ) POSTO NOTURNO</t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</si>
  <si>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</si>
  <si>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</si>
  <si>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</si>
  <si>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</si>
  <si>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</si>
  <si>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</si>
  <si>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</si>
  <si>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</si>
  <si>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</si>
  <si>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</si>
  <si>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</si>
  <si>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</si>
  <si>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</si>
  <si>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</si>
  <si>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</si>
  <si>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</si>
  <si>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</si>
  <si>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</si>
  <si>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</si>
  <si>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</si>
  <si>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</si>
  <si>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</si>
  <si>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</si>
  <si>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</si>
  <si>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</si>
  <si>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</si>
  <si>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</si>
  <si>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</si>
  <si>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</si>
  <si>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</si>
  <si>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</si>
  <si>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</si>
  <si>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</si>
  <si>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</si>
  <si>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</si>
  <si>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</si>
  <si>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</si>
  <si>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</si>
  <si>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</si>
  <si>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</si>
  <si>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</si>
  <si>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</si>
  <si>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</si>
  <si>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</si>
  <si>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</si>
  <si>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</si>
  <si>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</si>
  <si>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</si>
  <si>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</si>
  <si>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</si>
  <si>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</si>
  <si>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</si>
  <si>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</si>
  <si>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</si>
  <si>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</si>
  <si>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</si>
  <si>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</si>
  <si>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</si>
  <si>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</si>
  <si>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</si>
  <si>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</si>
  <si>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</si>
  <si>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</si>
  <si>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</si>
  <si>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</si>
  <si>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</si>
  <si>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</si>
  <si>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</si>
  <si>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</si>
  <si>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</si>
  <si>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</si>
  <si>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</si>
  <si>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</si>
  <si>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</si>
  <si>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</si>
  <si>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</si>
  <si>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</si>
  <si>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</si>
  <si>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</si>
  <si>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</si>
  <si>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</si>
  <si>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</si>
  <si>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</si>
  <si>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</si>
  <si>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</si>
  <si>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</si>
  <si>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</si>
  <si>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</si>
  <si>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</si>
  <si>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</si>
  <si>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</si>
  <si>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</si>
  <si>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</si>
  <si>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</si>
  <si>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</si>
  <si>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</si>
  <si>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</si>
  <si>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</si>
  <si>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</si>
  <si>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</si>
  <si>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</si>
  <si>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</si>
  <si>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</si>
  <si>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</si>
  <si>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</si>
  <si>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</si>
  <si>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</si>
  <si>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</si>
  <si>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</si>
  <si>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</si>
  <si>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</si>
  <si>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</si>
  <si>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</si>
  <si>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</si>
  <si>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</si>
  <si>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</si>
  <si>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</si>
  <si>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</si>
  <si>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</si>
  <si>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</si>
  <si>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</si>
  <si>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</si>
  <si>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</si>
  <si>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</si>
  <si>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</si>
  <si>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</si>
  <si>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</si>
  <si>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</si>
  <si>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</si>
  <si>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</si>
  <si>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</si>
  <si>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</si>
  <si>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</si>
  <si>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</si>
  <si>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</si>
  <si>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</si>
  <si>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</si>
  <si>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</si>
  <si>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</si>
  <si>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</si>
  <si>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</si>
  <si>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</si>
  <si>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</si>
  <si>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</si>
  <si>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</si>
  <si>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</si>
  <si>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</si>
  <si>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</si>
  <si>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</si>
  <si>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</si>
  <si>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</si>
  <si>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</si>
  <si>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</si>
  <si>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</si>
  <si>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</si>
  <si>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</si>
  <si>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</si>
  <si>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</si>
  <si>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</si>
  <si>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</si>
  <si>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</si>
  <si>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</si>
  <si>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</si>
  <si>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</si>
  <si>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</si>
  <si>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</si>
  <si>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</si>
  <si>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</si>
  <si>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</si>
  <si>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</si>
  <si>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</si>
  <si>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</si>
  <si>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</si>
  <si>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</si>
  <si>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</si>
  <si>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</si>
  <si>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</si>
  <si>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</si>
  <si>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</si>
  <si>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</si>
  <si>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</si>
  <si>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</si>
  <si>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</si>
  <si>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</si>
  <si>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</si>
  <si>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</si>
  <si>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</si>
  <si>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</si>
  <si>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</si>
  <si>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</si>
  <si>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</si>
  <si>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</si>
  <si>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</si>
  <si>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</si>
  <si>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</si>
  <si>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</si>
  <si>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</si>
  <si>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</si>
  <si>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</si>
  <si>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</si>
  <si>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</si>
  <si>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</si>
  <si>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</si>
  <si>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</si>
  <si>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</si>
  <si>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</si>
  <si>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</si>
  <si>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</si>
  <si>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</si>
  <si>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</si>
  <si>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</si>
  <si>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</si>
  <si>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</si>
  <si>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</si>
  <si>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</si>
  <si>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</si>
  <si>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</si>
  <si>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</si>
  <si>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</si>
  <si>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</si>
  <si>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</si>
  <si>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</si>
  <si>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</si>
  <si>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</si>
  <si>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</si>
  <si>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</si>
  <si>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</si>
  <si>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</si>
  <si>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</si>
  <si>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</si>
  <si>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</si>
  <si>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</si>
  <si>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</si>
  <si>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</si>
  <si>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</si>
  <si>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</si>
  <si>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</si>
  <si>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</si>
  <si>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</si>
  <si>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</si>
  <si>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</si>
  <si>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</si>
  <si>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</si>
  <si>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</si>
  <si>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</si>
  <si>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</si>
  <si>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</si>
  <si>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</si>
  <si>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</si>
  <si>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</si>
  <si>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</si>
  <si>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</si>
  <si>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</si>
  <si>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</si>
  <si>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</si>
  <si>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</si>
  <si>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</si>
  <si>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</si>
  <si>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</si>
  <si>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</si>
  <si>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</si>
  <si>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</si>
  <si>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</si>
  <si>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</si>
  <si>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</si>
  <si>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</si>
  <si>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</si>
  <si>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</si>
  <si>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</si>
  <si>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</si>
  <si>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</si>
  <si>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</si>
  <si>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</si>
  <si>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</si>
  <si>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</si>
  <si>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</si>
  <si>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</si>
  <si>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</si>
  <si>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</si>
  <si>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</si>
  <si>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(cláusula 29 da CCT 2021) 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</si>
  <si>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</si>
  <si>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</si>
  <si>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</si>
  <si>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</si>
  <si>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</si>
  <si>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</si>
  <si>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</si>
  <si>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</si>
  <si>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</si>
  <si>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</si>
  <si>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</si>
  <si>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</si>
  <si>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</si>
  <si>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</si>
  <si>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</si>
  <si>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</si>
  <si>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</si>
  <si>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</si>
  <si>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</si>
  <si>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</si>
  <si>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</si>
  <si>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</si>
  <si>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</si>
  <si>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</si>
  <si>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</si>
  <si>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</si>
  <si>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</si>
  <si>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</si>
  <si>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</si>
  <si>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</si>
  <si>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</si>
  <si>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</si>
  <si>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</si>
  <si>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</si>
  <si>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</si>
  <si>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</si>
  <si>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</si>
  <si>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</si>
  <si>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</si>
  <si>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</si>
  <si>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</si>
  <si>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</si>
  <si>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</si>
  <si>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</si>
  <si>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</si>
  <si>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</si>
  <si>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</si>
  <si>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</si>
  <si>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</si>
  <si>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</si>
  <si>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</si>
  <si>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</si>
  <si>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</si>
  <si>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</si>
  <si>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</si>
  <si>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</si>
  <si>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</si>
  <si>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</si>
  <si>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</si>
  <si>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</si>
  <si>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</si>
  <si>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</si>
  <si>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</si>
  <si>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</si>
  <si>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</si>
  <si>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</si>
  <si>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</si>
  <si>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</si>
  <si>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</si>
  <si>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</si>
  <si>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</si>
  <si>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</si>
  <si>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</si>
  <si>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</si>
  <si>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</si>
  <si>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</si>
  <si>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</si>
  <si>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</si>
  <si>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</si>
  <si>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</si>
  <si>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</si>
  <si>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</si>
  <si>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</si>
  <si>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(50 min = 0,8333h: das 22:00 as 22:50)</t>
    </r>
    <r>
      <rPr>
        <b/>
        <sz val="10"/>
        <color theme="1"/>
        <rFont val="Arial"/>
      </rPr>
      <t xml:space="preserve">
</t>
    </r>
    <r>
      <rPr>
        <b/>
        <sz val="10"/>
        <color rgb="FFFF3300"/>
        <rFont val="Arial"/>
      </rPr>
      <t>Cálculo do valor: AN x 0,8333h x 22d</t>
    </r>
    <r>
      <rPr>
        <b/>
        <sz val="10"/>
        <color theme="1"/>
        <rFont val="Arial"/>
      </rPr>
      <t>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</si>
  <si>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(50 min = 0,8333h: das 22:00 as 22:50)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0,8333h/7h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</si>
  <si>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</si>
  <si>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</si>
  <si>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</si>
  <si>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</si>
  <si>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</si>
  <si>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</si>
  <si>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</si>
  <si>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</si>
  <si>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</si>
  <si>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</si>
  <si>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</si>
  <si>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</si>
  <si>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</si>
  <si>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</si>
  <si>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</si>
  <si>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</si>
  <si>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</si>
  <si>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</si>
  <si>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</si>
  <si>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</si>
  <si>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</si>
  <si>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</si>
  <si>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</si>
  <si>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</si>
  <si>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</si>
  <si>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</si>
  <si>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</si>
  <si>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</si>
  <si>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</si>
  <si>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</si>
  <si>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</si>
  <si>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</si>
  <si>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</si>
  <si>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</si>
  <si>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</si>
  <si>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</si>
  <si>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</si>
  <si>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</si>
  <si>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</si>
  <si>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</si>
  <si>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</si>
  <si>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</si>
  <si>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</si>
  <si>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</si>
  <si>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</si>
  <si>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</si>
  <si>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</si>
  <si>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</si>
  <si>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</si>
  <si>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</si>
  <si>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</si>
  <si>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</si>
  <si>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</si>
  <si>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</si>
  <si>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</si>
  <si>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</si>
  <si>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</si>
  <si>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</si>
  <si>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</si>
  <si>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</si>
  <si>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</si>
  <si>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</si>
  <si>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</si>
  <si>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</si>
  <si>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</si>
  <si>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</si>
  <si>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</si>
  <si>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</si>
  <si>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</si>
  <si>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</si>
  <si>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</si>
  <si>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</si>
  <si>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</si>
  <si>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</si>
  <si>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</si>
  <si>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</si>
  <si>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</si>
  <si>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</si>
  <si>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</si>
  <si>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</si>
  <si>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</si>
  <si>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</si>
  <si>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</si>
  <si>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</si>
  <si>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</si>
  <si>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</si>
  <si>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</si>
  <si>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</si>
  <si>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</si>
  <si>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</si>
  <si>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</si>
  <si>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</si>
  <si>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</si>
  <si>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</si>
  <si>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</si>
  <si>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</si>
  <si>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</si>
  <si>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</si>
  <si>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</si>
  <si>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</si>
  <si>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</si>
  <si>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</si>
  <si>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</si>
  <si>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</si>
  <si>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</si>
  <si>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</si>
  <si>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</si>
  <si>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</si>
  <si>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</si>
  <si>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</si>
  <si>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</si>
  <si>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</si>
  <si>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</si>
  <si>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</si>
  <si>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</si>
  <si>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</si>
  <si>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</si>
  <si>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</si>
  <si>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</si>
  <si>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</si>
  <si>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</si>
  <si>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</si>
  <si>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</si>
  <si>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</si>
  <si>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</si>
  <si>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</si>
  <si>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</si>
  <si>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</si>
  <si>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</si>
  <si>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</si>
  <si>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</si>
  <si>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</si>
  <si>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</si>
  <si>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</si>
  <si>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</si>
  <si>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</si>
  <si>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</si>
  <si>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</si>
  <si>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</si>
  <si>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</si>
  <si>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</si>
  <si>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</si>
  <si>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</si>
  <si>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</si>
  <si>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</si>
  <si>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</si>
  <si>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</si>
  <si>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</si>
  <si>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</si>
  <si>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</si>
  <si>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</si>
  <si>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</si>
  <si>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</si>
  <si>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</si>
  <si>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</si>
  <si>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</si>
  <si>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</si>
  <si>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</si>
  <si>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</si>
  <si>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</si>
  <si>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</si>
  <si>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</si>
  <si>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</si>
  <si>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</si>
  <si>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</si>
  <si>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</si>
  <si>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</si>
  <si>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</si>
  <si>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</si>
  <si>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</si>
  <si>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</si>
  <si>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</si>
  <si>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</si>
  <si>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</si>
  <si>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</si>
  <si>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</si>
  <si>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</si>
  <si>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</si>
  <si>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</si>
  <si>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</si>
  <si>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</si>
  <si>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</si>
  <si>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</si>
  <si>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</si>
  <si>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</si>
  <si>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</si>
  <si>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</si>
  <si>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</si>
  <si>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</si>
  <si>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</si>
  <si>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</si>
  <si>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</si>
  <si>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</si>
  <si>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</si>
  <si>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</si>
  <si>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</si>
  <si>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</si>
  <si>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</si>
  <si>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</si>
  <si>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</si>
  <si>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</si>
  <si>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</si>
  <si>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</si>
  <si>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</si>
  <si>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</si>
  <si>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</si>
  <si>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</si>
  <si>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</si>
  <si>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</si>
  <si>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</si>
  <si>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</si>
  <si>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</si>
  <si>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</si>
  <si>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</si>
  <si>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</si>
  <si>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</si>
  <si>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</si>
  <si>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</si>
  <si>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</si>
  <si>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</si>
  <si>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</si>
  <si>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</si>
  <si>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</si>
  <si>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</si>
  <si>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</si>
  <si>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</si>
  <si>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</si>
  <si>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</si>
  <si>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</si>
  <si>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</si>
  <si>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</si>
  <si>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</si>
  <si>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</si>
  <si>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</si>
  <si>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</si>
  <si>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</si>
  <si>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</si>
  <si>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</si>
  <si>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</si>
  <si>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</si>
  <si>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</si>
  <si>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</si>
  <si>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</si>
  <si>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</si>
  <si>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</si>
  <si>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</si>
  <si>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</si>
  <si>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</si>
  <si>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</si>
  <si>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</si>
  <si>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</si>
  <si>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</si>
  <si>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</si>
  <si>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</si>
  <si>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</si>
  <si>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</si>
  <si>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</si>
  <si>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</si>
  <si>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</si>
  <si>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</si>
  <si>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</si>
  <si>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</si>
  <si>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</si>
  <si>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</si>
  <si>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</si>
  <si>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</si>
  <si>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</si>
  <si>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</si>
  <si>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</si>
  <si>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</si>
  <si>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</si>
  <si>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</si>
  <si>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</si>
  <si>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</si>
  <si>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</si>
  <si>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</si>
  <si>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</si>
  <si>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</si>
  <si>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</si>
  <si>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</si>
  <si>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</si>
  <si>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</si>
  <si>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</si>
  <si>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</si>
  <si>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</si>
  <si>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</si>
  <si>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</si>
  <si>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</si>
  <si>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</si>
  <si>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</si>
  <si>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</si>
  <si>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</si>
  <si>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</si>
  <si>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</si>
  <si>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</si>
  <si>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</si>
  <si>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</si>
  <si>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</si>
  <si>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</si>
  <si>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</si>
  <si>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</si>
  <si>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</si>
  <si>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</si>
  <si>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</si>
  <si>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</si>
  <si>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</si>
  <si>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</si>
  <si>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</si>
  <si>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</si>
  <si>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</si>
  <si>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</si>
  <si>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</si>
  <si>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</si>
  <si>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</si>
  <si>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</si>
  <si>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</si>
  <si>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</si>
  <si>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</si>
  <si>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</si>
  <si>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</si>
  <si>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</si>
  <si>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</si>
  <si>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</si>
  <si>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</si>
  <si>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</si>
  <si>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</si>
  <si>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</si>
  <si>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</si>
  <si>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</si>
  <si>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</si>
  <si>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</si>
  <si>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</si>
  <si>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</si>
  <si>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</si>
  <si>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</si>
  <si>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</si>
  <si>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</si>
  <si>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</si>
  <si>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</si>
  <si>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</si>
  <si>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</si>
  <si>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</si>
  <si>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</si>
  <si>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</si>
  <si>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</si>
  <si>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</si>
  <si>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</si>
  <si>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</si>
  <si>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</si>
  <si>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</si>
  <si>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</si>
  <si>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</si>
  <si>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</si>
  <si>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</si>
  <si>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</si>
  <si>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</si>
  <si>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</si>
  <si>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</si>
  <si>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</si>
  <si>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</si>
  <si>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</si>
  <si>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</si>
  <si>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</si>
  <si>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</si>
  <si>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</si>
  <si>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</si>
  <si>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</si>
  <si>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</si>
  <si>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</si>
  <si>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</si>
  <si>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</si>
  <si>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</si>
  <si>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</si>
  <si>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</si>
  <si>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</si>
  <si>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</si>
  <si>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</si>
  <si>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</si>
  <si>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</si>
  <si>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</si>
  <si>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</si>
  <si>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</si>
  <si>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</si>
  <si>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</si>
  <si>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</si>
  <si>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</si>
  <si>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</si>
  <si>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</si>
  <si>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</si>
  <si>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</si>
  <si>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</si>
  <si>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</si>
  <si>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</si>
  <si>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</si>
  <si>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</si>
  <si>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</si>
  <si>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</si>
  <si>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</si>
  <si>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</si>
  <si>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</si>
  <si>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</si>
  <si>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</si>
  <si>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</si>
  <si>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</si>
  <si>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</si>
  <si>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</si>
  <si>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</si>
  <si>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</si>
  <si>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</si>
  <si>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</si>
  <si>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</si>
  <si>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</si>
  <si>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</si>
  <si>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</si>
  <si>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</si>
  <si>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</si>
  <si>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</si>
  <si>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</si>
  <si>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</si>
  <si>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</si>
  <si>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</si>
  <si>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</si>
  <si>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</si>
  <si>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</si>
  <si>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</si>
  <si>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</si>
  <si>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</si>
  <si>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</si>
  <si>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</si>
  <si>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</si>
  <si>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</si>
  <si>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</si>
  <si>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</si>
  <si>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</si>
  <si>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</si>
  <si>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</si>
  <si>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</si>
  <si>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</si>
  <si>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</si>
  <si>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</si>
  <si>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</si>
  <si>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</si>
  <si>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</si>
  <si>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</si>
  <si>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</si>
  <si>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</si>
  <si>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</si>
  <si>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</si>
  <si>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</si>
  <si>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</si>
  <si>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</si>
  <si>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</si>
  <si>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</si>
  <si>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</si>
  <si>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</si>
  <si>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</si>
  <si>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</si>
  <si>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</si>
  <si>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</si>
  <si>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</si>
  <si>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</si>
  <si>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</si>
  <si>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</si>
  <si>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</si>
  <si>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</si>
  <si>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</si>
  <si>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</si>
  <si>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</si>
  <si>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</si>
  <si>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</si>
  <si>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</si>
  <si>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</si>
  <si>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</si>
  <si>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</si>
  <si>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</si>
  <si>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</si>
  <si>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</si>
  <si>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</si>
  <si>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</si>
  <si>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</si>
  <si>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</si>
  <si>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</si>
  <si>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</si>
  <si>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</si>
  <si>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</si>
  <si>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</si>
  <si>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</si>
  <si>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</si>
  <si>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</si>
  <si>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</si>
  <si>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</si>
  <si>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</si>
  <si>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</si>
  <si>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</si>
  <si>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</si>
  <si>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</si>
  <si>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</si>
  <si>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</si>
  <si>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</si>
  <si>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</si>
  <si>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</si>
  <si>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</si>
  <si>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</si>
  <si>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</si>
  <si>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</si>
  <si>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</si>
  <si>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</si>
  <si>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</si>
  <si>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(60 min = 1h: das 22:00 as 23:00)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1h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</si>
  <si>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(60 min = 1h: das 22:00 as 23:00)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1h/7h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</si>
  <si>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</si>
  <si>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</si>
  <si>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</si>
  <si>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</si>
  <si>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</si>
  <si>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</si>
  <si>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</si>
  <si>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</si>
  <si>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</si>
  <si>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</si>
  <si>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</si>
  <si>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</si>
  <si>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</si>
  <si>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</si>
  <si>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</si>
  <si>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</si>
  <si>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</si>
  <si>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</si>
  <si>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</si>
  <si>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</si>
  <si>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</si>
  <si>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</si>
  <si>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</si>
  <si>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</si>
  <si>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</si>
  <si>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</si>
  <si>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</si>
  <si>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</si>
  <si>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</si>
  <si>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</si>
  <si>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</si>
  <si>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</si>
  <si>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</si>
  <si>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</si>
  <si>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</si>
  <si>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</si>
  <si>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</si>
  <si>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</si>
  <si>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</si>
  <si>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</si>
  <si>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</si>
  <si>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</si>
  <si>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</si>
  <si>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</si>
  <si>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</si>
  <si>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</si>
  <si>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</si>
  <si>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</si>
  <si>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</si>
  <si>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</si>
  <si>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</si>
  <si>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</si>
  <si>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</si>
  <si>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</si>
  <si>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</si>
  <si>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</si>
  <si>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</si>
  <si>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</si>
  <si>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</si>
  <si>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</si>
  <si>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</si>
  <si>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</si>
  <si>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</si>
  <si>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</si>
  <si>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</si>
  <si>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</si>
  <si>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</si>
  <si>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</si>
  <si>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</si>
  <si>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</si>
  <si>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</si>
  <si>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</si>
  <si>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</si>
  <si>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</si>
  <si>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</si>
  <si>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</si>
  <si>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</si>
  <si>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</si>
  <si>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</si>
  <si>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</si>
  <si>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</si>
  <si>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</si>
  <si>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</si>
  <si>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</si>
  <si>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</si>
  <si>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</si>
  <si>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</si>
  <si>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</si>
  <si>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</si>
  <si>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</si>
  <si>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</si>
  <si>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</si>
  <si>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</si>
  <si>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</si>
  <si>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</si>
  <si>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</si>
  <si>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</si>
  <si>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</si>
  <si>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</si>
  <si>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</si>
  <si>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</si>
  <si>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</si>
  <si>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</si>
  <si>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</si>
  <si>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</si>
  <si>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</si>
  <si>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</si>
  <si>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</si>
  <si>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</si>
  <si>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</si>
  <si>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</si>
  <si>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</si>
  <si>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</si>
  <si>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</si>
  <si>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</si>
  <si>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</si>
  <si>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</si>
  <si>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</si>
  <si>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</si>
  <si>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</si>
  <si>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</si>
  <si>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</si>
  <si>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</si>
  <si>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</si>
  <si>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</si>
  <si>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</si>
  <si>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</si>
  <si>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</si>
  <si>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</si>
  <si>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</si>
  <si>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</si>
  <si>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</si>
  <si>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</si>
  <si>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</si>
  <si>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</si>
  <si>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</si>
  <si>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</si>
  <si>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</si>
  <si>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</si>
  <si>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</si>
  <si>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</si>
  <si>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</si>
  <si>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</si>
  <si>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</si>
  <si>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</si>
  <si>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100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</si>
  <si>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</si>
  <si>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</si>
  <si>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</si>
  <si>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</si>
  <si>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(60 min = 1h: das 22:00 as 23:00)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1h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</si>
  <si>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(60 min = 1h: das 22:00 as 23:00)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1h/7h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</si>
  <si>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</si>
  <si>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</si>
  <si>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</si>
  <si>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</si>
  <si>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</si>
  <si>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</si>
  <si>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</si>
  <si>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</si>
  <si>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</si>
  <si>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</si>
  <si>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</si>
  <si>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</si>
  <si>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</si>
  <si>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</si>
  <si>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</si>
  <si>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</si>
  <si>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</si>
  <si>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</si>
  <si>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</si>
  <si>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</si>
  <si>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</si>
  <si>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</si>
  <si>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</si>
  <si>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</si>
  <si>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</si>
  <si>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</si>
  <si>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</si>
  <si>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</si>
  <si>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</si>
  <si>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</si>
  <si>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</si>
  <si>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</si>
  <si>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</si>
  <si>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</si>
  <si>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</si>
  <si>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</si>
  <si>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</si>
  <si>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</si>
  <si>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</si>
  <si>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</si>
  <si>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</si>
  <si>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</si>
  <si>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</si>
  <si>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</si>
  <si>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</si>
  <si>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</si>
  <si>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</si>
  <si>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</si>
  <si>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</si>
  <si>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</si>
  <si>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</si>
  <si>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</si>
  <si>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</si>
  <si>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</si>
  <si>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</si>
  <si>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</si>
  <si>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</si>
  <si>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</si>
  <si>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</si>
  <si>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</si>
  <si>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</si>
  <si>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</si>
  <si>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</si>
  <si>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</si>
  <si>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</si>
  <si>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</si>
  <si>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(cláusula 29 da CCT 2021) 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</si>
  <si>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</si>
  <si>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</si>
  <si>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</si>
  <si>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</si>
  <si>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</si>
  <si>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</si>
  <si>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</si>
  <si>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</si>
  <si>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</si>
  <si>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</si>
  <si>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</si>
  <si>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</si>
  <si>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</si>
  <si>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</si>
  <si>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</si>
  <si>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</si>
  <si>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</si>
  <si>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</si>
  <si>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</si>
  <si>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</si>
  <si>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</si>
  <si>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</si>
  <si>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</si>
  <si>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</si>
  <si>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</si>
  <si>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</si>
  <si>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</si>
  <si>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</si>
  <si>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</si>
  <si>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</si>
  <si>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</si>
  <si>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</si>
  <si>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</si>
  <si>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</si>
  <si>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</si>
  <si>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</si>
  <si>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</si>
  <si>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</si>
  <si>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</si>
  <si>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</si>
  <si>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</si>
  <si>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</si>
  <si>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</si>
  <si>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</si>
  <si>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</si>
  <si>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</si>
  <si>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</si>
  <si>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</si>
  <si>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</si>
  <si>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</si>
  <si>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</si>
  <si>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</si>
  <si>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</si>
  <si>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</si>
  <si>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</si>
  <si>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</si>
  <si>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</si>
  <si>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</si>
  <si>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</si>
  <si>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</si>
  <si>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</si>
  <si>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</si>
  <si>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</si>
  <si>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</si>
  <si>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</si>
  <si>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</si>
  <si>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</si>
  <si>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</si>
  <si>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</si>
  <si>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</si>
  <si>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</si>
  <si>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</si>
  <si>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</si>
  <si>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</si>
  <si>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</si>
  <si>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</si>
  <si>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</si>
  <si>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</si>
  <si>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</si>
  <si>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</si>
  <si>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</si>
  <si>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</si>
  <si>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</si>
  <si>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</si>
  <si>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</si>
  <si>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</si>
  <si>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</si>
  <si>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</si>
  <si>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</si>
  <si>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</si>
  <si>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</si>
  <si>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</si>
  <si>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</si>
  <si>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</si>
  <si>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</si>
  <si>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</si>
  <si>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</si>
  <si>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</si>
  <si>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</si>
  <si>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</si>
  <si>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</si>
  <si>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</si>
  <si>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</si>
  <si>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</si>
  <si>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</si>
  <si>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</si>
  <si>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</si>
  <si>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</si>
  <si>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</si>
  <si>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</si>
  <si>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</si>
  <si>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</si>
  <si>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</si>
  <si>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</si>
  <si>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</si>
  <si>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</si>
  <si>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</si>
  <si>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</si>
  <si>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</si>
  <si>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</si>
  <si>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</si>
  <si>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</si>
  <si>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</si>
  <si>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</si>
  <si>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20h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</si>
  <si>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</si>
  <si>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</si>
  <si>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</si>
  <si>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20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</si>
  <si>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</si>
  <si>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</si>
  <si>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</si>
  <si>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</si>
  <si>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</si>
  <si>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</si>
  <si>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</si>
  <si>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</si>
  <si>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</si>
  <si>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</si>
  <si>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</si>
  <si>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</si>
  <si>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</si>
  <si>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</si>
  <si>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</si>
  <si>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</si>
  <si>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</si>
  <si>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</si>
  <si>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</si>
  <si>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</si>
  <si>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</si>
  <si>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</si>
  <si>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</si>
  <si>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</si>
  <si>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</si>
  <si>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</si>
  <si>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</si>
  <si>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</si>
  <si>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</si>
  <si>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</si>
  <si>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</si>
  <si>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</si>
  <si>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</si>
  <si>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</si>
  <si>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</si>
  <si>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</si>
  <si>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</si>
  <si>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</si>
  <si>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</si>
  <si>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</si>
  <si>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</si>
  <si>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</si>
  <si>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</si>
  <si>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</si>
  <si>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</si>
  <si>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</si>
  <si>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</si>
  <si>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</si>
  <si>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</si>
  <si>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</si>
  <si>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</si>
  <si>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</si>
  <si>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</si>
  <si>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</si>
  <si>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</si>
  <si>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</si>
  <si>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</si>
  <si>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</si>
  <si>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</si>
  <si>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</si>
  <si>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</si>
  <si>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</si>
  <si>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</si>
  <si>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</si>
  <si>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</si>
  <si>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</si>
  <si>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</si>
  <si>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</si>
  <si>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</si>
  <si>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</si>
  <si>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</si>
  <si>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</si>
  <si>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</si>
  <si>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</si>
  <si>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</si>
  <si>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</si>
  <si>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</si>
  <si>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</si>
  <si>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</si>
  <si>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</si>
  <si>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</si>
  <si>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</si>
  <si>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</si>
  <si>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</si>
  <si>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</si>
  <si>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</si>
  <si>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</si>
  <si>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</si>
  <si>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</si>
  <si>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</si>
  <si>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</si>
  <si>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</si>
  <si>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</si>
  <si>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</si>
  <si>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</si>
  <si>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</si>
  <si>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</si>
  <si>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</si>
  <si>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</si>
  <si>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</si>
  <si>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</si>
  <si>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</si>
  <si>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</si>
  <si>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</si>
  <si>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</si>
  <si>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</si>
  <si>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</si>
  <si>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</si>
  <si>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</si>
  <si>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</si>
  <si>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</si>
  <si>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</si>
  <si>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</si>
  <si>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</si>
  <si>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</si>
  <si>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</si>
  <si>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</si>
  <si>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</si>
  <si>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</si>
  <si>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</si>
  <si>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</si>
  <si>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</si>
  <si>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</si>
  <si>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</si>
  <si>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</si>
  <si>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</si>
  <si>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</si>
  <si>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</si>
  <si>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</si>
  <si>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</si>
  <si>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</si>
  <si>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</si>
  <si>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</si>
  <si>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</si>
  <si>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</si>
  <si>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</si>
  <si>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</si>
  <si>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</si>
  <si>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</si>
  <si>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</si>
  <si>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</si>
  <si>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</si>
  <si>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</si>
  <si>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</si>
  <si>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</si>
  <si>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</si>
  <si>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</si>
  <si>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</si>
  <si>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</si>
  <si>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200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</si>
  <si>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</si>
  <si>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</si>
  <si>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</si>
  <si>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</si>
  <si>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</si>
  <si>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</si>
  <si>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</si>
  <si>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</si>
  <si>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</si>
  <si>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</si>
  <si>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</si>
  <si>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</si>
  <si>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</si>
  <si>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</si>
  <si>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</si>
  <si>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</si>
  <si>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</si>
  <si>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</si>
  <si>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</si>
  <si>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</si>
  <si>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>B.1) Valor do auxílio-alimentação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</si>
  <si>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</si>
  <si>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</si>
  <si>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</si>
  <si>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</si>
  <si>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</si>
  <si>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</si>
  <si>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</si>
  <si>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</si>
  <si>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</si>
  <si>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</si>
  <si>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</si>
  <si>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</si>
  <si>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</si>
  <si>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</si>
  <si>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</si>
  <si>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</si>
  <si>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</si>
  <si>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</si>
  <si>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</si>
  <si>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</si>
  <si>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</si>
  <si>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</si>
  <si>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</si>
  <si>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</si>
  <si>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</si>
  <si>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</si>
  <si>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</si>
  <si>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</si>
  <si>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</si>
  <si>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</si>
  <si>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</si>
  <si>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</si>
  <si>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</si>
  <si>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</si>
  <si>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</si>
  <si>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</si>
  <si>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</si>
  <si>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</si>
  <si>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</si>
  <si>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</si>
  <si>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</si>
  <si>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</si>
  <si>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</si>
  <si>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</si>
  <si>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</si>
  <si>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</si>
  <si>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</si>
  <si>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</si>
  <si>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</si>
  <si>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</si>
  <si>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</si>
  <si>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</si>
  <si>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</si>
  <si>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</si>
  <si>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</si>
  <si>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</si>
  <si>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</si>
  <si>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</si>
  <si>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</si>
  <si>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</si>
  <si>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</si>
  <si>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</si>
  <si>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</si>
  <si>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</si>
  <si>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</si>
  <si>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</si>
  <si>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</si>
  <si>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</si>
  <si>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</si>
  <si>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</si>
  <si>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</si>
  <si>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</si>
  <si>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</si>
  <si>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</si>
  <si>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</si>
  <si>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</si>
  <si>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</si>
  <si>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</si>
  <si>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</si>
  <si>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</si>
  <si>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200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</si>
  <si>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</si>
  <si>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</si>
  <si>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</si>
  <si>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</si>
  <si>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</si>
  <si>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</si>
  <si>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</si>
  <si>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</si>
  <si>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</si>
  <si>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</si>
  <si>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</si>
  <si>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</si>
  <si>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</si>
  <si>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</si>
  <si>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</si>
  <si>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</si>
  <si>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</si>
  <si>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</si>
  <si>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</si>
  <si>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</si>
  <si>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</si>
  <si>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</si>
  <si>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</si>
  <si>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</si>
  <si>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</si>
  <si>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</si>
  <si>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</si>
  <si>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</si>
  <si>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</si>
  <si>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</si>
  <si>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</si>
  <si>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</si>
  <si>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</si>
  <si>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</si>
  <si>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</si>
  <si>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</si>
  <si>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</si>
  <si>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</si>
  <si>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</si>
  <si>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</si>
  <si>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</si>
  <si>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</si>
  <si>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</si>
  <si>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</si>
  <si>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</si>
  <si>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</si>
  <si>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</si>
  <si>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</si>
  <si>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</si>
  <si>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</si>
  <si>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</si>
  <si>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</si>
  <si>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</si>
  <si>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</si>
  <si>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</si>
  <si>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</si>
  <si>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</si>
  <si>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</si>
  <si>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</si>
  <si>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</si>
  <si>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</si>
  <si>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</si>
  <si>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</si>
  <si>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</si>
  <si>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</si>
  <si>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</si>
  <si>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</si>
  <si>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</si>
  <si>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A.4) Participação do empregado em percentual do salário-base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</si>
  <si>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</si>
  <si>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</si>
  <si>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</si>
  <si>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</si>
  <si>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</si>
  <si>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</si>
  <si>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</si>
  <si>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</si>
  <si>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</si>
  <si>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</si>
  <si>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</si>
  <si>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</si>
  <si>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</si>
  <si>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</si>
  <si>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</si>
  <si>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</si>
  <si>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</si>
  <si>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</si>
  <si>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</si>
  <si>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</si>
  <si>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</si>
  <si>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</si>
  <si>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</si>
  <si>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</si>
  <si>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</si>
  <si>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</si>
  <si>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</si>
  <si>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</si>
  <si>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</si>
  <si>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</si>
  <si>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</si>
  <si>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</si>
  <si>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200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</si>
  <si>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</si>
  <si>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</si>
  <si>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</si>
  <si>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</si>
  <si>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</si>
  <si>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</si>
  <si>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</si>
  <si>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</si>
  <si>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</si>
  <si>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</si>
  <si>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</si>
  <si>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</si>
  <si>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</si>
  <si>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</si>
  <si>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</si>
  <si>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</si>
  <si>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</si>
  <si>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</si>
  <si>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</si>
  <si>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</si>
  <si>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</si>
  <si>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</si>
  <si>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</si>
  <si>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</si>
  <si>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</si>
  <si>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</si>
  <si>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</si>
  <si>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</si>
  <si>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</si>
  <si>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</si>
  <si>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</si>
  <si>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</si>
  <si>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</si>
  <si>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</si>
  <si>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</si>
  <si>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</si>
  <si>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</si>
  <si>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</si>
  <si>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</si>
  <si>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</si>
  <si>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</si>
  <si>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</si>
  <si>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</si>
  <si>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</si>
  <si>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</si>
  <si>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</si>
  <si>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</si>
  <si>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</si>
  <si>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</si>
  <si>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</si>
  <si>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</si>
  <si>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rgb="FFFF0000"/>
        <rFont val="Arial"/>
      </rPr>
      <t xml:space="preserve">Valor do salárioxhora - 
</t>
    </r>
    <r>
      <rPr>
        <b/>
        <sz val="10"/>
        <color rgb="FF0000FF"/>
        <rFont val="Arial"/>
      </rPr>
      <t>VSH = (Valor do salário normativo / 200 h)</t>
    </r>
  </si>
  <si>
    <r>
      <rPr>
        <b/>
        <sz val="10"/>
        <color rgb="FFFF0000"/>
        <rFont val="Arial"/>
      </rPr>
      <t xml:space="preserve">Valor da hora do adicional noturno
</t>
    </r>
    <r>
      <rPr>
        <b/>
        <sz val="10"/>
        <color rgb="FF0000FF"/>
        <rFont val="Arial"/>
      </rPr>
      <t>AN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valor da hora x 20%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</si>
  <si>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</si>
  <si>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</si>
  <si>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</si>
  <si>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 </t>
    </r>
    <r>
      <rPr>
        <b/>
        <sz val="10"/>
        <color rgb="FF3333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AN x 0,5h x 22d.</t>
    </r>
  </si>
  <si>
    <r>
      <rPr>
        <b/>
        <sz val="10"/>
        <color theme="1"/>
        <rFont val="Arial"/>
      </rPr>
      <t xml:space="preserve">Adicional de Hora Noturna Reduzida  </t>
    </r>
    <r>
      <rPr>
        <b/>
        <sz val="10"/>
        <color rgb="FF0000FF"/>
        <rFont val="Arial"/>
      </rPr>
      <t>(30 min = 0,5h: das 22:00 as 22:30)</t>
    </r>
    <r>
      <rPr>
        <b/>
        <sz val="10"/>
        <color theme="1"/>
        <rFont val="Arial"/>
      </rPr>
      <t xml:space="preserve">
</t>
    </r>
    <r>
      <rPr>
        <b/>
        <sz val="10"/>
        <color rgb="FFFF0000"/>
        <rFont val="Arial"/>
      </rPr>
      <t>Cálculo do valor: VSH x 1,5 x 0,5h/7h x 22d.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</si>
  <si>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</si>
  <si>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</si>
  <si>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</si>
  <si>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</si>
  <si>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</si>
  <si>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</si>
  <si>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</si>
  <si>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</si>
  <si>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</si>
  <si>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</si>
  <si>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</si>
  <si>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</si>
  <si>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</si>
  <si>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</si>
  <si>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</si>
  <si>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</si>
  <si>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>Plano de Benefício Social Familiar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</si>
  <si>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</si>
  <si>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</si>
  <si>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</si>
  <si>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</si>
  <si>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</si>
  <si>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</si>
  <si>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</si>
  <si>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</si>
  <si>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</si>
  <si>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</si>
  <si>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</si>
  <si>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</si>
  <si>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</si>
  <si>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</si>
  <si>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</si>
  <si>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</si>
  <si>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</si>
  <si>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</si>
  <si>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</si>
  <si>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</si>
  <si>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</si>
  <si>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</si>
  <si>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8"/>
        <color theme="1"/>
        <rFont val="Arial"/>
      </rPr>
      <t xml:space="preserve">Intérprete de LIBRAS - Regime de Tributação: </t>
    </r>
    <r>
      <rPr>
        <b/>
        <sz val="18"/>
        <color theme="1"/>
        <rFont val="Arial"/>
      </rPr>
      <t>Lucro Real</t>
    </r>
  </si>
  <si>
    <r>
      <rPr>
        <b/>
        <sz val="18"/>
        <color theme="1"/>
        <rFont val="Arial"/>
      </rPr>
      <t xml:space="preserve">ANEXO IV </t>
    </r>
    <r>
      <rPr>
        <b/>
        <sz val="18"/>
        <color rgb="FFFF0000"/>
        <rFont val="Arial"/>
      </rPr>
      <t>do Pregão SRP IFRS nº 47/2021</t>
    </r>
    <r>
      <rPr>
        <b/>
        <sz val="18"/>
        <color rgb="FF0000FF"/>
        <rFont val="Arial"/>
      </rPr>
      <t xml:space="preserve">
</t>
    </r>
    <r>
      <rPr>
        <b/>
        <sz val="18"/>
        <color theme="1"/>
        <rFont val="Arial"/>
      </rPr>
      <t xml:space="preserve">MODELO DE PLANILHA DE CUSTOS E FORMAÇÃO DE PREÇOS </t>
    </r>
    <r>
      <rPr>
        <b/>
        <sz val="18"/>
        <color rgb="FF800080"/>
        <rFont val="Arial"/>
      </rPr>
      <t xml:space="preserve"> </t>
    </r>
  </si>
  <si>
    <r>
      <rPr>
        <b/>
        <sz val="10"/>
        <color theme="1"/>
        <rFont val="Arial"/>
      </rPr>
      <t xml:space="preserve">Unidade de Medida:
</t>
    </r>
    <r>
      <rPr>
        <b/>
        <sz val="18"/>
        <color theme="1"/>
        <rFont val="Arial"/>
      </rPr>
      <t>Posto 40h</t>
    </r>
  </si>
  <si>
    <r>
      <rPr>
        <b/>
        <sz val="15"/>
        <color theme="1"/>
        <rFont val="Arial"/>
      </rPr>
      <t xml:space="preserve">1. MÓDULOS 
</t>
    </r>
    <r>
      <rPr>
        <b/>
        <sz val="12"/>
        <color theme="1"/>
        <rFont val="Arial"/>
      </rPr>
      <t xml:space="preserve">Mão de obra
</t>
    </r>
    <r>
      <rPr>
        <b/>
        <sz val="11"/>
        <color theme="1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</si>
  <si>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Base (SB) -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h/sem
</t>
    </r>
    <r>
      <rPr>
        <b/>
        <sz val="10"/>
        <color rgb="FFFF0000"/>
        <rFont val="Arial"/>
      </rPr>
      <t xml:space="preserve">(Valor obtido através de pesquisa de mercado, uma vez que a categoria profissional não possui CCT).
</t>
    </r>
    <r>
      <rPr>
        <sz val="10"/>
        <color rgb="FF008080"/>
        <rFont val="Arial"/>
      </rPr>
      <t>inciso XXII do Anexo I da IN Seges/MPDG nº5/2017)</t>
    </r>
  </si>
  <si>
    <r>
      <rPr>
        <b/>
        <sz val="10"/>
        <color theme="1"/>
        <rFont val="Arial"/>
      </rPr>
      <t xml:space="preserve">Data-Base da Categoria (dia/mês/ano)
</t>
    </r>
    <r>
      <rPr>
        <b/>
        <sz val="10"/>
        <color rgb="FFFF0000"/>
        <rFont val="Arial"/>
      </rPr>
      <t>(Considerada a CCT citada no quadro "Discriminação dos serviços")</t>
    </r>
  </si>
  <si>
    <r>
      <rPr>
        <b/>
        <sz val="10"/>
        <color theme="1"/>
        <rFont val="Arial"/>
      </rPr>
      <t xml:space="preserve">Salário-Base    </t>
    </r>
    <r>
      <rPr>
        <b/>
        <sz val="10"/>
        <color rgb="FFFF0000"/>
        <rFont val="Arial"/>
      </rPr>
      <t xml:space="preserve">(valor para 1 intérprete de libras) 
             </t>
    </r>
    <r>
      <rPr>
        <b/>
        <sz val="10"/>
        <color rgb="FF0000FF"/>
        <rFont val="Arial"/>
      </rPr>
      <t xml:space="preserve">para a jornada de </t>
    </r>
    <r>
      <rPr>
        <b/>
        <sz val="12"/>
        <color rgb="FF0000FF"/>
        <rFont val="Arial"/>
      </rPr>
      <t>40</t>
    </r>
    <r>
      <rPr>
        <b/>
        <sz val="10"/>
        <color rgb="FF0000FF"/>
        <rFont val="Arial"/>
      </rPr>
      <t xml:space="preserve"> horas semanais</t>
    </r>
  </si>
  <si>
    <r>
      <rPr>
        <b/>
        <sz val="10"/>
        <color theme="1"/>
        <rFont val="Arial"/>
      </rPr>
      <t xml:space="preserve">Adicional de Periculosidade </t>
    </r>
    <r>
      <rPr>
        <b/>
        <sz val="10"/>
        <color rgb="FF0000FF"/>
        <rFont val="Arial"/>
      </rPr>
      <t>(excluir esta linha, como regra)</t>
    </r>
  </si>
  <si>
    <r>
      <rPr>
        <b/>
        <sz val="10"/>
        <color theme="1"/>
        <rFont val="Arial"/>
      </rPr>
      <t>Adicional de Insalubridade</t>
    </r>
    <r>
      <rPr>
        <b/>
        <sz val="8"/>
        <color theme="1"/>
        <rFont val="Arial"/>
      </rPr>
      <t xml:space="preserve"> </t>
    </r>
    <r>
      <rPr>
        <b/>
        <sz val="8"/>
        <color rgb="FFFF0000"/>
        <rFont val="Arial"/>
      </rPr>
      <t xml:space="preserve"> (40% do SB conf cláus 17 da CCT 2021)</t>
    </r>
  </si>
  <si>
    <r>
      <rPr>
        <b/>
        <sz val="10"/>
        <color theme="1"/>
        <rFont val="Arial"/>
      </rPr>
      <t xml:space="preserve">Adicional Noturno  </t>
    </r>
    <r>
      <rPr>
        <b/>
        <sz val="10"/>
        <color rgb="FF0000FF"/>
        <rFont val="Arial"/>
      </rPr>
      <t xml:space="preserve"> (excluir esta linha, se for limpeza diurna)</t>
    </r>
  </si>
  <si>
    <r>
      <rPr>
        <b/>
        <sz val="10"/>
        <color theme="1"/>
        <rFont val="Arial"/>
      </rPr>
      <t xml:space="preserve">Adicional de Hora Noturna Reduzida </t>
    </r>
    <r>
      <rPr>
        <b/>
        <sz val="10"/>
        <color rgb="FF3333FF"/>
        <rFont val="Arial"/>
      </rPr>
      <t xml:space="preserve"> (excluir esta linha, se for limpeza diurna)</t>
    </r>
  </si>
  <si>
    <r>
      <rPr>
        <b/>
        <sz val="11"/>
        <color theme="1"/>
        <rFont val="Arial"/>
      </rPr>
      <t xml:space="preserve">Submódulo 2.1 – 13º (décimo terceiro) Salário </t>
    </r>
    <r>
      <rPr>
        <b/>
        <strike/>
        <sz val="11"/>
        <color rgb="FFFF3300"/>
        <rFont val="Arial"/>
      </rPr>
      <t>(Férias???)</t>
    </r>
    <r>
      <rPr>
        <b/>
        <sz val="11"/>
        <color rgb="FF0099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</si>
  <si>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1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z val="10"/>
        <color rgb="FFFF3300"/>
        <rFont val="Arial"/>
      </rPr>
      <t xml:space="preserve"> </t>
    </r>
    <r>
      <rPr>
        <b/>
        <sz val="11"/>
        <color theme="1"/>
        <rFont val="Arial"/>
      </rPr>
      <t>e Adicional de Férias</t>
    </r>
  </si>
  <si>
    <r>
      <rPr>
        <b/>
        <sz val="10"/>
        <color theme="1"/>
        <rFont val="Arial"/>
      </rPr>
      <t>13º (décimo terceiro) Salário</t>
    </r>
    <r>
      <rPr>
        <b/>
        <sz val="11"/>
        <color theme="1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</si>
  <si>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</rPr>
      <t>(Férias??? e)</t>
    </r>
    <r>
      <rPr>
        <b/>
        <sz val="10"/>
        <color rgb="FFFF0000"/>
        <rFont val="Arial"/>
      </rPr>
      <t xml:space="preserve"> Adicional de Férias</t>
    </r>
    <r>
      <rPr>
        <b/>
        <sz val="10"/>
        <color rgb="FF009900"/>
        <rFont val="Arial"/>
      </rPr>
      <t xml:space="preserve"> </t>
    </r>
    <r>
      <rPr>
        <b/>
        <sz val="8"/>
        <color rgb="FFFF0000"/>
        <rFont val="Arial"/>
      </rPr>
      <t>Obrigatória a cotação de 3,025% sobre o valor do Módulo 1 - Composição da Remuneração, conforme Anexo XII da IN 5/17 (Férias + Adicional = 12,10% = 9,075% + 3,025%).</t>
    </r>
    <r>
      <rPr>
        <b/>
        <sz val="8"/>
        <color rgb="FF0047FF"/>
        <rFont val="Arial"/>
      </rPr>
      <t xml:space="preserve"> </t>
    </r>
    <r>
      <rPr>
        <b/>
        <sz val="10"/>
        <color rgb="FF0047FF"/>
        <rFont val="Arial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</si>
  <si>
    <r>
      <rPr>
        <sz val="9"/>
        <color theme="1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</rPr>
      <t>férias</t>
    </r>
    <r>
      <rPr>
        <sz val="9"/>
        <color theme="1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</si>
  <si>
    <r>
      <rPr>
        <b/>
        <sz val="11"/>
        <color theme="1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>(Base de cálculo: Módulo 1 + Submódulo 2.1)</t>
    </r>
  </si>
  <si>
    <r>
      <rPr>
        <b/>
        <sz val="10"/>
        <color theme="1"/>
        <rFont val="Arial"/>
      </rPr>
      <t xml:space="preserve">RAT x FAP
</t>
    </r>
    <r>
      <rPr>
        <b/>
        <sz val="8"/>
        <color rgb="FFFF0000"/>
        <rFont val="Arial"/>
      </rPr>
      <t>Cálculo do valor: % do SAT x FAP (Fator Acidentário de Prevenção de cada empresa)</t>
    </r>
  </si>
  <si>
    <r>
      <rPr>
        <sz val="9"/>
        <color theme="1"/>
        <rFont val="Arial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</rPr>
      <t>.</t>
    </r>
  </si>
  <si>
    <r>
      <rPr>
        <b/>
        <sz val="10"/>
        <color theme="1"/>
        <rFont val="Arial"/>
      </rPr>
      <t xml:space="preserve">Transporte                                               </t>
    </r>
    <r>
      <rPr>
        <b/>
        <sz val="10"/>
        <color rgb="FFFF0000"/>
        <rFont val="Arial"/>
      </rPr>
      <t>Cálculo do valor: [(2xVTx22) – (6%xSB)]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</si>
  <si>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A.1) Valor da passagem do transporte coletivo no município de prestação dos serviços: </t>
    </r>
  </si>
  <si>
    <r>
      <rPr>
        <b/>
        <sz val="9"/>
        <color theme="1"/>
        <rFont val="Arial"/>
      </rPr>
      <t xml:space="preserve">     </t>
    </r>
    <r>
      <rPr>
        <b/>
        <sz val="9"/>
        <color rgb="FFFF0000"/>
        <rFont val="Arial"/>
      </rPr>
      <t xml:space="preserve"> A.2) Quantidade de passagens por dia por empregado: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</si>
  <si>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A.3) Quantidade de dias do mês de recebimento de passagens </t>
    </r>
  </si>
  <si>
    <r>
      <rPr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A.4) Participação do empregado em percentual do salário-base </t>
    </r>
  </si>
  <si>
    <r>
      <rPr>
        <b/>
        <sz val="10"/>
        <color theme="1"/>
        <rFont val="Arial"/>
      </rPr>
      <t xml:space="preserve">Auxílio-Refeição/Alimentação </t>
    </r>
    <r>
      <rPr>
        <b/>
        <sz val="8"/>
        <color rgb="FFFF0000"/>
        <rFont val="Arial"/>
      </rPr>
      <t>Cálculo do valor = [(22xVA)x(1-</t>
    </r>
    <r>
      <rPr>
        <b/>
        <sz val="10"/>
        <color rgb="FF0000FF"/>
        <rFont val="Arial"/>
      </rPr>
      <t>0,19%</t>
    </r>
    <r>
      <rPr>
        <b/>
        <sz val="8"/>
        <color rgb="FFFF0000"/>
        <rFont val="Arial"/>
      </rPr>
      <t>)]</t>
    </r>
  </si>
  <si>
    <r>
      <rPr>
        <b/>
        <sz val="9"/>
        <color theme="1"/>
        <rFont val="Arial"/>
      </rPr>
      <t xml:space="preserve">      </t>
    </r>
    <r>
      <rPr>
        <b/>
        <sz val="9"/>
        <color rgb="FFFF0000"/>
        <rFont val="Arial"/>
      </rPr>
      <t xml:space="preserve">B.1) Valor do auxílio-alimentação </t>
    </r>
  </si>
  <si>
    <r>
      <rPr>
        <b/>
        <sz val="9"/>
        <color theme="1"/>
        <rFont val="Arial"/>
      </rPr>
      <t xml:space="preserve">    </t>
    </r>
    <r>
      <rPr>
        <b/>
        <sz val="9"/>
        <color rgb="FFFF0000"/>
        <rFont val="Arial"/>
      </rPr>
      <t xml:space="preserve">  B.2) Quantidade de dias do mês de recebimento de auxílio-alimentação</t>
    </r>
  </si>
  <si>
    <r>
      <rPr>
        <b/>
        <sz val="10"/>
        <color theme="1"/>
        <rFont val="Arial"/>
      </rPr>
      <t xml:space="preserve">Plano de Benefício Social Familiar 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Sem participação do empregado</t>
    </r>
  </si>
  <si>
    <r>
      <rPr>
        <b/>
        <sz val="10"/>
        <color theme="1"/>
        <rFont val="Arial"/>
      </rPr>
      <t xml:space="preserve">13º (décimo terceiro) Salário </t>
    </r>
    <r>
      <rPr>
        <b/>
        <strike/>
        <sz val="10"/>
        <color rgb="FFFF3300"/>
        <rFont val="Arial"/>
      </rPr>
      <t>(Férias???)</t>
    </r>
    <r>
      <rPr>
        <b/>
        <strike/>
        <sz val="10"/>
        <color rgb="FF009933"/>
        <rFont val="Arial"/>
      </rPr>
      <t xml:space="preserve"> </t>
    </r>
    <r>
      <rPr>
        <b/>
        <sz val="10"/>
        <color theme="1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</si>
  <si>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 </t>
    </r>
    <r>
      <rPr>
        <b/>
        <sz val="8"/>
        <color rgb="FFFF0000"/>
        <rFont val="Arial"/>
      </rPr>
      <t>Cálculo do valor = {Rem/12 + 13º/12=(Rem/12)/12 + Férias/12=(Rem/12)/12 + (1/3xFérias)/12=1/3x[(Rem/12)/12]} x (30/30=1) x 5% de rotatividade anual - Os reflexos de 13º, F e 1/3F são referentes a 1 mês de APInd - Na prorrogação, poderão ser considerados 3 dias conforme Lei nº 12.506/2011, dependendo da análise do nº de ocorrências deste evento no período</t>
    </r>
  </si>
  <si>
    <r>
      <rPr>
        <b/>
        <sz val="10"/>
        <color theme="1"/>
        <rFont val="Arial"/>
      </rPr>
      <t xml:space="preserve">Aviso Prévio Trabalhado </t>
    </r>
    <r>
      <rPr>
        <b/>
        <sz val="9"/>
        <color rgb="FFFF0000"/>
        <rFont val="Arial"/>
      </rPr>
      <t>Cálculo do valor= [(Rem/30)x7]/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</t>
    </r>
    <r>
      <rPr>
        <b/>
        <sz val="9"/>
        <color rgb="FF0000FF"/>
        <rFont val="Arial"/>
      </rPr>
      <t>100%</t>
    </r>
    <r>
      <rPr>
        <b/>
        <sz val="9"/>
        <color rgb="FFFF0000"/>
        <rFont val="Arial"/>
      </rPr>
      <t xml:space="preserve"> dos empregados </t>
    </r>
    <r>
      <rPr>
        <b/>
        <sz val="8"/>
        <color rgb="FFFF0000"/>
        <rFont val="Arial"/>
      </rPr>
      <t>- ao final do contrato</t>
    </r>
  </si>
  <si>
    <r>
      <rPr>
        <b/>
        <sz val="10"/>
        <color theme="1"/>
        <rFont val="Arial"/>
      </rPr>
      <t>Multa do FGTS sobre o Aviso Prévio Trabalhado e sobre o Aviso Prévio Indenizado</t>
    </r>
    <r>
      <rPr>
        <b/>
        <sz val="8"/>
        <color rgb="FFFF0000"/>
        <rFont val="Arial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</si>
  <si>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</rPr>
      <t xml:space="preserve">Base de cálculo para o Custo de Reposição do Profissional Ausente (substituto): BCCPA = MÓDULO 1 + MÓDULO 2 + MÓDULO 3 - </t>
    </r>
    <r>
      <rPr>
        <b/>
        <sz val="11"/>
        <color rgb="FFFF0000"/>
        <rFont val="Arial"/>
      </rPr>
      <t>exceto o Substituto na cobertura de Férias e o Afastamento Maternidade, (neste a Rem e o 13º são compensados pelo INSS),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</si>
  <si>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10"/>
        <color rgb="FFFF0000"/>
        <rFont val="Arial"/>
      </rPr>
      <t>(sem VA e VT)</t>
    </r>
    <r>
      <rPr>
        <b/>
        <sz val="11"/>
        <color rgb="FF0000FF"/>
        <rFont val="Arial"/>
      </rPr>
      <t xml:space="preserve"> =</t>
    </r>
  </si>
  <si>
    <r>
      <rPr>
        <b/>
        <sz val="10"/>
        <color theme="1"/>
        <rFont val="Arial"/>
      </rPr>
      <t>Substituto na cobertura de Férias</t>
    </r>
    <r>
      <rPr>
        <b/>
        <sz val="10"/>
        <color rgb="FF009900"/>
        <rFont val="Arial"/>
      </rPr>
      <t xml:space="preserve">      </t>
    </r>
    <r>
      <rPr>
        <b/>
        <sz val="10"/>
        <color rgb="FFFF0000"/>
        <rFont val="Arial"/>
      </rPr>
      <t xml:space="preserve">  Obrigatória a cotação de 9,075% sobre o valor do (Módulo 1 - Composição da Remuneração </t>
    </r>
    <r>
      <rPr>
        <b/>
        <sz val="10"/>
        <color rgb="FF3333FF"/>
        <rFont val="Arial"/>
      </rPr>
      <t xml:space="preserve"> mais</t>
    </r>
    <r>
      <rPr>
        <b/>
        <sz val="10"/>
        <color rgb="FFFF0000"/>
        <rFont val="Arial"/>
      </rPr>
      <t xml:space="preserve"> o percentual do Submódulo 2.2 sobre o cálculo anterior, conforme Anexo XII da IN 5/17 (Férias + Adicional = 12,10% = 9,075% + 3,025%) 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</si>
  <si>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</si>
  <si>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</si>
  <si>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</si>
  <si>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9"/>
        <color rgb="FFFF0000"/>
        <rFont val="Arial"/>
      </rPr>
      <t>Cálculo do valor = {[(MÓD1 + MÓD1 / 3) / 12 + (SUB2.2 + SUB2.3 – VA – VT + MÓD3)] x (4/12)} x 2%</t>
    </r>
  </si>
  <si>
    <r>
      <rPr>
        <b/>
        <sz val="10"/>
        <color theme="1"/>
        <rFont val="Arial"/>
      </rPr>
      <t xml:space="preserve">Substituto na cobertura de Ausência por doença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</t>
    </r>
  </si>
  <si>
    <r>
      <rPr>
        <b/>
        <sz val="10"/>
        <color theme="1"/>
        <rFont val="Arial"/>
      </rPr>
      <t>Uniformes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</si>
  <si>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Materiais</t>
    </r>
    <r>
      <rPr>
        <b/>
        <sz val="10"/>
        <color rgb="FF0000FF"/>
        <rFont val="Arial"/>
      </rPr>
      <t xml:space="preserve"> </t>
    </r>
  </si>
  <si>
    <r>
      <rPr>
        <b/>
        <sz val="10"/>
        <color theme="1"/>
        <rFont val="Arial"/>
      </rPr>
      <t>Equipamentos</t>
    </r>
    <r>
      <rPr>
        <b/>
        <sz val="10"/>
        <color rgb="FF0000FF"/>
        <rFont val="Arial"/>
      </rPr>
      <t xml:space="preserve"> 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</si>
  <si>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a) Cofins</t>
    </r>
    <r>
      <rPr>
        <b/>
        <sz val="10"/>
        <color theme="1"/>
        <rFont val="Arial"/>
      </rPr>
      <t xml:space="preserve">  </t>
    </r>
    <r>
      <rPr>
        <sz val="8"/>
        <color rgb="FFFF0000"/>
        <rFont val="Arial"/>
      </rPr>
      <t>(depende do regime de tributação - utilizada a hipótese de Lucro Real)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</si>
  <si>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>b) PIS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(depende do regime de tributação - utilizada a hipótese de Lucro Real)</t>
    </r>
  </si>
  <si>
    <r>
      <rPr>
        <b/>
        <sz val="12"/>
        <color theme="1"/>
        <rFont val="Arial"/>
      </rPr>
      <t xml:space="preserve"> c) IRPJ</t>
    </r>
    <r>
      <rPr>
        <b/>
        <sz val="12"/>
        <color rgb="FFFF0000"/>
        <rFont val="Arial"/>
      </rPr>
      <t xml:space="preserve"> </t>
    </r>
    <r>
      <rPr>
        <b/>
        <sz val="12"/>
        <color rgb="FF0000FF"/>
        <rFont val="Arial"/>
      </rPr>
      <t>-</t>
    </r>
    <r>
      <rPr>
        <b/>
        <sz val="9"/>
        <color rgb="FF0000FF"/>
        <rFont val="Arial"/>
      </rPr>
      <t xml:space="preserve">  Em face dos Acórdãos TCU nºs 950/2007-P e 205/2018-P, o licitante não pode cotar expressamente este tributo.</t>
    </r>
  </si>
  <si>
    <r>
      <rPr>
        <b/>
        <sz val="12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</si>
  <si>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sz val="12"/>
        <color theme="1"/>
        <rFont val="Arial"/>
      </rPr>
      <t xml:space="preserve">  </t>
    </r>
    <r>
      <rPr>
        <b/>
        <sz val="12"/>
        <color theme="1"/>
        <rFont val="Arial"/>
      </rPr>
      <t xml:space="preserve">a) ISS      </t>
    </r>
    <r>
      <rPr>
        <b/>
        <sz val="10"/>
        <color theme="1"/>
        <rFont val="Arial"/>
      </rPr>
      <t xml:space="preserve"> </t>
    </r>
    <r>
      <rPr>
        <sz val="9"/>
        <color rgb="FFFF0000"/>
        <rFont val="Arial"/>
      </rPr>
      <t>(no município de prestação dos serviços)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</si>
  <si>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EMPREGADO
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</si>
  <si>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</si>
  <si>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t>20h  Posto Diurno.</t>
  </si>
  <si>
    <t>40h  Posto Diurno.</t>
  </si>
  <si>
    <t>20h  Posto Noturno até às 22:30h</t>
  </si>
  <si>
    <t>20h  Posto Noturno até às 22:50h</t>
  </si>
  <si>
    <t>20h  Posto Noturno. até às 22:30h</t>
  </si>
  <si>
    <t>40h  Posto Noturno até às 22:30h</t>
  </si>
  <si>
    <t>20h  Posto Noturno  até às 23h</t>
  </si>
  <si>
    <t>VALOR GLOBAL  ==&gt;&gt;</t>
  </si>
  <si>
    <t xml:space="preserve">VALOR GLOBAL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</si>
</sst>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[$R$ -416]#,##0.00"/>
    <numFmt numFmtId="165" formatCode="_-&quot;R$&quot;\ * #,##0.00_-;\-&quot;R$&quot;\ * #,##0.00_-;_-&quot;R$&quot;\ * &quot;-&quot;??_-;_-@"/>
    <numFmt numFmtId="166" formatCode="_(&quot;R$ &quot;* #,##0.00_);_(&quot;R$ &quot;* \(#,##0.00\);_(&quot;R$ &quot;* \-??_);_(@_)"/>
    <numFmt numFmtId="167" formatCode="&quot;R$ &quot;#,##0.00"/>
    <numFmt numFmtId="168" formatCode="0;[Red]\-0"/>
    <numFmt numFmtId="169" formatCode="0.000%"/>
    <numFmt numFmtId="170" formatCode="0.0000"/>
    <numFmt numFmtId="171" formatCode="0.0000%"/>
    <numFmt numFmtId="172" formatCode="_(* #,##0.00_);_(* \(#,##0.00\);_(* \-??_);_(@_)"/>
    <numFmt numFmtId="173" formatCode="_-&quot;R$ &quot;* #,##0.00_-;&quot;-R$ &quot;* #,##0.00_-;_-&quot;R$ &quot;* \-??_-;_-@"/>
  </numFmts>
  <fonts count="70" x14ac:knownFonts="1">
    <font>
      <sz val="10"/>
      <color rgb="FF000000"/>
      <name val="Arial"/>
    </font>
    <font>
      <b/>
      <sz val="10"/>
      <color theme="1"/>
      <name val="Calibri"/>
    </font>
    <font>
      <sz val="10"/>
      <color theme="1"/>
      <name val="Calibri"/>
    </font>
    <font>
      <u/>
      <sz val="10"/>
      <color rgb="FF0563C1"/>
      <name val="Arial"/>
    </font>
    <font>
      <sz val="9"/>
      <color theme="1"/>
      <name val="Arial"/>
    </font>
    <font>
      <b/>
      <sz val="18"/>
      <color theme="1"/>
      <name val="Arial"/>
    </font>
    <font>
      <b/>
      <sz val="10"/>
      <color theme="1"/>
      <name val="Arial"/>
    </font>
    <font>
      <sz val="10"/>
      <name val="Arial"/>
    </font>
    <font>
      <b/>
      <sz val="10"/>
      <color rgb="FFFF0000"/>
      <name val="Arial"/>
    </font>
    <font>
      <b/>
      <sz val="11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theme="1"/>
      <name val="Arial"/>
    </font>
    <font>
      <b/>
      <sz val="11"/>
      <color rgb="FFFF0000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10"/>
      <color rgb="FF006B6B"/>
      <name val="Arial"/>
    </font>
    <font>
      <sz val="10"/>
      <color rgb="FF009900"/>
      <name val="Arial"/>
    </font>
    <font>
      <b/>
      <strike/>
      <sz val="10"/>
      <color rgb="FFFF0000"/>
      <name val="Arial"/>
    </font>
    <font>
      <b/>
      <sz val="12"/>
      <color rgb="FF006B6B"/>
      <name val="Arial"/>
    </font>
    <font>
      <b/>
      <sz val="9"/>
      <color theme="1"/>
      <name val="Arial"/>
    </font>
    <font>
      <b/>
      <sz val="9"/>
      <color rgb="FFFF0000"/>
      <name val="Arial"/>
    </font>
    <font>
      <b/>
      <strike/>
      <sz val="10"/>
      <color rgb="FF009900"/>
      <name val="Arial"/>
    </font>
    <font>
      <b/>
      <sz val="10"/>
      <color rgb="FF009900"/>
      <name val="Arial"/>
    </font>
    <font>
      <b/>
      <sz val="16"/>
      <color rgb="FF0000FF"/>
      <name val="Arial"/>
    </font>
    <font>
      <b/>
      <sz val="11"/>
      <color rgb="FF0000FF"/>
      <name val="Arial"/>
    </font>
    <font>
      <b/>
      <sz val="10"/>
      <color rgb="FF000000"/>
      <name val="Arial"/>
    </font>
    <font>
      <sz val="12"/>
      <color theme="1"/>
      <name val="Arial"/>
    </font>
    <font>
      <sz val="10"/>
      <color rgb="FFFF0000"/>
      <name val="Arial"/>
    </font>
    <font>
      <sz val="8"/>
      <color theme="1"/>
      <name val="Arial"/>
    </font>
    <font>
      <b/>
      <sz val="14"/>
      <color rgb="FFFF3300"/>
      <name val="Arial"/>
    </font>
    <font>
      <b/>
      <sz val="14"/>
      <color rgb="FFFF0000"/>
      <name val="Arial"/>
    </font>
    <font>
      <sz val="10"/>
      <color theme="1"/>
      <name val="Calibri"/>
    </font>
    <font>
      <b/>
      <sz val="20"/>
      <color theme="0"/>
      <name val="Arial"/>
    </font>
    <font>
      <b/>
      <sz val="10"/>
      <color rgb="FF9CC2E5"/>
      <name val="Arial"/>
    </font>
    <font>
      <b/>
      <sz val="10"/>
      <color theme="1"/>
      <name val="Arial"/>
    </font>
    <font>
      <sz val="11"/>
      <color theme="0"/>
      <name val="Calibri"/>
    </font>
    <font>
      <b/>
      <sz val="15"/>
      <color theme="1"/>
      <name val="Calibri"/>
    </font>
    <font>
      <b/>
      <sz val="13"/>
      <color theme="1"/>
      <name val="Calibri"/>
    </font>
    <font>
      <b/>
      <u/>
      <sz val="12"/>
      <color rgb="FF000000"/>
      <name val="Calibri"/>
    </font>
    <font>
      <b/>
      <sz val="12"/>
      <color rgb="FF000000"/>
      <name val="Calibri"/>
    </font>
    <font>
      <b/>
      <sz val="8"/>
      <color rgb="FF000000"/>
      <name val="Arial"/>
    </font>
    <font>
      <sz val="8"/>
      <color rgb="FF000000"/>
      <name val="Arial"/>
    </font>
    <font>
      <b/>
      <sz val="10"/>
      <color rgb="FF0000FF"/>
      <name val="Arial"/>
    </font>
    <font>
      <b/>
      <sz val="18"/>
      <color rgb="FFFF0000"/>
      <name val="Arial"/>
    </font>
    <font>
      <b/>
      <sz val="18"/>
      <color rgb="FF0000FF"/>
      <name val="Arial"/>
    </font>
    <font>
      <b/>
      <sz val="18"/>
      <color rgb="FF800080"/>
      <name val="Arial"/>
    </font>
    <font>
      <b/>
      <sz val="12"/>
      <color rgb="FF0000FF"/>
      <name val="Arial"/>
    </font>
    <font>
      <sz val="10"/>
      <color rgb="FF008080"/>
      <name val="Arial"/>
    </font>
    <font>
      <b/>
      <sz val="8"/>
      <color theme="1"/>
      <name val="Arial"/>
    </font>
    <font>
      <b/>
      <sz val="8"/>
      <color rgb="FFFF0000"/>
      <name val="Arial"/>
    </font>
    <font>
      <b/>
      <sz val="10"/>
      <color rgb="FF3333FF"/>
      <name val="Arial"/>
    </font>
    <font>
      <b/>
      <strike/>
      <sz val="11"/>
      <color rgb="FFFF3300"/>
      <name val="Arial"/>
    </font>
    <font>
      <b/>
      <sz val="11"/>
      <color rgb="FF009900"/>
      <name val="Arial"/>
    </font>
    <font>
      <b/>
      <strike/>
      <sz val="10"/>
      <color rgb="FFFF3300"/>
      <name val="Arial"/>
    </font>
    <font>
      <b/>
      <sz val="10"/>
      <color rgb="FFFF3300"/>
      <name val="Arial"/>
    </font>
    <font>
      <b/>
      <sz val="8"/>
      <color rgb="FF0047FF"/>
      <name val="Arial"/>
    </font>
    <font>
      <b/>
      <sz val="10"/>
      <color rgb="FF0047FF"/>
      <name val="Arial"/>
    </font>
    <font>
      <b/>
      <strike/>
      <sz val="9"/>
      <color rgb="FFFF0000"/>
      <name val="Arial"/>
    </font>
    <font>
      <sz val="9"/>
      <color rgb="FF009900"/>
      <name val="Arial"/>
    </font>
    <font>
      <b/>
      <strike/>
      <sz val="10"/>
      <color rgb="FF009933"/>
      <name val="Arial"/>
    </font>
    <font>
      <b/>
      <sz val="9"/>
      <color rgb="FF0000FF"/>
      <name val="Arial"/>
    </font>
    <font>
      <sz val="8"/>
      <color rgb="FFFF0000"/>
      <name val="Arial"/>
    </font>
    <font>
      <sz val="9"/>
      <color rgb="FFFF0000"/>
      <name val="Arial"/>
    </font>
    <font>
      <b/>
      <sz val="12"/>
      <color rgb="FFFF0000"/>
      <name val="Arial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b/>
      <sz val="10"/>
      <color rgb="FFFF0000"/>
      <name val="Calibri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808080"/>
        <bgColor rgb="FF808080"/>
      </patternFill>
    </fill>
    <fill>
      <patternFill patternType="solid">
        <fgColor rgb="FF92D050"/>
        <bgColor rgb="FF92D050"/>
      </patternFill>
    </fill>
    <fill>
      <patternFill patternType="solid">
        <fgColor rgb="FFC0C0C0"/>
        <bgColor rgb="FFC0C0C0"/>
      </patternFill>
    </fill>
    <fill>
      <patternFill patternType="solid">
        <fgColor rgb="FF3333FF"/>
        <bgColor rgb="FF3333FF"/>
      </patternFill>
    </fill>
    <fill>
      <patternFill patternType="solid">
        <fgColor rgb="FF9CC2E5"/>
        <bgColor rgb="FF9CC2E5"/>
      </patternFill>
    </fill>
    <fill>
      <patternFill patternType="solid">
        <fgColor theme="1"/>
        <bgColor theme="1"/>
      </patternFill>
    </fill>
    <fill>
      <patternFill patternType="solid">
        <fgColor rgb="FFF4B083"/>
        <bgColor rgb="FFF4B083"/>
      </patternFill>
    </fill>
    <fill>
      <patternFill patternType="solid">
        <fgColor rgb="FFDEEAF6"/>
        <bgColor rgb="FFDEEAF6"/>
      </patternFill>
    </fill>
    <fill>
      <patternFill patternType="solid">
        <fgColor rgb="FF006B6B"/>
        <bgColor rgb="FF006B6B"/>
      </patternFill>
    </fill>
    <fill>
      <patternFill patternType="solid">
        <fgColor rgb="FFB6D7A8"/>
        <bgColor rgb="FFB6D7A8"/>
      </patternFill>
    </fill>
    <fill>
      <patternFill patternType="solid">
        <fgColor rgb="FFE2EFD9"/>
        <bgColor rgb="FFE2EFD9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 applyFont="1" applyAlignment="1"/>
    <xf numFmtId="0" fontId="1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3" fillId="0" borderId="4" xfId="0" applyFont="1" applyBorder="1" applyAlignment="1">
      <alignment wrapText="1"/>
    </xf>
    <xf numFmtId="164" fontId="2" fillId="0" borderId="0" xfId="0" applyNumberFormat="1" applyFont="1"/>
    <xf numFmtId="0" fontId="2" fillId="0" borderId="4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/>
    <xf numFmtId="164" fontId="2" fillId="0" borderId="4" xfId="0" applyNumberFormat="1" applyFont="1" applyBorder="1"/>
    <xf numFmtId="0" fontId="2" fillId="0" borderId="6" xfId="0" applyFont="1" applyBorder="1"/>
    <xf numFmtId="0" fontId="2" fillId="0" borderId="7" xfId="0" applyFont="1" applyBorder="1"/>
    <xf numFmtId="164" fontId="1" fillId="2" borderId="7" xfId="0" applyNumberFormat="1" applyFont="1" applyFill="1" applyBorder="1"/>
    <xf numFmtId="0" fontId="2" fillId="2" borderId="8" xfId="0" applyFont="1" applyFill="1" applyBorder="1"/>
    <xf numFmtId="0" fontId="4" fillId="0" borderId="0" xfId="0" applyFont="1"/>
    <xf numFmtId="0" fontId="4" fillId="3" borderId="9" xfId="0" applyFont="1" applyFill="1" applyBorder="1"/>
    <xf numFmtId="0" fontId="6" fillId="0" borderId="13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0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11" fillId="2" borderId="10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0" fontId="9" fillId="2" borderId="1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4" fontId="6" fillId="0" borderId="13" xfId="0" applyNumberFormat="1" applyFont="1" applyBorder="1" applyAlignment="1">
      <alignment vertical="center"/>
    </xf>
    <xf numFmtId="10" fontId="6" fillId="0" borderId="13" xfId="0" applyNumberFormat="1" applyFont="1" applyBorder="1" applyAlignment="1">
      <alignment horizontal="center" vertical="center"/>
    </xf>
    <xf numFmtId="10" fontId="6" fillId="0" borderId="13" xfId="0" applyNumberFormat="1" applyFont="1" applyBorder="1" applyAlignment="1">
      <alignment vertical="center"/>
    </xf>
    <xf numFmtId="4" fontId="16" fillId="0" borderId="13" xfId="0" applyNumberFormat="1" applyFont="1" applyBorder="1" applyAlignment="1">
      <alignment vertical="center"/>
    </xf>
    <xf numFmtId="4" fontId="9" fillId="2" borderId="13" xfId="0" applyNumberFormat="1" applyFont="1" applyFill="1" applyBorder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right" vertical="center" wrapText="1"/>
    </xf>
    <xf numFmtId="169" fontId="6" fillId="0" borderId="13" xfId="0" applyNumberFormat="1" applyFont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righ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10" fontId="6" fillId="0" borderId="13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0" fontId="6" fillId="0" borderId="13" xfId="0" applyFont="1" applyBorder="1" applyAlignment="1">
      <alignment horizontal="right" vertical="center" wrapText="1"/>
    </xf>
    <xf numFmtId="9" fontId="6" fillId="0" borderId="13" xfId="0" applyNumberFormat="1" applyFont="1" applyBorder="1" applyAlignment="1">
      <alignment horizontal="left" vertical="center" wrapText="1"/>
    </xf>
    <xf numFmtId="170" fontId="6" fillId="0" borderId="13" xfId="0" applyNumberFormat="1" applyFont="1" applyBorder="1" applyAlignment="1">
      <alignment horizontal="left" vertical="center" wrapText="1"/>
    </xf>
    <xf numFmtId="171" fontId="6" fillId="0" borderId="13" xfId="0" applyNumberFormat="1" applyFont="1" applyBorder="1" applyAlignment="1">
      <alignment horizontal="right" vertical="center"/>
    </xf>
    <xf numFmtId="171" fontId="6" fillId="2" borderId="13" xfId="0" applyNumberFormat="1" applyFont="1" applyFill="1" applyBorder="1" applyAlignment="1">
      <alignment horizontal="right" vertical="center"/>
    </xf>
    <xf numFmtId="4" fontId="6" fillId="2" borderId="13" xfId="0" applyNumberFormat="1" applyFont="1" applyFill="1" applyBorder="1" applyAlignment="1">
      <alignment horizontal="right" vertical="center"/>
    </xf>
    <xf numFmtId="0" fontId="6" fillId="5" borderId="17" xfId="0" applyFont="1" applyFill="1" applyBorder="1" applyAlignment="1">
      <alignment horizontal="right" vertical="center"/>
    </xf>
    <xf numFmtId="0" fontId="14" fillId="5" borderId="18" xfId="0" applyFont="1" applyFill="1" applyBorder="1" applyAlignment="1">
      <alignment horizontal="right" vertical="center"/>
    </xf>
    <xf numFmtId="10" fontId="6" fillId="5" borderId="18" xfId="0" applyNumberFormat="1" applyFont="1" applyFill="1" applyBorder="1" applyAlignment="1">
      <alignment horizontal="right" vertical="center"/>
    </xf>
    <xf numFmtId="4" fontId="6" fillId="5" borderId="19" xfId="0" applyNumberFormat="1" applyFont="1" applyFill="1" applyBorder="1" applyAlignment="1">
      <alignment horizontal="right" vertical="center"/>
    </xf>
    <xf numFmtId="0" fontId="9" fillId="2" borderId="13" xfId="0" applyFont="1" applyFill="1" applyBorder="1" applyAlignment="1">
      <alignment horizontal="center" vertical="center"/>
    </xf>
    <xf numFmtId="167" fontId="21" fillId="4" borderId="13" xfId="0" applyNumberFormat="1" applyFont="1" applyFill="1" applyBorder="1" applyAlignment="1">
      <alignment vertical="center"/>
    </xf>
    <xf numFmtId="4" fontId="6" fillId="0" borderId="13" xfId="0" applyNumberFormat="1" applyFont="1" applyBorder="1" applyAlignment="1">
      <alignment horizontal="center" vertical="center"/>
    </xf>
    <xf numFmtId="4" fontId="21" fillId="0" borderId="13" xfId="0" applyNumberFormat="1" applyFont="1" applyBorder="1" applyAlignment="1">
      <alignment vertical="center"/>
    </xf>
    <xf numFmtId="3" fontId="21" fillId="0" borderId="13" xfId="0" applyNumberFormat="1" applyFont="1" applyBorder="1" applyAlignment="1">
      <alignment vertical="center"/>
    </xf>
    <xf numFmtId="10" fontId="21" fillId="0" borderId="13" xfId="0" applyNumberFormat="1" applyFont="1" applyBorder="1" applyAlignment="1">
      <alignment horizontal="right" vertical="center" wrapText="1"/>
    </xf>
    <xf numFmtId="0" fontId="20" fillId="0" borderId="13" xfId="0" applyFont="1" applyBorder="1" applyAlignment="1">
      <alignment horizontal="left" vertical="center" wrapText="1"/>
    </xf>
    <xf numFmtId="167" fontId="21" fillId="0" borderId="13" xfId="0" applyNumberFormat="1" applyFont="1" applyBorder="1" applyAlignment="1">
      <alignment vertical="center"/>
    </xf>
    <xf numFmtId="0" fontId="22" fillId="0" borderId="13" xfId="0" applyFont="1" applyBorder="1" applyAlignment="1">
      <alignment horizontal="center" vertical="center"/>
    </xf>
    <xf numFmtId="10" fontId="21" fillId="0" borderId="13" xfId="0" applyNumberFormat="1" applyFont="1" applyBorder="1" applyAlignment="1">
      <alignment vertical="center"/>
    </xf>
    <xf numFmtId="4" fontId="22" fillId="0" borderId="13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right" vertical="center" wrapText="1"/>
    </xf>
    <xf numFmtId="10" fontId="24" fillId="0" borderId="13" xfId="0" applyNumberFormat="1" applyFont="1" applyBorder="1" applyAlignment="1">
      <alignment horizontal="right" vertical="center"/>
    </xf>
    <xf numFmtId="0" fontId="25" fillId="0" borderId="20" xfId="0" applyFont="1" applyBorder="1" applyAlignment="1">
      <alignment horizontal="right" vertical="center" wrapText="1"/>
    </xf>
    <xf numFmtId="4" fontId="25" fillId="0" borderId="20" xfId="0" applyNumberFormat="1" applyFont="1" applyBorder="1" applyAlignment="1">
      <alignment horizontal="left" vertical="center" wrapText="1"/>
    </xf>
    <xf numFmtId="0" fontId="25" fillId="5" borderId="21" xfId="0" applyFont="1" applyFill="1" applyBorder="1" applyAlignment="1">
      <alignment horizontal="right" vertical="center" wrapText="1"/>
    </xf>
    <xf numFmtId="0" fontId="25" fillId="5" borderId="21" xfId="0" applyFont="1" applyFill="1" applyBorder="1" applyAlignment="1">
      <alignment horizontal="left" vertical="center" wrapText="1"/>
    </xf>
    <xf numFmtId="4" fontId="10" fillId="0" borderId="20" xfId="0" applyNumberFormat="1" applyFont="1" applyBorder="1" applyAlignment="1">
      <alignment horizontal="right" vertical="center" wrapText="1"/>
    </xf>
    <xf numFmtId="0" fontId="9" fillId="2" borderId="13" xfId="0" applyFont="1" applyFill="1" applyBorder="1" applyAlignment="1">
      <alignment horizontal="center"/>
    </xf>
    <xf numFmtId="169" fontId="15" fillId="0" borderId="13" xfId="0" applyNumberFormat="1" applyFont="1" applyBorder="1" applyAlignment="1">
      <alignment horizontal="center" vertical="center" wrapText="1"/>
    </xf>
    <xf numFmtId="10" fontId="15" fillId="0" borderId="13" xfId="0" applyNumberFormat="1" applyFont="1" applyBorder="1" applyAlignment="1">
      <alignment horizontal="center" vertical="center" wrapText="1"/>
    </xf>
    <xf numFmtId="4" fontId="4" fillId="0" borderId="0" xfId="0" applyNumberFormat="1" applyFont="1"/>
    <xf numFmtId="0" fontId="26" fillId="0" borderId="13" xfId="0" applyFont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right"/>
    </xf>
    <xf numFmtId="4" fontId="9" fillId="2" borderId="13" xfId="0" applyNumberFormat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4" fontId="9" fillId="2" borderId="13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right" vertical="center"/>
    </xf>
    <xf numFmtId="0" fontId="15" fillId="0" borderId="13" xfId="0" applyFont="1" applyBorder="1" applyAlignment="1">
      <alignment horizontal="center" vertical="center"/>
    </xf>
    <xf numFmtId="10" fontId="8" fillId="0" borderId="13" xfId="0" applyNumberFormat="1" applyFont="1" applyBorder="1" applyAlignment="1">
      <alignment horizontal="center" vertical="center"/>
    </xf>
    <xf numFmtId="10" fontId="6" fillId="0" borderId="13" xfId="0" applyNumberFormat="1" applyFont="1" applyBorder="1" applyAlignment="1">
      <alignment horizontal="right" vertical="center" wrapText="1"/>
    </xf>
    <xf numFmtId="10" fontId="6" fillId="0" borderId="13" xfId="0" applyNumberFormat="1" applyFont="1" applyBorder="1" applyAlignment="1">
      <alignment horizontal="center" vertical="center" wrapText="1"/>
    </xf>
    <xf numFmtId="10" fontId="6" fillId="4" borderId="13" xfId="0" applyNumberFormat="1" applyFont="1" applyFill="1" applyBorder="1" applyAlignment="1">
      <alignment horizontal="right" vertical="center" wrapText="1"/>
    </xf>
    <xf numFmtId="10" fontId="8" fillId="0" borderId="13" xfId="0" applyNumberFormat="1" applyFont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49" fontId="6" fillId="4" borderId="1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72" fontId="8" fillId="0" borderId="0" xfId="0" applyNumberFormat="1" applyFont="1" applyAlignment="1">
      <alignment horizontal="left"/>
    </xf>
    <xf numFmtId="172" fontId="8" fillId="3" borderId="9" xfId="0" applyNumberFormat="1" applyFont="1" applyFill="1" applyBorder="1" applyAlignment="1">
      <alignment horizontal="left"/>
    </xf>
    <xf numFmtId="172" fontId="4" fillId="0" borderId="0" xfId="0" applyNumberFormat="1" applyFont="1" applyAlignment="1">
      <alignment vertical="center"/>
    </xf>
    <xf numFmtId="0" fontId="4" fillId="0" borderId="4" xfId="0" applyFont="1" applyBorder="1"/>
    <xf numFmtId="0" fontId="4" fillId="0" borderId="5" xfId="0" applyFont="1" applyBorder="1"/>
    <xf numFmtId="1" fontId="0" fillId="0" borderId="13" xfId="0" applyNumberFormat="1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165" fontId="14" fillId="7" borderId="13" xfId="0" applyNumberFormat="1" applyFont="1" applyFill="1" applyBorder="1" applyAlignment="1">
      <alignment horizontal="right" vertical="center" wrapText="1"/>
    </xf>
    <xf numFmtId="173" fontId="0" fillId="0" borderId="13" xfId="0" applyNumberFormat="1" applyFont="1" applyBorder="1" applyAlignment="1">
      <alignment vertical="center" wrapText="1"/>
    </xf>
    <xf numFmtId="173" fontId="0" fillId="8" borderId="13" xfId="0" applyNumberFormat="1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6" fillId="8" borderId="19" xfId="0" applyFont="1" applyFill="1" applyBorder="1" applyAlignment="1">
      <alignment horizontal="center" vertical="center"/>
    </xf>
    <xf numFmtId="173" fontId="26" fillId="8" borderId="13" xfId="0" applyNumberFormat="1" applyFont="1" applyFill="1" applyBorder="1" applyAlignment="1">
      <alignment horizontal="center"/>
    </xf>
    <xf numFmtId="173" fontId="26" fillId="8" borderId="13" xfId="0" applyNumberFormat="1" applyFont="1" applyFill="1" applyBorder="1" applyAlignment="1">
      <alignment horizontal="center" vertical="center"/>
    </xf>
    <xf numFmtId="0" fontId="0" fillId="0" borderId="4" xfId="0" applyFont="1" applyBorder="1"/>
    <xf numFmtId="0" fontId="0" fillId="0" borderId="0" xfId="0" applyFont="1"/>
    <xf numFmtId="0" fontId="0" fillId="0" borderId="5" xfId="0" applyFont="1" applyBorder="1"/>
    <xf numFmtId="0" fontId="4" fillId="7" borderId="28" xfId="0" applyFont="1" applyFill="1" applyBorder="1"/>
    <xf numFmtId="0" fontId="4" fillId="7" borderId="9" xfId="0" applyFont="1" applyFill="1" applyBorder="1"/>
    <xf numFmtId="0" fontId="4" fillId="7" borderId="29" xfId="0" applyFont="1" applyFill="1" applyBorder="1"/>
    <xf numFmtId="0" fontId="4" fillId="0" borderId="6" xfId="0" applyFont="1" applyBorder="1"/>
    <xf numFmtId="0" fontId="4" fillId="0" borderId="7" xfId="0" applyFont="1" applyBorder="1"/>
    <xf numFmtId="0" fontId="4" fillId="3" borderId="30" xfId="0" applyFont="1" applyFill="1" applyBorder="1"/>
    <xf numFmtId="0" fontId="4" fillId="3" borderId="31" xfId="0" applyFont="1" applyFill="1" applyBorder="1"/>
    <xf numFmtId="0" fontId="32" fillId="0" borderId="0" xfId="0" applyFont="1" applyAlignment="1"/>
    <xf numFmtId="0" fontId="32" fillId="0" borderId="0" xfId="0" applyFont="1"/>
    <xf numFmtId="0" fontId="6" fillId="10" borderId="0" xfId="0" applyFont="1" applyFill="1" applyAlignment="1">
      <alignment horizontal="center" vertical="center" wrapText="1"/>
    </xf>
    <xf numFmtId="0" fontId="34" fillId="11" borderId="0" xfId="0" applyFont="1" applyFill="1" applyAlignment="1">
      <alignment horizontal="center"/>
    </xf>
    <xf numFmtId="0" fontId="6" fillId="12" borderId="0" xfId="0" applyFont="1" applyFill="1" applyAlignment="1"/>
    <xf numFmtId="0" fontId="6" fillId="12" borderId="0" xfId="0" applyFont="1" applyFill="1" applyAlignment="1">
      <alignment horizontal="center" vertical="center" wrapText="1"/>
    </xf>
    <xf numFmtId="0" fontId="6" fillId="13" borderId="0" xfId="0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6" fillId="10" borderId="5" xfId="0" applyFont="1" applyFill="1" applyBorder="1" applyAlignment="1">
      <alignment horizontal="center"/>
    </xf>
    <xf numFmtId="0" fontId="35" fillId="13" borderId="4" xfId="0" applyFont="1" applyFill="1" applyBorder="1" applyAlignment="1">
      <alignment horizontal="center" wrapText="1"/>
    </xf>
    <xf numFmtId="0" fontId="35" fillId="10" borderId="5" xfId="0" applyFont="1" applyFill="1" applyBorder="1" applyAlignment="1">
      <alignment horizontal="center" wrapText="1"/>
    </xf>
    <xf numFmtId="0" fontId="35" fillId="10" borderId="0" xfId="0" applyFont="1" applyFill="1" applyAlignment="1">
      <alignment horizontal="center" wrapText="1"/>
    </xf>
    <xf numFmtId="0" fontId="6" fillId="12" borderId="0" xfId="0" applyFont="1" applyFill="1" applyAlignment="1">
      <alignment horizontal="center" wrapText="1"/>
    </xf>
    <xf numFmtId="0" fontId="14" fillId="12" borderId="0" xfId="0" applyFont="1" applyFill="1" applyAlignment="1"/>
    <xf numFmtId="0" fontId="6" fillId="12" borderId="0" xfId="0" applyFont="1" applyFill="1" applyAlignment="1">
      <alignment horizontal="center"/>
    </xf>
    <xf numFmtId="0" fontId="14" fillId="13" borderId="0" xfId="0" applyFont="1" applyFill="1" applyAlignment="1">
      <alignment horizontal="center"/>
    </xf>
    <xf numFmtId="0" fontId="14" fillId="10" borderId="0" xfId="0" applyFont="1" applyFill="1" applyAlignment="1">
      <alignment horizontal="center"/>
    </xf>
    <xf numFmtId="20" fontId="14" fillId="10" borderId="0" xfId="0" applyNumberFormat="1" applyFont="1" applyFill="1" applyAlignment="1">
      <alignment horizontal="center"/>
    </xf>
    <xf numFmtId="172" fontId="14" fillId="13" borderId="4" xfId="0" applyNumberFormat="1" applyFont="1" applyFill="1" applyBorder="1" applyAlignment="1">
      <alignment horizontal="right"/>
    </xf>
    <xf numFmtId="172" fontId="14" fillId="10" borderId="5" xfId="0" applyNumberFormat="1" applyFont="1" applyFill="1" applyBorder="1" applyAlignment="1">
      <alignment horizontal="right"/>
    </xf>
    <xf numFmtId="172" fontId="6" fillId="13" borderId="4" xfId="0" applyNumberFormat="1" applyFont="1" applyFill="1" applyBorder="1" applyAlignment="1">
      <alignment horizontal="right"/>
    </xf>
    <xf numFmtId="172" fontId="6" fillId="10" borderId="0" xfId="0" applyNumberFormat="1" applyFont="1" applyFill="1" applyAlignment="1">
      <alignment horizontal="right"/>
    </xf>
    <xf numFmtId="172" fontId="6" fillId="12" borderId="5" xfId="0" applyNumberFormat="1" applyFont="1" applyFill="1" applyBorder="1" applyAlignment="1">
      <alignment horizontal="right"/>
    </xf>
    <xf numFmtId="172" fontId="6" fillId="13" borderId="0" xfId="0" applyNumberFormat="1" applyFont="1" applyFill="1" applyAlignment="1">
      <alignment horizontal="right"/>
    </xf>
    <xf numFmtId="172" fontId="6" fillId="12" borderId="0" xfId="0" applyNumberFormat="1" applyFont="1" applyFill="1" applyAlignment="1">
      <alignment horizontal="right"/>
    </xf>
    <xf numFmtId="172" fontId="32" fillId="10" borderId="5" xfId="0" applyNumberFormat="1" applyFont="1" applyFill="1" applyBorder="1" applyAlignment="1"/>
    <xf numFmtId="172" fontId="6" fillId="13" borderId="6" xfId="0" applyNumberFormat="1" applyFont="1" applyFill="1" applyBorder="1" applyAlignment="1">
      <alignment horizontal="right"/>
    </xf>
    <xf numFmtId="172" fontId="6" fillId="10" borderId="8" xfId="0" applyNumberFormat="1" applyFont="1" applyFill="1" applyBorder="1" applyAlignment="1">
      <alignment horizontal="right"/>
    </xf>
    <xf numFmtId="0" fontId="6" fillId="13" borderId="6" xfId="0" applyFont="1" applyFill="1" applyBorder="1" applyAlignment="1">
      <alignment horizontal="center"/>
    </xf>
    <xf numFmtId="0" fontId="6" fillId="10" borderId="8" xfId="0" applyFont="1" applyFill="1" applyBorder="1" applyAlignment="1">
      <alignment horizontal="center"/>
    </xf>
    <xf numFmtId="172" fontId="6" fillId="10" borderId="7" xfId="0" applyNumberFormat="1" applyFont="1" applyFill="1" applyBorder="1" applyAlignment="1">
      <alignment horizontal="right"/>
    </xf>
    <xf numFmtId="172" fontId="6" fillId="12" borderId="8" xfId="0" applyNumberFormat="1" applyFont="1" applyFill="1" applyBorder="1" applyAlignment="1">
      <alignment horizontal="right"/>
    </xf>
    <xf numFmtId="172" fontId="6" fillId="13" borderId="34" xfId="0" applyNumberFormat="1" applyFont="1" applyFill="1" applyBorder="1" applyAlignment="1">
      <alignment horizontal="right"/>
    </xf>
    <xf numFmtId="172" fontId="6" fillId="10" borderId="34" xfId="0" applyNumberFormat="1" applyFont="1" applyFill="1" applyBorder="1" applyAlignment="1">
      <alignment horizontal="right"/>
    </xf>
    <xf numFmtId="172" fontId="6" fillId="12" borderId="34" xfId="0" applyNumberFormat="1" applyFont="1" applyFill="1" applyBorder="1" applyAlignment="1">
      <alignment horizontal="right"/>
    </xf>
    <xf numFmtId="0" fontId="6" fillId="15" borderId="0" xfId="0" applyFont="1" applyFill="1" applyAlignment="1">
      <alignment horizontal="center" vertical="center" wrapText="1"/>
    </xf>
    <xf numFmtId="0" fontId="23" fillId="11" borderId="0" xfId="0" applyFont="1" applyFill="1" applyAlignment="1">
      <alignment horizontal="center"/>
    </xf>
    <xf numFmtId="0" fontId="6" fillId="16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6" fillId="16" borderId="4" xfId="0" applyFont="1" applyFill="1" applyBorder="1" applyAlignment="1">
      <alignment horizontal="center"/>
    </xf>
    <xf numFmtId="0" fontId="6" fillId="15" borderId="5" xfId="0" applyFont="1" applyFill="1" applyBorder="1" applyAlignment="1">
      <alignment horizontal="center"/>
    </xf>
    <xf numFmtId="0" fontId="14" fillId="16" borderId="0" xfId="0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172" fontId="14" fillId="16" borderId="4" xfId="0" applyNumberFormat="1" applyFont="1" applyFill="1" applyBorder="1" applyAlignment="1">
      <alignment horizontal="right"/>
    </xf>
    <xf numFmtId="172" fontId="14" fillId="15" borderId="5" xfId="0" applyNumberFormat="1" applyFont="1" applyFill="1" applyBorder="1" applyAlignment="1">
      <alignment horizontal="right"/>
    </xf>
    <xf numFmtId="172" fontId="6" fillId="16" borderId="4" xfId="0" applyNumberFormat="1" applyFont="1" applyFill="1" applyBorder="1" applyAlignment="1">
      <alignment horizontal="right"/>
    </xf>
    <xf numFmtId="172" fontId="6" fillId="15" borderId="0" xfId="0" applyNumberFormat="1" applyFont="1" applyFill="1" applyAlignment="1">
      <alignment horizontal="right"/>
    </xf>
    <xf numFmtId="172" fontId="14" fillId="16" borderId="0" xfId="0" applyNumberFormat="1" applyFont="1" applyFill="1" applyAlignment="1">
      <alignment horizontal="right"/>
    </xf>
    <xf numFmtId="172" fontId="14" fillId="15" borderId="0" xfId="0" applyNumberFormat="1" applyFont="1" applyFill="1" applyAlignment="1">
      <alignment horizontal="right"/>
    </xf>
    <xf numFmtId="20" fontId="14" fillId="15" borderId="0" xfId="0" applyNumberFormat="1" applyFont="1" applyFill="1" applyAlignment="1">
      <alignment horizontal="center"/>
    </xf>
    <xf numFmtId="0" fontId="14" fillId="16" borderId="0" xfId="0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172" fontId="32" fillId="15" borderId="5" xfId="0" applyNumberFormat="1" applyFont="1" applyFill="1" applyBorder="1" applyAlignment="1"/>
    <xf numFmtId="172" fontId="6" fillId="16" borderId="6" xfId="0" applyNumberFormat="1" applyFont="1" applyFill="1" applyBorder="1" applyAlignment="1">
      <alignment horizontal="right"/>
    </xf>
    <xf numFmtId="172" fontId="6" fillId="15" borderId="8" xfId="0" applyNumberFormat="1" applyFont="1" applyFill="1" applyBorder="1" applyAlignment="1">
      <alignment horizontal="right"/>
    </xf>
    <xf numFmtId="0" fontId="6" fillId="16" borderId="6" xfId="0" applyFont="1" applyFill="1" applyBorder="1" applyAlignment="1">
      <alignment horizontal="center"/>
    </xf>
    <xf numFmtId="0" fontId="6" fillId="15" borderId="8" xfId="0" applyFont="1" applyFill="1" applyBorder="1" applyAlignment="1">
      <alignment horizontal="center"/>
    </xf>
    <xf numFmtId="172" fontId="6" fillId="15" borderId="7" xfId="0" applyNumberFormat="1" applyFont="1" applyFill="1" applyBorder="1" applyAlignment="1">
      <alignment horizontal="right"/>
    </xf>
    <xf numFmtId="172" fontId="6" fillId="16" borderId="34" xfId="0" applyNumberFormat="1" applyFont="1" applyFill="1" applyBorder="1" applyAlignment="1">
      <alignment horizontal="right"/>
    </xf>
    <xf numFmtId="172" fontId="6" fillId="15" borderId="34" xfId="0" applyNumberFormat="1" applyFont="1" applyFill="1" applyBorder="1" applyAlignment="1">
      <alignment horizontal="right"/>
    </xf>
    <xf numFmtId="0" fontId="36" fillId="11" borderId="0" xfId="0" applyFont="1" applyFill="1"/>
    <xf numFmtId="4" fontId="36" fillId="11" borderId="0" xfId="0" applyNumberFormat="1" applyFont="1" applyFill="1"/>
    <xf numFmtId="172" fontId="2" fillId="0" borderId="0" xfId="0" applyNumberFormat="1" applyFont="1"/>
    <xf numFmtId="0" fontId="37" fillId="0" borderId="0" xfId="0" applyFont="1" applyAlignment="1"/>
    <xf numFmtId="0" fontId="39" fillId="0" borderId="0" xfId="0" applyFont="1" applyAlignment="1"/>
    <xf numFmtId="0" fontId="40" fillId="3" borderId="0" xfId="0" applyFont="1" applyFill="1" applyAlignment="1">
      <alignment horizontal="left"/>
    </xf>
    <xf numFmtId="0" fontId="41" fillId="0" borderId="13" xfId="0" applyFont="1" applyBorder="1" applyAlignment="1">
      <alignment horizontal="center" wrapText="1"/>
    </xf>
    <xf numFmtId="0" fontId="42" fillId="0" borderId="13" xfId="0" applyFont="1" applyBorder="1" applyAlignment="1">
      <alignment horizontal="center" wrapText="1"/>
    </xf>
    <xf numFmtId="4" fontId="42" fillId="0" borderId="13" xfId="0" applyNumberFormat="1" applyFont="1" applyBorder="1" applyAlignment="1">
      <alignment horizontal="center" wrapText="1"/>
    </xf>
    <xf numFmtId="4" fontId="41" fillId="0" borderId="13" xfId="0" applyNumberFormat="1" applyFont="1" applyBorder="1" applyAlignment="1">
      <alignment horizontal="center" wrapText="1"/>
    </xf>
    <xf numFmtId="0" fontId="40" fillId="0" borderId="0" xfId="0" applyFont="1" applyAlignment="1">
      <alignment horizontal="left"/>
    </xf>
    <xf numFmtId="0" fontId="6" fillId="0" borderId="13" xfId="0" applyFont="1" applyBorder="1" applyAlignment="1">
      <alignment horizontal="left" vertical="center" wrapText="1"/>
    </xf>
    <xf numFmtId="4" fontId="6" fillId="0" borderId="13" xfId="0" applyNumberFormat="1" applyFont="1" applyBorder="1" applyAlignment="1">
      <alignment vertical="center"/>
    </xf>
    <xf numFmtId="167" fontId="21" fillId="4" borderId="13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/>
    <xf numFmtId="0" fontId="6" fillId="0" borderId="10" xfId="0" applyFont="1" applyBorder="1" applyAlignment="1">
      <alignment horizontal="right" vertical="center" wrapText="1"/>
    </xf>
    <xf numFmtId="0" fontId="7" fillId="0" borderId="11" xfId="0" applyFont="1" applyBorder="1"/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/>
    <xf numFmtId="0" fontId="9" fillId="2" borderId="6" xfId="0" applyFont="1" applyFill="1" applyBorder="1" applyAlignment="1">
      <alignment horizontal="left" vertical="center" wrapText="1"/>
    </xf>
    <xf numFmtId="0" fontId="7" fillId="0" borderId="7" xfId="0" applyFont="1" applyBorder="1"/>
    <xf numFmtId="0" fontId="7" fillId="0" borderId="8" xfId="0" applyFont="1" applyBorder="1"/>
    <xf numFmtId="0" fontId="6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6" fillId="0" borderId="0" xfId="0" applyFont="1" applyAlignment="1">
      <alignment horizontal="center" vertical="center" wrapText="1"/>
    </xf>
    <xf numFmtId="0" fontId="11" fillId="4" borderId="11" xfId="0" applyFont="1" applyFill="1" applyBorder="1" applyAlignment="1">
      <alignment horizontal="left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left" vertical="center" wrapText="1"/>
    </xf>
    <xf numFmtId="167" fontId="9" fillId="0" borderId="10" xfId="0" applyNumberFormat="1" applyFont="1" applyBorder="1" applyAlignment="1">
      <alignment horizontal="left" vertical="center" wrapText="1"/>
    </xf>
    <xf numFmtId="168" fontId="9" fillId="0" borderId="10" xfId="0" applyNumberFormat="1" applyFont="1" applyBorder="1" applyAlignment="1">
      <alignment horizontal="right" vertical="center"/>
    </xf>
    <xf numFmtId="167" fontId="13" fillId="4" borderId="10" xfId="0" applyNumberFormat="1" applyFont="1" applyFill="1" applyBorder="1" applyAlignment="1">
      <alignment horizontal="right" vertical="center"/>
    </xf>
    <xf numFmtId="167" fontId="9" fillId="0" borderId="10" xfId="0" applyNumberFormat="1" applyFont="1" applyBorder="1" applyAlignment="1">
      <alignment horizontal="right" vertical="center"/>
    </xf>
    <xf numFmtId="14" fontId="13" fillId="0" borderId="10" xfId="0" applyNumberFormat="1" applyFont="1" applyBorder="1" applyAlignment="1">
      <alignment horizontal="right" vertical="center" wrapText="1"/>
    </xf>
    <xf numFmtId="0" fontId="14" fillId="5" borderId="1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6" fillId="5" borderId="10" xfId="0" applyFont="1" applyFill="1" applyBorder="1" applyAlignment="1">
      <alignment horizontal="left" wrapText="1"/>
    </xf>
    <xf numFmtId="0" fontId="15" fillId="0" borderId="10" xfId="0" applyFont="1" applyBorder="1" applyAlignment="1">
      <alignment horizontal="left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horizontal="right" vertical="center" wrapText="1"/>
    </xf>
    <xf numFmtId="0" fontId="6" fillId="5" borderId="10" xfId="0" applyFont="1" applyFill="1" applyBorder="1" applyAlignment="1">
      <alignment horizontal="right" vertical="center" wrapText="1"/>
    </xf>
    <xf numFmtId="0" fontId="14" fillId="3" borderId="10" xfId="0" applyFont="1" applyFill="1" applyBorder="1" applyAlignment="1">
      <alignment horizontal="left" vertical="center" wrapText="1"/>
    </xf>
    <xf numFmtId="0" fontId="17" fillId="5" borderId="10" xfId="0" applyFont="1" applyFill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10" fontId="18" fillId="0" borderId="10" xfId="0" applyNumberFormat="1" applyFont="1" applyBorder="1" applyAlignment="1">
      <alignment horizontal="left" vertical="center" wrapText="1"/>
    </xf>
    <xf numFmtId="0" fontId="6" fillId="2" borderId="10" xfId="0" applyFont="1" applyFill="1" applyBorder="1" applyAlignment="1">
      <alignment horizontal="right" vertical="center"/>
    </xf>
    <xf numFmtId="0" fontId="19" fillId="5" borderId="10" xfId="0" applyFont="1" applyFill="1" applyBorder="1" applyAlignment="1">
      <alignment horizontal="right" vertical="center"/>
    </xf>
    <xf numFmtId="0" fontId="16" fillId="5" borderId="10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14" fillId="0" borderId="0" xfId="0" applyFont="1" applyAlignment="1"/>
    <xf numFmtId="0" fontId="21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5" borderId="10" xfId="0" applyFont="1" applyFill="1" applyBorder="1" applyAlignment="1">
      <alignment horizontal="right" vertical="center"/>
    </xf>
    <xf numFmtId="0" fontId="10" fillId="5" borderId="1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9" fillId="2" borderId="1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center" vertical="center"/>
    </xf>
    <xf numFmtId="0" fontId="7" fillId="0" borderId="4" xfId="0" applyFont="1" applyBorder="1"/>
    <xf numFmtId="0" fontId="7" fillId="0" borderId="6" xfId="0" applyFont="1" applyBorder="1"/>
    <xf numFmtId="0" fontId="21" fillId="0" borderId="0" xfId="0" applyFont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28" fillId="5" borderId="10" xfId="0" applyFont="1" applyFill="1" applyBorder="1" applyAlignment="1">
      <alignment vertical="center"/>
    </xf>
    <xf numFmtId="49" fontId="15" fillId="0" borderId="10" xfId="0" applyNumberFormat="1" applyFont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right" vertical="center" wrapText="1"/>
    </xf>
    <xf numFmtId="49" fontId="13" fillId="4" borderId="10" xfId="0" applyNumberFormat="1" applyFont="1" applyFill="1" applyBorder="1" applyAlignment="1">
      <alignment horizontal="left" vertical="center" wrapText="1"/>
    </xf>
    <xf numFmtId="49" fontId="15" fillId="4" borderId="10" xfId="0" applyNumberFormat="1" applyFont="1" applyFill="1" applyBorder="1" applyAlignment="1">
      <alignment horizontal="left" vertical="center" wrapText="1"/>
    </xf>
    <xf numFmtId="49" fontId="6" fillId="4" borderId="10" xfId="0" applyNumberFormat="1" applyFont="1" applyFill="1" applyBorder="1" applyAlignment="1">
      <alignment horizontal="center" vertical="center" wrapText="1"/>
    </xf>
    <xf numFmtId="49" fontId="14" fillId="4" borderId="10" xfId="0" applyNumberFormat="1" applyFont="1" applyFill="1" applyBorder="1" applyAlignment="1">
      <alignment horizontal="left" vertical="center" wrapText="1"/>
    </xf>
    <xf numFmtId="0" fontId="14" fillId="4" borderId="10" xfId="0" applyFont="1" applyFill="1" applyBorder="1" applyAlignment="1">
      <alignment horizontal="left" vertical="center" wrapText="1"/>
    </xf>
    <xf numFmtId="49" fontId="6" fillId="5" borderId="10" xfId="0" applyNumberFormat="1" applyFont="1" applyFill="1" applyBorder="1" applyAlignment="1">
      <alignment horizontal="right" vertical="center" wrapText="1"/>
    </xf>
    <xf numFmtId="49" fontId="15" fillId="4" borderId="10" xfId="0" applyNumberFormat="1" applyFont="1" applyFill="1" applyBorder="1" applyAlignment="1">
      <alignment horizontal="center" vertical="center" wrapText="1"/>
    </xf>
    <xf numFmtId="49" fontId="29" fillId="4" borderId="10" xfId="0" applyNumberFormat="1" applyFont="1" applyFill="1" applyBorder="1" applyAlignment="1">
      <alignment horizontal="left" vertical="center" wrapText="1"/>
    </xf>
    <xf numFmtId="49" fontId="14" fillId="4" borderId="10" xfId="0" applyNumberFormat="1" applyFont="1" applyFill="1" applyBorder="1" applyAlignment="1">
      <alignment horizontal="center" vertical="center" wrapText="1"/>
    </xf>
    <xf numFmtId="49" fontId="6" fillId="4" borderId="10" xfId="0" applyNumberFormat="1" applyFont="1" applyFill="1" applyBorder="1" applyAlignment="1">
      <alignment horizontal="left" vertical="center" wrapText="1"/>
    </xf>
    <xf numFmtId="0" fontId="6" fillId="5" borderId="10" xfId="0" applyFont="1" applyFill="1" applyBorder="1" applyAlignment="1">
      <alignment horizontal="left"/>
    </xf>
    <xf numFmtId="0" fontId="6" fillId="0" borderId="10" xfId="0" applyFont="1" applyBorder="1" applyAlignment="1">
      <alignment horizontal="left" vertical="top"/>
    </xf>
    <xf numFmtId="0" fontId="6" fillId="2" borderId="1" xfId="0" applyFont="1" applyFill="1" applyBorder="1" applyAlignment="1">
      <alignment horizontal="center" vertical="center"/>
    </xf>
    <xf numFmtId="0" fontId="7" fillId="0" borderId="3" xfId="0" applyFont="1" applyBorder="1"/>
    <xf numFmtId="0" fontId="10" fillId="0" borderId="10" xfId="0" applyFont="1" applyBorder="1" applyAlignment="1">
      <alignment horizontal="left" vertical="center" wrapText="1"/>
    </xf>
    <xf numFmtId="0" fontId="30" fillId="0" borderId="10" xfId="0" applyFont="1" applyBorder="1" applyAlignment="1">
      <alignment horizontal="center"/>
    </xf>
    <xf numFmtId="167" fontId="31" fillId="0" borderId="10" xfId="0" applyNumberFormat="1" applyFont="1" applyBorder="1" applyAlignment="1">
      <alignment horizontal="center" vertical="center" wrapText="1"/>
    </xf>
    <xf numFmtId="0" fontId="10" fillId="5" borderId="22" xfId="0" applyFont="1" applyFill="1" applyBorder="1" applyAlignment="1">
      <alignment horizontal="center"/>
    </xf>
    <xf numFmtId="0" fontId="7" fillId="0" borderId="23" xfId="0" applyFont="1" applyBorder="1"/>
    <xf numFmtId="0" fontId="31" fillId="0" borderId="10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7" fillId="0" borderId="27" xfId="0" applyFont="1" applyBorder="1"/>
    <xf numFmtId="0" fontId="26" fillId="0" borderId="3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wrapText="1"/>
    </xf>
    <xf numFmtId="0" fontId="0" fillId="0" borderId="10" xfId="0" applyFont="1" applyBorder="1" applyAlignment="1">
      <alignment horizontal="center" vertical="center" wrapText="1"/>
    </xf>
    <xf numFmtId="0" fontId="26" fillId="8" borderId="10" xfId="0" applyFont="1" applyFill="1" applyBorder="1" applyAlignment="1">
      <alignment horizontal="center" wrapText="1"/>
    </xf>
    <xf numFmtId="0" fontId="10" fillId="5" borderId="24" xfId="0" applyFont="1" applyFill="1" applyBorder="1" applyAlignment="1">
      <alignment horizontal="left" vertical="center" wrapText="1"/>
    </xf>
    <xf numFmtId="167" fontId="31" fillId="0" borderId="10" xfId="0" applyNumberFormat="1" applyFont="1" applyBorder="1" applyAlignment="1">
      <alignment horizontal="center" vertical="center"/>
    </xf>
    <xf numFmtId="0" fontId="6" fillId="5" borderId="10" xfId="0" applyFont="1" applyFill="1" applyBorder="1" applyAlignment="1">
      <alignment horizontal="left" vertical="center" wrapText="1"/>
    </xf>
    <xf numFmtId="0" fontId="26" fillId="6" borderId="25" xfId="0" applyFont="1" applyFill="1" applyBorder="1" applyAlignment="1">
      <alignment horizontal="center"/>
    </xf>
    <xf numFmtId="0" fontId="7" fillId="0" borderId="26" xfId="0" applyFont="1" applyBorder="1"/>
    <xf numFmtId="0" fontId="26" fillId="0" borderId="1" xfId="0" applyFont="1" applyBorder="1" applyAlignment="1">
      <alignment horizontal="center" wrapText="1"/>
    </xf>
    <xf numFmtId="0" fontId="6" fillId="5" borderId="10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25" fillId="5" borderId="10" xfId="0" applyFont="1" applyFill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/>
    </xf>
    <xf numFmtId="0" fontId="4" fillId="2" borderId="10" xfId="0" applyFont="1" applyFill="1" applyBorder="1" applyAlignment="1">
      <alignment horizontal="left" vertical="center" wrapText="1"/>
    </xf>
    <xf numFmtId="49" fontId="6" fillId="4" borderId="10" xfId="0" applyNumberFormat="1" applyFont="1" applyFill="1" applyBorder="1" applyAlignment="1">
      <alignment horizontal="right" vertical="center" wrapText="1"/>
    </xf>
    <xf numFmtId="0" fontId="33" fillId="9" borderId="0" xfId="0" applyFont="1" applyFill="1" applyAlignment="1">
      <alignment horizontal="center"/>
    </xf>
    <xf numFmtId="0" fontId="6" fillId="10" borderId="0" xfId="0" applyFont="1" applyFill="1" applyAlignment="1">
      <alignment horizontal="center" vertical="center" wrapText="1"/>
    </xf>
    <xf numFmtId="0" fontId="34" fillId="11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wrapText="1"/>
    </xf>
    <xf numFmtId="0" fontId="6" fillId="10" borderId="32" xfId="0" applyFont="1" applyFill="1" applyBorder="1" applyAlignment="1">
      <alignment horizontal="center" vertical="center" wrapText="1"/>
    </xf>
    <xf numFmtId="0" fontId="7" fillId="0" borderId="32" xfId="0" applyFont="1" applyBorder="1"/>
    <xf numFmtId="0" fontId="7" fillId="0" borderId="33" xfId="0" applyFont="1" applyBorder="1"/>
    <xf numFmtId="0" fontId="35" fillId="12" borderId="3" xfId="0" applyFont="1" applyFill="1" applyBorder="1" applyAlignment="1">
      <alignment horizontal="center" vertical="center" wrapText="1"/>
    </xf>
    <xf numFmtId="0" fontId="7" fillId="0" borderId="5" xfId="0" applyFont="1" applyBorder="1"/>
    <xf numFmtId="0" fontId="33" fillId="14" borderId="0" xfId="0" applyFont="1" applyFill="1" applyAlignment="1">
      <alignment horizontal="center"/>
    </xf>
    <xf numFmtId="0" fontId="6" fillId="15" borderId="0" xfId="0" applyFont="1" applyFill="1" applyAlignment="1">
      <alignment horizontal="center" vertical="center" wrapText="1"/>
    </xf>
    <xf numFmtId="0" fontId="6" fillId="15" borderId="0" xfId="0" applyFont="1" applyFill="1" applyAlignment="1">
      <alignment horizontal="center" wrapText="1"/>
    </xf>
    <xf numFmtId="0" fontId="23" fillId="11" borderId="0" xfId="0" applyFont="1" applyFill="1" applyAlignment="1">
      <alignment horizontal="center"/>
    </xf>
    <xf numFmtId="0" fontId="6" fillId="15" borderId="1" xfId="0" applyFont="1" applyFill="1" applyBorder="1" applyAlignment="1">
      <alignment horizontal="center" vertical="center" wrapText="1"/>
    </xf>
    <xf numFmtId="0" fontId="6" fillId="15" borderId="32" xfId="0" applyFont="1" applyFill="1" applyBorder="1" applyAlignment="1">
      <alignment horizontal="center" vertical="center" wrapText="1"/>
    </xf>
    <xf numFmtId="172" fontId="9" fillId="2" borderId="0" xfId="0" applyNumberFormat="1" applyFont="1" applyFill="1" applyAlignment="1">
      <alignment vertical="center"/>
    </xf>
    <xf numFmtId="0" fontId="42" fillId="0" borderId="20" xfId="0" applyFont="1" applyBorder="1" applyAlignment="1">
      <alignment horizontal="center" wrapText="1"/>
    </xf>
    <xf numFmtId="0" fontId="7" fillId="0" borderId="35" xfId="0" applyFont="1" applyBorder="1"/>
    <xf numFmtId="0" fontId="41" fillId="0" borderId="10" xfId="0" applyFont="1" applyBorder="1" applyAlignment="1">
      <alignment horizontal="center" wrapText="1"/>
    </xf>
    <xf numFmtId="4" fontId="43" fillId="0" borderId="10" xfId="0" applyNumberFormat="1" applyFont="1" applyBorder="1" applyAlignment="1">
      <alignment horizontal="right" vertical="center" wrapText="1"/>
    </xf>
    <xf numFmtId="4" fontId="38" fillId="0" borderId="0" xfId="0" applyNumberFormat="1" applyFont="1" applyFill="1"/>
    <xf numFmtId="172" fontId="32" fillId="0" borderId="0" xfId="0" applyNumberFormat="1" applyFont="1" applyFill="1"/>
    <xf numFmtId="0" fontId="6" fillId="0" borderId="0" xfId="0" applyFont="1" applyFill="1" applyAlignment="1">
      <alignment horizontal="center"/>
    </xf>
    <xf numFmtId="0" fontId="66" fillId="3" borderId="13" xfId="0" applyFont="1" applyFill="1" applyBorder="1" applyAlignment="1">
      <alignment horizontal="left" wrapText="1"/>
    </xf>
    <xf numFmtId="0" fontId="66" fillId="0" borderId="13" xfId="0" applyFont="1" applyBorder="1" applyAlignment="1">
      <alignment horizontal="center" wrapText="1"/>
    </xf>
    <xf numFmtId="0" fontId="67" fillId="0" borderId="0" xfId="0" applyFont="1"/>
    <xf numFmtId="4" fontId="67" fillId="0" borderId="0" xfId="0" applyNumberFormat="1" applyFont="1"/>
    <xf numFmtId="0" fontId="68" fillId="2" borderId="0" xfId="0" applyFont="1" applyFill="1" applyAlignment="1">
      <alignment wrapText="1"/>
    </xf>
    <xf numFmtId="0" fontId="69" fillId="2" borderId="10" xfId="0" applyFont="1" applyFill="1" applyBorder="1" applyAlignment="1">
      <alignment horizontal="center" vertical="center" wrapText="1"/>
    </xf>
    <xf numFmtId="0" fontId="65" fillId="13" borderId="0" xfId="0" applyFont="1" applyFill="1" applyAlignment="1">
      <alignment horizontal="center"/>
    </xf>
    <xf numFmtId="0" fontId="32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customschemas.google.com/relationships/workbookmetadata" Target="metadata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salario.com.br/" TargetMode="External"/><Relationship Id="rId1" Type="http://schemas.openxmlformats.org/officeDocument/2006/relationships/hyperlink" Target="http://salario.com.b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D20"/>
  <sheetViews>
    <sheetView workbookViewId="0">
      <selection activeCell="B23" sqref="B23:G23"/>
    </sheetView>
  </sheetViews>
  <sheetFormatPr defaultColWidth="14.42578125" defaultRowHeight="15" customHeight="1" x14ac:dyDescent="0.2"/>
  <cols>
    <col min="4" max="4" width="17.42578125" customWidth="1"/>
  </cols>
  <sheetData>
    <row r="1" spans="1:4" ht="15" customHeight="1" x14ac:dyDescent="0.2">
      <c r="A1" s="1" t="s">
        <v>0</v>
      </c>
    </row>
    <row r="3" spans="1:4" ht="15" customHeight="1" x14ac:dyDescent="0.2">
      <c r="A3" s="2" t="s">
        <v>1</v>
      </c>
      <c r="B3" s="3" t="s">
        <v>2</v>
      </c>
      <c r="C3" s="3"/>
      <c r="D3" s="4"/>
    </row>
    <row r="4" spans="1:4" ht="15" customHeight="1" x14ac:dyDescent="0.2">
      <c r="A4" s="5"/>
      <c r="D4" s="6"/>
    </row>
    <row r="5" spans="1:4" ht="15" customHeight="1" x14ac:dyDescent="0.2">
      <c r="A5" s="7" t="s">
        <v>3</v>
      </c>
      <c r="B5" s="8">
        <v>1513.45</v>
      </c>
      <c r="D5" s="6"/>
    </row>
    <row r="6" spans="1:4" ht="15" customHeight="1" x14ac:dyDescent="0.2">
      <c r="A6" s="5"/>
      <c r="D6" s="6"/>
    </row>
    <row r="7" spans="1:4" ht="15" customHeight="1" x14ac:dyDescent="0.2">
      <c r="A7" s="5" t="s">
        <v>4</v>
      </c>
      <c r="D7" s="6"/>
    </row>
    <row r="8" spans="1:4" ht="15" customHeight="1" x14ac:dyDescent="0.2">
      <c r="A8" s="9" t="s">
        <v>5</v>
      </c>
      <c r="B8" s="10" t="s">
        <v>6</v>
      </c>
      <c r="C8" s="11" t="s">
        <v>7</v>
      </c>
      <c r="D8" s="6"/>
    </row>
    <row r="9" spans="1:4" ht="15" customHeight="1" x14ac:dyDescent="0.2">
      <c r="A9" s="12">
        <v>1565.66</v>
      </c>
      <c r="B9" s="8">
        <v>1310.0899999999999</v>
      </c>
      <c r="C9" s="8">
        <f>MEDIAN(A9:B9)</f>
        <v>1437.875</v>
      </c>
      <c r="D9" s="6"/>
    </row>
    <row r="10" spans="1:4" ht="15" customHeight="1" x14ac:dyDescent="0.2">
      <c r="A10" s="13"/>
      <c r="B10" s="14"/>
      <c r="C10" s="15">
        <f>AVERAGE(B5,C9)</f>
        <v>1475.6624999999999</v>
      </c>
      <c r="D10" s="16" t="s">
        <v>8</v>
      </c>
    </row>
    <row r="13" spans="1:4" ht="15" customHeight="1" x14ac:dyDescent="0.2">
      <c r="A13" s="2" t="s">
        <v>1</v>
      </c>
      <c r="B13" s="3" t="s">
        <v>9</v>
      </c>
      <c r="C13" s="3"/>
      <c r="D13" s="4"/>
    </row>
    <row r="14" spans="1:4" ht="15" customHeight="1" x14ac:dyDescent="0.2">
      <c r="A14" s="5"/>
      <c r="D14" s="6"/>
    </row>
    <row r="15" spans="1:4" ht="15" customHeight="1" x14ac:dyDescent="0.2">
      <c r="A15" s="7" t="s">
        <v>3</v>
      </c>
      <c r="B15" s="8">
        <v>3142.42</v>
      </c>
      <c r="D15" s="6"/>
    </row>
    <row r="16" spans="1:4" ht="15" customHeight="1" x14ac:dyDescent="0.2">
      <c r="A16" s="5"/>
      <c r="D16" s="6"/>
    </row>
    <row r="17" spans="1:4" ht="15" customHeight="1" x14ac:dyDescent="0.2">
      <c r="A17" s="5" t="s">
        <v>4</v>
      </c>
      <c r="D17" s="6"/>
    </row>
    <row r="18" spans="1:4" ht="15" customHeight="1" x14ac:dyDescent="0.2">
      <c r="A18" s="9" t="s">
        <v>10</v>
      </c>
      <c r="B18" s="10" t="s">
        <v>11</v>
      </c>
      <c r="C18" s="11" t="s">
        <v>7</v>
      </c>
      <c r="D18" s="6"/>
    </row>
    <row r="19" spans="1:4" ht="15" customHeight="1" x14ac:dyDescent="0.2">
      <c r="A19" s="12">
        <v>3038.42</v>
      </c>
      <c r="B19" s="8">
        <v>3300</v>
      </c>
      <c r="C19" s="8">
        <f>MEDIAN(A19:B19)</f>
        <v>3169.21</v>
      </c>
      <c r="D19" s="6"/>
    </row>
    <row r="20" spans="1:4" ht="15" customHeight="1" x14ac:dyDescent="0.2">
      <c r="A20" s="13"/>
      <c r="B20" s="14"/>
      <c r="C20" s="15">
        <f>AVERAGE(B15,C19)</f>
        <v>3155.8150000000001</v>
      </c>
      <c r="D20" s="16" t="s">
        <v>12</v>
      </c>
    </row>
  </sheetData>
  <hyperlinks>
    <hyperlink ref="A5" r:id="rId1"/>
    <hyperlink ref="A15" r:id="rId2"/>
  </hyperlink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584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585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Resumo!C7</f>
        <v>Canoas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586</v>
      </c>
      <c r="G14" s="218"/>
      <c r="H14" s="20" t="s">
        <v>36</v>
      </c>
      <c r="I14" s="21">
        <f>Resumo!G7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Canoas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587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588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589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590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591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592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593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594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595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596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597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598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599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600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601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602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603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604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605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122.66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606</v>
      </c>
      <c r="C68" s="207"/>
      <c r="D68" s="207"/>
      <c r="E68" s="207"/>
      <c r="F68" s="207"/>
      <c r="G68" s="207"/>
      <c r="H68" s="56">
        <v>4.8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607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608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609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610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611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612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613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122.66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614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122.66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930.11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615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616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617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618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619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620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621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622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623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624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625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626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627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628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2802.8400000000006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84.09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2886.9300000000007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196.02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3082.9500000000007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629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267.01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630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57.97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631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632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633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105.4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710.49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430.38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634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930.11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2802.8400000000006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710.49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3513.3300000000008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2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7026.6600000000017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635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1752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1753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Resumo!C30</f>
        <v>Canoas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1754</v>
      </c>
      <c r="G14" s="218"/>
      <c r="H14" s="20" t="s">
        <v>36</v>
      </c>
      <c r="I14" s="21">
        <f>Resumo!F30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Canoas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1755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1756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1757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1758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1759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1760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1761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1762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1763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1764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1765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1766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1767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1768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1769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1770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1771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21.85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1772</v>
      </c>
      <c r="C66" s="207"/>
      <c r="D66" s="207"/>
      <c r="E66" s="207"/>
      <c r="F66" s="207"/>
      <c r="G66" s="207"/>
      <c r="H66" s="56">
        <v>4.8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1773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1774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1775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1776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1777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1778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1779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21.85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1780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21.85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1673.3799999999999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1781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1782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1783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1784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1785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1786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1787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1788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1789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1790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1791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1792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1793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1794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5489.86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164.7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5654.5599999999995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383.94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6038.4999999999991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1795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522.99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1796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113.54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1797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1798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1799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206.44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1391.6100000000001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842.97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1800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1673.3799999999999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5489.86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1391.6100000000001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6881.4699999999993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6881.4699999999993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1801</v>
      </c>
      <c r="B198" s="207"/>
      <c r="C198" s="207"/>
      <c r="D198" s="207"/>
      <c r="E198" s="207"/>
      <c r="F198" s="209"/>
      <c r="G198" s="299">
        <f>G196*G194</f>
        <v>165155.27999999997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636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637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Resumo!C8</f>
        <v>Caxias do Sul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638</v>
      </c>
      <c r="G14" s="218"/>
      <c r="H14" s="20" t="s">
        <v>36</v>
      </c>
      <c r="I14" s="21">
        <f>Resumo!F8</f>
        <v>4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Caxias do Sul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639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640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641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642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643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644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645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646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647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648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649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650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651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652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653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654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655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120.46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656</v>
      </c>
      <c r="C66" s="207"/>
      <c r="D66" s="207"/>
      <c r="E66" s="207"/>
      <c r="F66" s="207"/>
      <c r="G66" s="207"/>
      <c r="H66" s="56">
        <v>4.75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657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658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659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660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661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662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663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120.46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664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120.46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892.73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665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666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667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668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669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670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671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672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673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674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675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676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677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678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2684.4400000000005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2764.9700000000007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187.74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2952.7100000000009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679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258.68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680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56.16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681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682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683</v>
      </c>
      <c r="C150" s="207"/>
      <c r="D150" s="207"/>
      <c r="E150" s="207"/>
      <c r="F150" s="207"/>
      <c r="G150" s="209"/>
      <c r="H150" s="93">
        <v>0.04</v>
      </c>
      <c r="I150" s="44">
        <f>ROUND(($I$141/(1-$H$153))*H150,2)</f>
        <v>136.15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719.26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0.13250000000000001</v>
      </c>
      <c r="I153" s="88">
        <f t="shared" si="4"/>
        <v>450.99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684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892.73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2684.4400000000005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719.26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3403.7000000000007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4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13614.800000000003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685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686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687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Resumo!C8</f>
        <v>Caxias do Sul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688</v>
      </c>
      <c r="G14" s="218"/>
      <c r="H14" s="20" t="s">
        <v>36</v>
      </c>
      <c r="I14" s="21">
        <f>Resumo!G8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Caxias do Sul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689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690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691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692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693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694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695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696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697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698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699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700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701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702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703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704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705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706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707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120.46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708</v>
      </c>
      <c r="C68" s="207"/>
      <c r="D68" s="207"/>
      <c r="E68" s="207"/>
      <c r="F68" s="207"/>
      <c r="G68" s="207"/>
      <c r="H68" s="56">
        <v>4.75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709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710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711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712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713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714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715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120.46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716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120.46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927.91000000000008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717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718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719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720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721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722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723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724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725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726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727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728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729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730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2800.6400000000008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84.02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2884.6600000000008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195.87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3080.5300000000007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731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269.88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732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58.59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733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734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735</v>
      </c>
      <c r="C152" s="207"/>
      <c r="D152" s="207"/>
      <c r="E152" s="207"/>
      <c r="F152" s="207"/>
      <c r="G152" s="209"/>
      <c r="H152" s="93">
        <v>0.04</v>
      </c>
      <c r="I152" s="44">
        <f>ROUND(($I$143/(1-$H$155))*H152,2)</f>
        <v>142.04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750.4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0.13250000000000001</v>
      </c>
      <c r="I155" s="88">
        <f t="shared" si="4"/>
        <v>470.51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736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927.91000000000008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2800.6400000000008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750.4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3551.0400000000009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2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7102.0800000000017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737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738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739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Resumo!C9</f>
        <v>Erechim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740</v>
      </c>
      <c r="G14" s="218"/>
      <c r="H14" s="20" t="s">
        <v>36</v>
      </c>
      <c r="I14" s="21">
        <f>Resumo!F9</f>
        <v>3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Erechim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741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742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743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744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745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746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747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748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749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750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751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752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753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754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755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756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757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87.46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758</v>
      </c>
      <c r="C66" s="207"/>
      <c r="D66" s="207"/>
      <c r="E66" s="207"/>
      <c r="F66" s="207"/>
      <c r="G66" s="207"/>
      <c r="H66" s="56">
        <v>4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759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760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761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762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763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764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765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87.46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766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87.46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859.73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767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768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769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770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771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772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773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774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775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776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777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778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779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780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2651.4400000000005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79.540000000000006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2730.9800000000005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185.43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2916.4100000000003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781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252.59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782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54.84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783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784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785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99.71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672.11000000000013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407.14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786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859.73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2651.4400000000005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672.11000000000013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3323.5500000000006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3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9970.6500000000015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787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788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789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Resumo!C9</f>
        <v>Erechim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790</v>
      </c>
      <c r="G14" s="218"/>
      <c r="H14" s="20" t="s">
        <v>36</v>
      </c>
      <c r="I14" s="21">
        <f>Resumo!G9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Erechim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791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792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793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794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795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796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797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798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799</v>
      </c>
      <c r="C35" s="207"/>
      <c r="D35" s="207"/>
      <c r="E35" s="207"/>
      <c r="F35" s="207"/>
      <c r="G35" s="207"/>
      <c r="H35" s="201">
        <v>0.83330000000000004</v>
      </c>
      <c r="I35" s="29">
        <f>ROUND(H26*H35*22,2)</f>
        <v>54.08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43.5" customHeight="1" x14ac:dyDescent="0.2">
      <c r="A36" s="19" t="s">
        <v>59</v>
      </c>
      <c r="B36" s="213" t="s">
        <v>800</v>
      </c>
      <c r="C36" s="207"/>
      <c r="D36" s="207"/>
      <c r="E36" s="207"/>
      <c r="F36" s="207"/>
      <c r="G36" s="209"/>
      <c r="H36" s="201">
        <v>0.83330000000000004</v>
      </c>
      <c r="I36" s="202">
        <f>ROUND(H25*1.5*H36/7*22,2)</f>
        <v>57.98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1587.72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801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802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803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132.26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804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48.03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180.29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805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806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353.6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44.2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807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53.04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26.52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17.68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10.61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3.54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141.44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650.63000000000011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808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809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87.46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810</v>
      </c>
      <c r="C68" s="207"/>
      <c r="D68" s="207"/>
      <c r="E68" s="207"/>
      <c r="F68" s="207"/>
      <c r="G68" s="207"/>
      <c r="H68" s="56">
        <v>4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811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812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813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814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815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816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817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87.46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818</v>
      </c>
      <c r="C86" s="207"/>
      <c r="D86" s="207"/>
      <c r="E86" s="207"/>
      <c r="F86" s="207"/>
      <c r="G86" s="207"/>
      <c r="H86" s="209"/>
      <c r="I86" s="37">
        <f>I47</f>
        <v>180.29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650.63000000000011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87.46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918.38000000000011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819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7.92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0.63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820</v>
      </c>
      <c r="C95" s="207"/>
      <c r="D95" s="207"/>
      <c r="E95" s="207"/>
      <c r="F95" s="207"/>
      <c r="G95" s="207"/>
      <c r="H95" s="209"/>
      <c r="I95" s="44">
        <f>ROUND(((($I$38/30)*7)/$H$12)*1,2)</f>
        <v>15.44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5.68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821</v>
      </c>
      <c r="C97" s="207"/>
      <c r="D97" s="207"/>
      <c r="E97" s="207"/>
      <c r="F97" s="207"/>
      <c r="G97" s="209"/>
      <c r="H97" s="70">
        <v>0.04</v>
      </c>
      <c r="I97" s="44">
        <f>ROUND($I$38*H97,2)</f>
        <v>63.51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93.18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822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1587.72</v>
      </c>
      <c r="C104" s="73"/>
      <c r="D104" s="71" t="s">
        <v>823</v>
      </c>
      <c r="E104" s="72">
        <f>I89-I67-I72</f>
        <v>830.92000000000007</v>
      </c>
      <c r="F104" s="74"/>
      <c r="G104" s="71" t="s">
        <v>127</v>
      </c>
      <c r="H104" s="72">
        <f>I98</f>
        <v>93.18</v>
      </c>
      <c r="I104" s="75">
        <f>B104+E104+H104</f>
        <v>2511.8200000000002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824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197.11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825</v>
      </c>
      <c r="C109" s="207"/>
      <c r="D109" s="207"/>
      <c r="E109" s="207"/>
      <c r="F109" s="207"/>
      <c r="G109" s="207"/>
      <c r="H109" s="209"/>
      <c r="I109" s="44">
        <f>ROUND((($I$104/30)*1)/12,2)</f>
        <v>6.98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826</v>
      </c>
      <c r="C110" s="207"/>
      <c r="D110" s="207"/>
      <c r="E110" s="207"/>
      <c r="F110" s="207"/>
      <c r="G110" s="207"/>
      <c r="H110" s="209"/>
      <c r="I110" s="44">
        <f>ROUND((($I$104/30)*5)/12*0.015,2)</f>
        <v>0.52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827</v>
      </c>
      <c r="C111" s="207"/>
      <c r="D111" s="207"/>
      <c r="E111" s="207"/>
      <c r="F111" s="207"/>
      <c r="G111" s="207"/>
      <c r="H111" s="209"/>
      <c r="I111" s="44">
        <f>ROUND(((($I$104/30)*15)/12)*0.0078,2)</f>
        <v>0.82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828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6.13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829</v>
      </c>
      <c r="C113" s="207"/>
      <c r="D113" s="207"/>
      <c r="E113" s="207"/>
      <c r="F113" s="207"/>
      <c r="G113" s="207"/>
      <c r="H113" s="209"/>
      <c r="I113" s="44">
        <f>ROUND(((($I$104/30)*3)/12),2)</f>
        <v>20.93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232.49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232.49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232.49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830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831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832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2845.1300000000006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85.35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2930.4800000000005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198.98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3129.4600000000005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833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271.04000000000002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834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58.84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835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836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837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106.99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721.2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436.87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838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1587.72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918.38000000000011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93.18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232.49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2845.1300000000006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721.2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3566.3300000000008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3566.3300000000008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839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840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841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Resumo!C10</f>
        <v>Farroupilha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842</v>
      </c>
      <c r="G14" s="218"/>
      <c r="H14" s="20" t="s">
        <v>36</v>
      </c>
      <c r="I14" s="21">
        <f>Resumo!F10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Farroupilha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843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844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845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846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847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848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849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850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851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852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853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854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855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856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857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858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859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120.46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860</v>
      </c>
      <c r="C66" s="207"/>
      <c r="D66" s="207"/>
      <c r="E66" s="207"/>
      <c r="F66" s="207"/>
      <c r="G66" s="207"/>
      <c r="H66" s="56">
        <v>4.75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861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862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863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864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865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866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867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120.46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868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120.46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892.73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869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870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871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872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873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874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875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876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877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878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879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880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881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882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2684.4400000000005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2764.9700000000007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187.74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2952.7100000000009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883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254.28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884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55.21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885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886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887</v>
      </c>
      <c r="C150" s="207"/>
      <c r="D150" s="207"/>
      <c r="E150" s="207"/>
      <c r="F150" s="207"/>
      <c r="G150" s="209"/>
      <c r="H150" s="93">
        <v>2.5000000000000001E-2</v>
      </c>
      <c r="I150" s="44">
        <f>ROUND(($I$141/(1-$H$153))*H150,2)</f>
        <v>83.65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661.41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0.11749999999999999</v>
      </c>
      <c r="I153" s="88">
        <f t="shared" si="4"/>
        <v>393.14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888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892.73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2684.4400000000005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661.41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3345.8500000000004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3345.8500000000004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889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890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891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Resumo!C11</f>
        <v>Feliz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892</v>
      </c>
      <c r="G14" s="218"/>
      <c r="H14" s="20" t="s">
        <v>36</v>
      </c>
      <c r="I14" s="21">
        <f>Resumo!F11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Feliz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893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894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895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896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897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898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899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900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901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902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903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904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905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906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907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908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909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188.66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910</v>
      </c>
      <c r="C66" s="207"/>
      <c r="D66" s="207"/>
      <c r="E66" s="207"/>
      <c r="F66" s="207"/>
      <c r="G66" s="207"/>
      <c r="H66" s="56">
        <v>6.3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911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912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913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914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915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916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917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188.66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918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188.66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960.93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919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920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921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922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923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924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925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926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927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928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929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930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931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932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2752.6400000000003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82.58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2835.2200000000003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192.51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3027.7300000000005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933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262.23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934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56.93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935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936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937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103.51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697.75999999999988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422.67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938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960.93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2752.6400000000003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697.75999999999988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3450.4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3450.4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939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940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941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Resumo!C11</f>
        <v>Feliz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942</v>
      </c>
      <c r="G14" s="218"/>
      <c r="H14" s="20" t="s">
        <v>36</v>
      </c>
      <c r="I14" s="21">
        <f>Resumo!G11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Feliz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943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944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945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946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947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948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949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950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951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952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953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954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955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956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957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958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959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960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961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188.66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962</v>
      </c>
      <c r="C68" s="207"/>
      <c r="D68" s="207"/>
      <c r="E68" s="207"/>
      <c r="F68" s="207"/>
      <c r="G68" s="207"/>
      <c r="H68" s="56">
        <v>6.3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963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964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965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966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967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968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969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188.66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970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188.66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996.11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971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972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973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974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975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976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977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978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979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980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981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982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983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984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2868.8400000000006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86.07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2954.9100000000008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200.64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3155.5500000000006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985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273.3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986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59.34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987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988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989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107.88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727.23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440.52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990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996.11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2868.8400000000006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727.23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3596.0700000000006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3596.0700000000006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991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1802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1803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Resumo!C34</f>
        <v>Feliz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1804</v>
      </c>
      <c r="G14" s="218"/>
      <c r="H14" s="20" t="s">
        <v>36</v>
      </c>
      <c r="I14" s="21">
        <f>Resumo!G34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Feliz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1805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1806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1807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1808</v>
      </c>
      <c r="C25" s="207"/>
      <c r="D25" s="207"/>
      <c r="E25" s="207"/>
      <c r="F25" s="207"/>
      <c r="G25" s="209"/>
      <c r="H25" s="333">
        <f>ROUND((H22/200),2)</f>
        <v>15.78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1809</v>
      </c>
      <c r="C26" s="207"/>
      <c r="D26" s="207"/>
      <c r="E26" s="207"/>
      <c r="F26" s="207"/>
      <c r="G26" s="209"/>
      <c r="H26" s="333">
        <f>ROUND(H25*0.2,2)</f>
        <v>3.16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1810</v>
      </c>
      <c r="C32" s="207"/>
      <c r="D32" s="207"/>
      <c r="E32" s="207"/>
      <c r="F32" s="207"/>
      <c r="G32" s="207"/>
      <c r="H32" s="209"/>
      <c r="I32" s="29">
        <f>H22</f>
        <v>3155.82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1811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1812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0" customHeight="1" x14ac:dyDescent="0.2">
      <c r="A35" s="19" t="s">
        <v>31</v>
      </c>
      <c r="B35" s="213" t="s">
        <v>1813</v>
      </c>
      <c r="C35" s="207"/>
      <c r="D35" s="207"/>
      <c r="E35" s="207"/>
      <c r="F35" s="207"/>
      <c r="G35" s="207"/>
      <c r="H35" s="201">
        <v>0.5</v>
      </c>
      <c r="I35" s="29">
        <f>ROUND(H26*H35*22,2)</f>
        <v>34.76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0" customHeight="1" x14ac:dyDescent="0.2">
      <c r="A36" s="19" t="s">
        <v>59</v>
      </c>
      <c r="B36" s="213" t="s">
        <v>1814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37.200000000000003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3227.78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1815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1816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1817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268.87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1818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97.64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366.51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1819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1820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718.86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89.86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1821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107.83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53.91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35.94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21.57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7.19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287.54000000000002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1322.7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1822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1823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87.85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1824</v>
      </c>
      <c r="C68" s="207"/>
      <c r="D68" s="207"/>
      <c r="E68" s="207"/>
      <c r="F68" s="207"/>
      <c r="G68" s="207"/>
      <c r="H68" s="56">
        <v>6.3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1825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1826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1827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1828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1829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1830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1831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87.85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1832</v>
      </c>
      <c r="C86" s="207"/>
      <c r="D86" s="207"/>
      <c r="E86" s="207"/>
      <c r="F86" s="207"/>
      <c r="G86" s="207"/>
      <c r="H86" s="209"/>
      <c r="I86" s="37">
        <f>I47</f>
        <v>366.51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1322.7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87.85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1777.06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1833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16.100000000000001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1834</v>
      </c>
      <c r="C95" s="207"/>
      <c r="D95" s="207"/>
      <c r="E95" s="207"/>
      <c r="F95" s="207"/>
      <c r="G95" s="207"/>
      <c r="H95" s="209"/>
      <c r="I95" s="44">
        <f>ROUND(((($I$38/30)*7)/$H$12)*1,2)</f>
        <v>31.38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11.55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1835</v>
      </c>
      <c r="C97" s="207"/>
      <c r="D97" s="207"/>
      <c r="E97" s="207"/>
      <c r="F97" s="207"/>
      <c r="G97" s="209"/>
      <c r="H97" s="70">
        <v>0.04</v>
      </c>
      <c r="I97" s="44">
        <f>ROUND($I$38*H97,2)</f>
        <v>129.11000000000001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189.43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1836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3227.78</v>
      </c>
      <c r="C104" s="73"/>
      <c r="D104" s="71" t="s">
        <v>1837</v>
      </c>
      <c r="E104" s="72">
        <f>I89-I67-I72</f>
        <v>1689.21</v>
      </c>
      <c r="F104" s="74"/>
      <c r="G104" s="71" t="s">
        <v>127</v>
      </c>
      <c r="H104" s="72">
        <f>I98</f>
        <v>189.43</v>
      </c>
      <c r="I104" s="75">
        <f>B104+E104+H104</f>
        <v>5106.42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1838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400.72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1839</v>
      </c>
      <c r="C109" s="207"/>
      <c r="D109" s="207"/>
      <c r="E109" s="207"/>
      <c r="F109" s="207"/>
      <c r="G109" s="207"/>
      <c r="H109" s="209"/>
      <c r="I109" s="44">
        <f>ROUND((($I$104/30)*1)/12,2)</f>
        <v>14.18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1840</v>
      </c>
      <c r="C110" s="207"/>
      <c r="D110" s="207"/>
      <c r="E110" s="207"/>
      <c r="F110" s="207"/>
      <c r="G110" s="207"/>
      <c r="H110" s="209"/>
      <c r="I110" s="44">
        <f>ROUND((($I$104/30)*5)/12*0.015,2)</f>
        <v>1.06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1841</v>
      </c>
      <c r="C111" s="207"/>
      <c r="D111" s="207"/>
      <c r="E111" s="207"/>
      <c r="F111" s="207"/>
      <c r="G111" s="207"/>
      <c r="H111" s="209"/>
      <c r="I111" s="44">
        <f>ROUND(((($I$104/30)*15)/12)*0.0078,2)</f>
        <v>1.66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1842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12.47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1843</v>
      </c>
      <c r="C113" s="207"/>
      <c r="D113" s="207"/>
      <c r="E113" s="207"/>
      <c r="F113" s="207"/>
      <c r="G113" s="207"/>
      <c r="H113" s="209"/>
      <c r="I113" s="44">
        <f>ROUND(((($I$104/30)*3)/12),2)</f>
        <v>42.55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472.6400000000001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472.6400000000001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472.6400000000001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1844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1845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1846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5680.27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170.41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5850.68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397.26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6247.9400000000005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1847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541.13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1848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117.48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1849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1850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1851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213.6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1439.8799999999999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872.21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1852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3227.78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1777.06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189.43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472.6400000000001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5680.27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1439.8799999999999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7120.1500000000005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7120.1500000000005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>
        <f>H12</f>
        <v>24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1853</v>
      </c>
      <c r="B200" s="207"/>
      <c r="C200" s="207"/>
      <c r="D200" s="207"/>
      <c r="E200" s="207"/>
      <c r="F200" s="209"/>
      <c r="G200" s="299">
        <f>G198*G196</f>
        <v>170883.6</v>
      </c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B23" sqref="B23:G23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13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/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 t="s">
        <v>30</v>
      </c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35</v>
      </c>
      <c r="G14" s="218"/>
      <c r="H14" s="20" t="s">
        <v>36</v>
      </c>
      <c r="I14" s="21"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37</v>
      </c>
      <c r="B15" s="220"/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39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45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48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55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customHeight="1" x14ac:dyDescent="0.2">
      <c r="A31" s="19" t="s">
        <v>26</v>
      </c>
      <c r="B31" s="213" t="s">
        <v>56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customHeight="1" x14ac:dyDescent="0.2">
      <c r="A32" s="19" t="s">
        <v>28</v>
      </c>
      <c r="B32" s="236" t="s">
        <v>57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customHeight="1" x14ac:dyDescent="0.2">
      <c r="A33" s="19" t="s">
        <v>31</v>
      </c>
      <c r="B33" s="213" t="s">
        <v>58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customHeight="1" x14ac:dyDescent="0.2">
      <c r="A34" s="19" t="s">
        <v>59</v>
      </c>
      <c r="B34" s="213" t="s">
        <v>60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66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68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70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71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73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74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81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91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95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118.26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96</v>
      </c>
      <c r="C66" s="207"/>
      <c r="D66" s="207"/>
      <c r="E66" s="207"/>
      <c r="F66" s="207"/>
      <c r="G66" s="207"/>
      <c r="H66" s="56">
        <v>4.7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98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99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100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101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102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103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108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118.26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113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118.26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890.53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117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119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121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124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126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131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132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133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134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135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136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146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147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148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2682.2400000000002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80.47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2762.71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187.59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2950.3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161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255.52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162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55.48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163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164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167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100.86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679.92000000000007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411.86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174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890.53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2682.2400000000002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679.92000000000007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3362.1600000000003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H192*I169</f>
        <v>3362.1600000000003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210</v>
      </c>
      <c r="B198" s="207"/>
      <c r="C198" s="207"/>
      <c r="D198" s="207"/>
      <c r="E198" s="207"/>
      <c r="F198" s="209"/>
      <c r="G198" s="299">
        <f>G196*G194</f>
        <v>0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70866141732283472" right="0.70866141732283472" top="0.74803149606299213" bottom="0.74803149606299213" header="0" footer="0"/>
  <pageSetup paperSize="9" fitToHeight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1854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1855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Resumo!C35</f>
        <v>Ibirubá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1856</v>
      </c>
      <c r="G14" s="218"/>
      <c r="H14" s="20" t="s">
        <v>36</v>
      </c>
      <c r="I14" s="21">
        <f>Resumo!F35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Ibirubá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1857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1858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1859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1860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1861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1862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1863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1864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1865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1866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1867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1868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1869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1870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1871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1872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1873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0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1874</v>
      </c>
      <c r="C66" s="207"/>
      <c r="D66" s="207"/>
      <c r="E66" s="207"/>
      <c r="F66" s="207"/>
      <c r="G66" s="207"/>
      <c r="H66" s="56">
        <v>3.18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1875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1876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1877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1878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1879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1880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1881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0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1882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0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1651.53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1883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1884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1885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1886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1887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1888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1889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1890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1891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1892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1893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1894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1895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1896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5468.01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164.04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5632.05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382.42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6014.47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1897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520.91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1898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113.09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1899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1900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1901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205.62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1386.08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839.62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1902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1651.53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5468.01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1386.08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6854.09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2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13708.18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1903</v>
      </c>
      <c r="B198" s="207"/>
      <c r="C198" s="207"/>
      <c r="D198" s="207"/>
      <c r="E198" s="207"/>
      <c r="F198" s="209"/>
      <c r="G198" s="299">
        <f>G196*G194</f>
        <v>328996.32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1904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1905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Resumo!C35</f>
        <v>Ibirubá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1906</v>
      </c>
      <c r="G14" s="218"/>
      <c r="H14" s="20" t="s">
        <v>36</v>
      </c>
      <c r="I14" s="21">
        <f>Resumo!G35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Ibirubá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1907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1908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1909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1910</v>
      </c>
      <c r="C25" s="207"/>
      <c r="D25" s="207"/>
      <c r="E25" s="207"/>
      <c r="F25" s="207"/>
      <c r="G25" s="209"/>
      <c r="H25" s="333">
        <f>ROUND((H22/200),2)</f>
        <v>15.78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1911</v>
      </c>
      <c r="C26" s="207"/>
      <c r="D26" s="207"/>
      <c r="E26" s="207"/>
      <c r="F26" s="207"/>
      <c r="G26" s="209"/>
      <c r="H26" s="333">
        <f>ROUND(H25*0.2,2)</f>
        <v>3.16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1912</v>
      </c>
      <c r="C32" s="207"/>
      <c r="D32" s="207"/>
      <c r="E32" s="207"/>
      <c r="F32" s="207"/>
      <c r="G32" s="207"/>
      <c r="H32" s="209"/>
      <c r="I32" s="29">
        <f>H22</f>
        <v>3155.82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1913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1914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0" customHeight="1" x14ac:dyDescent="0.2">
      <c r="A35" s="19" t="s">
        <v>31</v>
      </c>
      <c r="B35" s="213" t="s">
        <v>1915</v>
      </c>
      <c r="C35" s="207"/>
      <c r="D35" s="207"/>
      <c r="E35" s="207"/>
      <c r="F35" s="207"/>
      <c r="G35" s="207"/>
      <c r="H35" s="201">
        <v>0.5</v>
      </c>
      <c r="I35" s="29">
        <f>ROUND(H26*H35*22,2)</f>
        <v>34.76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0" customHeight="1" x14ac:dyDescent="0.2">
      <c r="A36" s="19" t="s">
        <v>59</v>
      </c>
      <c r="B36" s="213" t="s">
        <v>1916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37.200000000000003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3227.78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1917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1918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1919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268.87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1920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97.64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366.51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1921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1922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718.86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89.86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1923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107.83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53.91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35.94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21.57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7.19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287.54000000000002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1322.7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1924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1925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0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1926</v>
      </c>
      <c r="C68" s="207"/>
      <c r="D68" s="207"/>
      <c r="E68" s="207"/>
      <c r="F68" s="207"/>
      <c r="G68" s="207"/>
      <c r="H68" s="203">
        <v>3.18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1927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1928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1929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1930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1931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1932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1933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0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1934</v>
      </c>
      <c r="C86" s="207"/>
      <c r="D86" s="207"/>
      <c r="E86" s="207"/>
      <c r="F86" s="207"/>
      <c r="G86" s="207"/>
      <c r="H86" s="209"/>
      <c r="I86" s="37">
        <f>I47</f>
        <v>366.51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1322.7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0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1689.21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1935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16.100000000000001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1936</v>
      </c>
      <c r="C95" s="207"/>
      <c r="D95" s="207"/>
      <c r="E95" s="207"/>
      <c r="F95" s="207"/>
      <c r="G95" s="207"/>
      <c r="H95" s="209"/>
      <c r="I95" s="44">
        <f>ROUND(((($I$38/30)*7)/$H$12)*1,2)</f>
        <v>31.38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11.55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1937</v>
      </c>
      <c r="C97" s="207"/>
      <c r="D97" s="207"/>
      <c r="E97" s="207"/>
      <c r="F97" s="207"/>
      <c r="G97" s="209"/>
      <c r="H97" s="70">
        <v>0.04</v>
      </c>
      <c r="I97" s="44">
        <f>ROUND($I$38*H97,2)</f>
        <v>129.11000000000001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189.43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1938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3227.78</v>
      </c>
      <c r="C104" s="73"/>
      <c r="D104" s="71" t="s">
        <v>1939</v>
      </c>
      <c r="E104" s="72">
        <f>I89-I67-I72</f>
        <v>1689.21</v>
      </c>
      <c r="F104" s="74"/>
      <c r="G104" s="71" t="s">
        <v>127</v>
      </c>
      <c r="H104" s="72">
        <f>I98</f>
        <v>189.43</v>
      </c>
      <c r="I104" s="75">
        <f>B104+E104+H104</f>
        <v>5106.42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1940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400.72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1941</v>
      </c>
      <c r="C109" s="207"/>
      <c r="D109" s="207"/>
      <c r="E109" s="207"/>
      <c r="F109" s="207"/>
      <c r="G109" s="207"/>
      <c r="H109" s="209"/>
      <c r="I109" s="44">
        <f>ROUND((($I$104/30)*1)/12,2)</f>
        <v>14.18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1942</v>
      </c>
      <c r="C110" s="207"/>
      <c r="D110" s="207"/>
      <c r="E110" s="207"/>
      <c r="F110" s="207"/>
      <c r="G110" s="207"/>
      <c r="H110" s="209"/>
      <c r="I110" s="44">
        <f>ROUND((($I$104/30)*5)/12*0.015,2)</f>
        <v>1.06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1943</v>
      </c>
      <c r="C111" s="207"/>
      <c r="D111" s="207"/>
      <c r="E111" s="207"/>
      <c r="F111" s="207"/>
      <c r="G111" s="207"/>
      <c r="H111" s="209"/>
      <c r="I111" s="44">
        <f>ROUND(((($I$104/30)*15)/12)*0.0078,2)</f>
        <v>1.66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1944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12.47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1945</v>
      </c>
      <c r="C113" s="207"/>
      <c r="D113" s="207"/>
      <c r="E113" s="207"/>
      <c r="F113" s="207"/>
      <c r="G113" s="207"/>
      <c r="H113" s="209"/>
      <c r="I113" s="44">
        <f>ROUND(((($I$104/30)*3)/12),2)</f>
        <v>42.55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472.6400000000001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472.6400000000001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472.6400000000001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1946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1947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1948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5592.42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167.77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5760.1900000000005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391.12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6151.31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1949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532.76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1950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115.67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1951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1952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1953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210.3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1417.6200000000001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858.73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1954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3227.78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1689.21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189.43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472.6400000000001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5592.42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1417.6200000000001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7010.04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7010.04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>
        <f>H12</f>
        <v>24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1955</v>
      </c>
      <c r="B200" s="207"/>
      <c r="C200" s="207"/>
      <c r="D200" s="207"/>
      <c r="E200" s="207"/>
      <c r="F200" s="209"/>
      <c r="G200" s="299">
        <f>G198*G196</f>
        <v>168240.96</v>
      </c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992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993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Resumo!C13</f>
        <v>Osório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994</v>
      </c>
      <c r="G14" s="218"/>
      <c r="H14" s="20" t="s">
        <v>36</v>
      </c>
      <c r="I14" s="21">
        <f>Resumo!G13</f>
        <v>4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Osório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995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996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997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998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999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1000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1001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1002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1003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1004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1005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1006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1007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1008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1009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1010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1011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1012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1013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159.62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1014</v>
      </c>
      <c r="C68" s="207"/>
      <c r="D68" s="207"/>
      <c r="E68" s="207"/>
      <c r="F68" s="207"/>
      <c r="G68" s="207"/>
      <c r="H68" s="56">
        <v>5.64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1015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1016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1017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1018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1019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1020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1021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159.62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1022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159.62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967.07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1023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1024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1025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1026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1027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1028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1029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1030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1031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1032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1033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1034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1035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1036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2839.8000000000006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85.19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2924.9900000000007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198.61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3123.6000000000008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1037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267.49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1038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58.07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1039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1040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1041</v>
      </c>
      <c r="C152" s="207"/>
      <c r="D152" s="207"/>
      <c r="E152" s="207"/>
      <c r="F152" s="207"/>
      <c r="G152" s="209"/>
      <c r="H152" s="93">
        <v>0.02</v>
      </c>
      <c r="I152" s="44">
        <f>ROUND(($I$143/(1-$H$155))*H152,2)</f>
        <v>70.39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679.75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0.1125</v>
      </c>
      <c r="I155" s="88">
        <f t="shared" si="4"/>
        <v>395.95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1042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967.07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2839.8000000000006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679.75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3519.5500000000006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4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14078.200000000003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1043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1956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1957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Resumo!C36</f>
        <v>Osório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1958</v>
      </c>
      <c r="G14" s="218"/>
      <c r="H14" s="20" t="s">
        <v>36</v>
      </c>
      <c r="I14" s="21">
        <f>Resumo!F36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Osório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1959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1960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1961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1962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1963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1964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1965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1966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1967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1968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1969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1970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1971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1972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1973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1974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1975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58.81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1976</v>
      </c>
      <c r="C66" s="207"/>
      <c r="D66" s="207"/>
      <c r="E66" s="207"/>
      <c r="F66" s="207"/>
      <c r="G66" s="207"/>
      <c r="H66" s="56">
        <v>5.64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1977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1978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1979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1980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1981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1982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1983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58.81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1984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58.81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1710.34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1985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1986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1987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1988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1989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1990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1991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1992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1993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1994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1995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1996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1997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1998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5526.82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165.8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5692.62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386.53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6079.15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1999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520.58000000000004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2000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113.02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2001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2002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2003</v>
      </c>
      <c r="C150" s="207"/>
      <c r="D150" s="207"/>
      <c r="E150" s="207"/>
      <c r="F150" s="207"/>
      <c r="G150" s="209"/>
      <c r="H150" s="93">
        <v>0.02</v>
      </c>
      <c r="I150" s="44">
        <f>ROUND(($I$141/(1-$H$153))*H150,2)</f>
        <v>136.99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1322.9199999999998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0.1125</v>
      </c>
      <c r="I153" s="88">
        <f t="shared" si="4"/>
        <v>770.59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2004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1710.34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5526.82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1322.9199999999998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6849.74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6849.74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2005</v>
      </c>
      <c r="B198" s="207"/>
      <c r="C198" s="207"/>
      <c r="D198" s="207"/>
      <c r="E198" s="207"/>
      <c r="F198" s="209"/>
      <c r="G198" s="299">
        <f>G196*G194</f>
        <v>164393.76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1044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1045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Resumo!C14</f>
        <v>Porto Alegre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1046</v>
      </c>
      <c r="G14" s="218"/>
      <c r="H14" s="20" t="s">
        <v>36</v>
      </c>
      <c r="I14" s="21">
        <f>Resumo!F14</f>
        <v>4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Porto Alegre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1047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1048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1049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1050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1051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1052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1053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1054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1055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1056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1057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1058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1059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1060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1061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1062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1063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122.66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1064</v>
      </c>
      <c r="C66" s="207"/>
      <c r="D66" s="207"/>
      <c r="E66" s="207"/>
      <c r="F66" s="207"/>
      <c r="G66" s="207"/>
      <c r="H66" s="56">
        <v>4.8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1065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1066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1067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1068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1069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1070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1071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122.66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1072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122.66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894.93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1073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1074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1075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1076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1077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1078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1079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1080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1081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1082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1083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1084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1085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1086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2686.6400000000003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80.599999999999994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2767.2400000000002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2955.1400000000003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1087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254.49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1088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55.25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1089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1090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1091</v>
      </c>
      <c r="C150" s="207"/>
      <c r="D150" s="207"/>
      <c r="E150" s="207"/>
      <c r="F150" s="207"/>
      <c r="G150" s="209"/>
      <c r="H150" s="93">
        <v>2.5000000000000001E-2</v>
      </c>
      <c r="I150" s="44">
        <f>ROUND(($I$141/(1-$H$153))*H150,2)</f>
        <v>83.72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661.96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0.11749999999999999</v>
      </c>
      <c r="I153" s="88">
        <f t="shared" si="4"/>
        <v>393.46000000000004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1092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894.93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2686.6400000000003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661.96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3348.6000000000004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4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13394.400000000001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1093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1094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1095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Resumo!C14</f>
        <v>Porto Alegre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1096</v>
      </c>
      <c r="G14" s="218"/>
      <c r="H14" s="20" t="s">
        <v>36</v>
      </c>
      <c r="I14" s="21">
        <f>Resumo!G14</f>
        <v>5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Porto Alegre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1097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1098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1099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1100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1101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1102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1103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1104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1105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1106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1107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1108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1109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1110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1111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1112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1113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1114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1115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122.66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1116</v>
      </c>
      <c r="C68" s="207"/>
      <c r="D68" s="207"/>
      <c r="E68" s="207"/>
      <c r="F68" s="207"/>
      <c r="G68" s="207"/>
      <c r="H68" s="56">
        <v>4.8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1117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1118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1119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1120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1121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1122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1123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122.66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1124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122.66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930.11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1125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1126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1127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1128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1129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1130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1131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1132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1133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1134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1135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1136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1137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1138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2802.8400000000006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84.09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2886.9300000000007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196.02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3082.9500000000007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1139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265.5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1140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57.64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1141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1142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1143</v>
      </c>
      <c r="C152" s="207"/>
      <c r="D152" s="207"/>
      <c r="E152" s="207"/>
      <c r="F152" s="207"/>
      <c r="G152" s="209"/>
      <c r="H152" s="93">
        <v>2.5000000000000001E-2</v>
      </c>
      <c r="I152" s="44">
        <f>ROUND(($I$143/(1-$H$155))*H152,2)</f>
        <v>87.34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690.59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0.11749999999999999</v>
      </c>
      <c r="I155" s="88">
        <f t="shared" si="4"/>
        <v>410.48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1144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930.11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2802.8400000000006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690.59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3493.4300000000007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5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17467.150000000005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1145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2006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2007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Resumo!C37</f>
        <v>Porto Alegre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2008</v>
      </c>
      <c r="G14" s="218"/>
      <c r="H14" s="20" t="s">
        <v>36</v>
      </c>
      <c r="I14" s="21">
        <f>Resumo!G37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Porto Alegre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2009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2010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2011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2012</v>
      </c>
      <c r="C25" s="207"/>
      <c r="D25" s="207"/>
      <c r="E25" s="207"/>
      <c r="F25" s="207"/>
      <c r="G25" s="209"/>
      <c r="H25" s="333">
        <f>ROUND((H22/200),2)</f>
        <v>15.78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2013</v>
      </c>
      <c r="C26" s="207"/>
      <c r="D26" s="207"/>
      <c r="E26" s="207"/>
      <c r="F26" s="207"/>
      <c r="G26" s="209"/>
      <c r="H26" s="333">
        <f>ROUND(H25*0.2,2)</f>
        <v>3.16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2014</v>
      </c>
      <c r="C32" s="207"/>
      <c r="D32" s="207"/>
      <c r="E32" s="207"/>
      <c r="F32" s="207"/>
      <c r="G32" s="207"/>
      <c r="H32" s="209"/>
      <c r="I32" s="29">
        <f>H22</f>
        <v>3155.82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2015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2016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0" customHeight="1" x14ac:dyDescent="0.2">
      <c r="A35" s="19" t="s">
        <v>31</v>
      </c>
      <c r="B35" s="213" t="s">
        <v>2017</v>
      </c>
      <c r="C35" s="207"/>
      <c r="D35" s="207"/>
      <c r="E35" s="207"/>
      <c r="F35" s="207"/>
      <c r="G35" s="207"/>
      <c r="H35" s="201">
        <v>0.5</v>
      </c>
      <c r="I35" s="29">
        <f>ROUND(H26*H35*22,2)</f>
        <v>34.76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0" customHeight="1" x14ac:dyDescent="0.2">
      <c r="A36" s="19" t="s">
        <v>59</v>
      </c>
      <c r="B36" s="213" t="s">
        <v>2018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37.200000000000003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3227.78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2019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2020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2021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268.87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2022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97.64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366.51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2023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2024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718.86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89.86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2025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107.83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53.91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35.94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21.57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7.19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287.54000000000002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1322.7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2026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2027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21.85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2028</v>
      </c>
      <c r="C68" s="207"/>
      <c r="D68" s="207"/>
      <c r="E68" s="207"/>
      <c r="F68" s="207"/>
      <c r="G68" s="207"/>
      <c r="H68" s="56">
        <v>4.8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2029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2030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2031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2032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2033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2034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2035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21.85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2036</v>
      </c>
      <c r="C86" s="207"/>
      <c r="D86" s="207"/>
      <c r="E86" s="207"/>
      <c r="F86" s="207"/>
      <c r="G86" s="207"/>
      <c r="H86" s="209"/>
      <c r="I86" s="37">
        <f>I47</f>
        <v>366.51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1322.7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21.85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1711.06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2037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16.100000000000001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2038</v>
      </c>
      <c r="C95" s="207"/>
      <c r="D95" s="207"/>
      <c r="E95" s="207"/>
      <c r="F95" s="207"/>
      <c r="G95" s="207"/>
      <c r="H95" s="209"/>
      <c r="I95" s="44">
        <f>ROUND(((($I$38/30)*7)/$H$12)*1,2)</f>
        <v>31.38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11.55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2039</v>
      </c>
      <c r="C97" s="207"/>
      <c r="D97" s="207"/>
      <c r="E97" s="207"/>
      <c r="F97" s="207"/>
      <c r="G97" s="209"/>
      <c r="H97" s="70">
        <v>0.04</v>
      </c>
      <c r="I97" s="44">
        <f>ROUND($I$38*H97,2)</f>
        <v>129.11000000000001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189.43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2040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3227.78</v>
      </c>
      <c r="C104" s="73"/>
      <c r="D104" s="71" t="s">
        <v>2041</v>
      </c>
      <c r="E104" s="72">
        <f>I89-I67-I72</f>
        <v>1689.21</v>
      </c>
      <c r="F104" s="74"/>
      <c r="G104" s="71" t="s">
        <v>127</v>
      </c>
      <c r="H104" s="72">
        <f>I98</f>
        <v>189.43</v>
      </c>
      <c r="I104" s="75">
        <f>B104+E104+H104</f>
        <v>5106.42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2042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400.72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2043</v>
      </c>
      <c r="C109" s="207"/>
      <c r="D109" s="207"/>
      <c r="E109" s="207"/>
      <c r="F109" s="207"/>
      <c r="G109" s="207"/>
      <c r="H109" s="209"/>
      <c r="I109" s="44">
        <f>ROUND((($I$104/30)*1)/12,2)</f>
        <v>14.18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2044</v>
      </c>
      <c r="C110" s="207"/>
      <c r="D110" s="207"/>
      <c r="E110" s="207"/>
      <c r="F110" s="207"/>
      <c r="G110" s="207"/>
      <c r="H110" s="209"/>
      <c r="I110" s="44">
        <f>ROUND((($I$104/30)*5)/12*0.015,2)</f>
        <v>1.06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2045</v>
      </c>
      <c r="C111" s="207"/>
      <c r="D111" s="207"/>
      <c r="E111" s="207"/>
      <c r="F111" s="207"/>
      <c r="G111" s="207"/>
      <c r="H111" s="209"/>
      <c r="I111" s="44">
        <f>ROUND(((($I$104/30)*15)/12)*0.0078,2)</f>
        <v>1.66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2046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12.47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2047</v>
      </c>
      <c r="C113" s="207"/>
      <c r="D113" s="207"/>
      <c r="E113" s="207"/>
      <c r="F113" s="207"/>
      <c r="G113" s="207"/>
      <c r="H113" s="209"/>
      <c r="I113" s="44">
        <f>ROUND(((($I$104/30)*3)/12),2)</f>
        <v>42.55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472.6400000000001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472.6400000000001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472.6400000000001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2048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2049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2050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5614.27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168.43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5782.7000000000007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392.65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6175.35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2051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531.80999999999995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2052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115.46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2053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2054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2055</v>
      </c>
      <c r="C152" s="207"/>
      <c r="D152" s="207"/>
      <c r="E152" s="207"/>
      <c r="F152" s="207"/>
      <c r="G152" s="209"/>
      <c r="H152" s="93">
        <v>2.5000000000000001E-2</v>
      </c>
      <c r="I152" s="44">
        <f>ROUND(($I$143/(1-$H$155))*H152,2)</f>
        <v>174.94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1383.29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0.11749999999999999</v>
      </c>
      <c r="I155" s="88">
        <f t="shared" si="4"/>
        <v>822.21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2056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3227.78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1711.06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189.43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472.6400000000001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5614.27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1383.29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6997.56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6997.56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>
        <f>H12</f>
        <v>24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2057</v>
      </c>
      <c r="B200" s="207"/>
      <c r="C200" s="207"/>
      <c r="D200" s="207"/>
      <c r="E200" s="207"/>
      <c r="F200" s="209"/>
      <c r="G200" s="299">
        <f>G198*G196</f>
        <v>167941.44</v>
      </c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1146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1147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Resumo!C15</f>
        <v>Restinga (POA)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1148</v>
      </c>
      <c r="G14" s="218"/>
      <c r="H14" s="20" t="s">
        <v>36</v>
      </c>
      <c r="I14" s="21">
        <f>Resumo!F15</f>
        <v>3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Restinga (POA)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1149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1150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1151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1152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1153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1154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1155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1156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1157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1158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1159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1160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1161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1162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1163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1164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1165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122.66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1166</v>
      </c>
      <c r="C66" s="207"/>
      <c r="D66" s="207"/>
      <c r="E66" s="207"/>
      <c r="F66" s="207"/>
      <c r="G66" s="207"/>
      <c r="H66" s="56">
        <v>4.8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1167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1168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1169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1170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1171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1172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1173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122.66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1174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122.66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894.93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1175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1176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1177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1178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1179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1180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1181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1182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1183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1184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1185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1186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1187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1188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2686.6400000000003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80.599999999999994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2767.2400000000002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2955.1400000000003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1189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254.49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1190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55.25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1191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1192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1193</v>
      </c>
      <c r="C150" s="207"/>
      <c r="D150" s="207"/>
      <c r="E150" s="207"/>
      <c r="F150" s="207"/>
      <c r="G150" s="209"/>
      <c r="H150" s="93">
        <v>2.5000000000000001E-2</v>
      </c>
      <c r="I150" s="44">
        <f>ROUND(($I$141/(1-$H$153))*H150,2)</f>
        <v>83.72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661.96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0.11749999999999999</v>
      </c>
      <c r="I153" s="88">
        <f t="shared" si="4"/>
        <v>393.46000000000004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1194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894.93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2686.6400000000003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661.96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3348.6000000000004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3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10045.800000000001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1195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1196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1197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Resumo!C15</f>
        <v>Restinga (POA)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1198</v>
      </c>
      <c r="G14" s="218"/>
      <c r="H14" s="20" t="s">
        <v>36</v>
      </c>
      <c r="I14" s="21">
        <f>Resumo!G15</f>
        <v>4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Restinga (POA)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1199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1200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1201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1202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1203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1204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1205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1206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1207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1208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1209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1210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1211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1212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1213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1214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1215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1216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1217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122.66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1218</v>
      </c>
      <c r="C68" s="207"/>
      <c r="D68" s="207"/>
      <c r="E68" s="207"/>
      <c r="F68" s="207"/>
      <c r="G68" s="207"/>
      <c r="H68" s="56">
        <v>4.8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1219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1220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1221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1222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1223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1224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1225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122.66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1226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122.66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930.11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1227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1228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1229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1230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1231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1232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1233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1234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1235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1236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1237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1238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1239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1240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2802.8400000000006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84.09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2886.9300000000007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196.02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3082.9500000000007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1241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265.5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1242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57.64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1243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1244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1245</v>
      </c>
      <c r="C152" s="207"/>
      <c r="D152" s="207"/>
      <c r="E152" s="207"/>
      <c r="F152" s="207"/>
      <c r="G152" s="209"/>
      <c r="H152" s="93">
        <v>2.5000000000000001E-2</v>
      </c>
      <c r="I152" s="44">
        <f>ROUND(($I$143/(1-$H$155))*H152,2)</f>
        <v>87.34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690.59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0.11749999999999999</v>
      </c>
      <c r="I155" s="88">
        <f t="shared" si="4"/>
        <v>410.48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1246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930.11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2802.8400000000006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690.59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3493.4300000000007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4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13973.720000000003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1247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2058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2059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Resumo!C38</f>
        <v>Restinga (POA)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2060</v>
      </c>
      <c r="G14" s="218"/>
      <c r="H14" s="20" t="s">
        <v>36</v>
      </c>
      <c r="I14" s="21">
        <f>Resumo!G38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Restinga (POA)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2061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2062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2063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2064</v>
      </c>
      <c r="C25" s="207"/>
      <c r="D25" s="207"/>
      <c r="E25" s="207"/>
      <c r="F25" s="207"/>
      <c r="G25" s="209"/>
      <c r="H25" s="333">
        <f>ROUND((H22/200),2)</f>
        <v>15.78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2065</v>
      </c>
      <c r="C26" s="207"/>
      <c r="D26" s="207"/>
      <c r="E26" s="207"/>
      <c r="F26" s="207"/>
      <c r="G26" s="209"/>
      <c r="H26" s="333">
        <f>ROUND(H25*0.2,2)</f>
        <v>3.16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2066</v>
      </c>
      <c r="C32" s="207"/>
      <c r="D32" s="207"/>
      <c r="E32" s="207"/>
      <c r="F32" s="207"/>
      <c r="G32" s="207"/>
      <c r="H32" s="209"/>
      <c r="I32" s="29">
        <f>H22</f>
        <v>3155.82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2067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2068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0" customHeight="1" x14ac:dyDescent="0.2">
      <c r="A35" s="19" t="s">
        <v>31</v>
      </c>
      <c r="B35" s="213" t="s">
        <v>2069</v>
      </c>
      <c r="C35" s="207"/>
      <c r="D35" s="207"/>
      <c r="E35" s="207"/>
      <c r="F35" s="207"/>
      <c r="G35" s="207"/>
      <c r="H35" s="201">
        <v>0.5</v>
      </c>
      <c r="I35" s="29">
        <f>ROUND(H26*H35*22,2)</f>
        <v>34.76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0" customHeight="1" x14ac:dyDescent="0.2">
      <c r="A36" s="19" t="s">
        <v>59</v>
      </c>
      <c r="B36" s="213" t="s">
        <v>2070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37.200000000000003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3227.78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2071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2072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2073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268.87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2074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97.64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366.51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2075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2076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718.86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89.86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2077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107.83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53.91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35.94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21.57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7.19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287.54000000000002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1322.7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2078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2079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21.85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2080</v>
      </c>
      <c r="C68" s="207"/>
      <c r="D68" s="207"/>
      <c r="E68" s="207"/>
      <c r="F68" s="207"/>
      <c r="G68" s="207"/>
      <c r="H68" s="56">
        <v>4.8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2081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2082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2083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2084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2085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2086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2087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21.85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2088</v>
      </c>
      <c r="C86" s="207"/>
      <c r="D86" s="207"/>
      <c r="E86" s="207"/>
      <c r="F86" s="207"/>
      <c r="G86" s="207"/>
      <c r="H86" s="209"/>
      <c r="I86" s="37">
        <f>I47</f>
        <v>366.51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1322.7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21.85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1711.06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2089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16.100000000000001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2090</v>
      </c>
      <c r="C95" s="207"/>
      <c r="D95" s="207"/>
      <c r="E95" s="207"/>
      <c r="F95" s="207"/>
      <c r="G95" s="207"/>
      <c r="H95" s="209"/>
      <c r="I95" s="44">
        <f>ROUND(((($I$38/30)*7)/$H$12)*1,2)</f>
        <v>31.38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11.55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2091</v>
      </c>
      <c r="C97" s="207"/>
      <c r="D97" s="207"/>
      <c r="E97" s="207"/>
      <c r="F97" s="207"/>
      <c r="G97" s="209"/>
      <c r="H97" s="70">
        <v>0.04</v>
      </c>
      <c r="I97" s="44">
        <f>ROUND($I$38*H97,2)</f>
        <v>129.11000000000001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189.43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2092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3227.78</v>
      </c>
      <c r="C104" s="73"/>
      <c r="D104" s="71" t="s">
        <v>2093</v>
      </c>
      <c r="E104" s="72">
        <f>I89-I67-I72</f>
        <v>1689.21</v>
      </c>
      <c r="F104" s="74"/>
      <c r="G104" s="71" t="s">
        <v>127</v>
      </c>
      <c r="H104" s="72">
        <f>I98</f>
        <v>189.43</v>
      </c>
      <c r="I104" s="75">
        <f>B104+E104+H104</f>
        <v>5106.42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2094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400.72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2095</v>
      </c>
      <c r="C109" s="207"/>
      <c r="D109" s="207"/>
      <c r="E109" s="207"/>
      <c r="F109" s="207"/>
      <c r="G109" s="207"/>
      <c r="H109" s="209"/>
      <c r="I109" s="44">
        <f>ROUND((($I$104/30)*1)/12,2)</f>
        <v>14.18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2096</v>
      </c>
      <c r="C110" s="207"/>
      <c r="D110" s="207"/>
      <c r="E110" s="207"/>
      <c r="F110" s="207"/>
      <c r="G110" s="207"/>
      <c r="H110" s="209"/>
      <c r="I110" s="44">
        <f>ROUND((($I$104/30)*5)/12*0.015,2)</f>
        <v>1.06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2097</v>
      </c>
      <c r="C111" s="207"/>
      <c r="D111" s="207"/>
      <c r="E111" s="207"/>
      <c r="F111" s="207"/>
      <c r="G111" s="207"/>
      <c r="H111" s="209"/>
      <c r="I111" s="44">
        <f>ROUND(((($I$104/30)*15)/12)*0.0078,2)</f>
        <v>1.66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2098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12.47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2099</v>
      </c>
      <c r="C113" s="207"/>
      <c r="D113" s="207"/>
      <c r="E113" s="207"/>
      <c r="F113" s="207"/>
      <c r="G113" s="207"/>
      <c r="H113" s="209"/>
      <c r="I113" s="44">
        <f>ROUND(((($I$104/30)*3)/12),2)</f>
        <v>42.55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472.6400000000001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472.6400000000001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472.6400000000001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2100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2101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2102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5614.27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168.43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5782.7000000000007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392.65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6175.35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2103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531.80999999999995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2104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115.46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2105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2106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2107</v>
      </c>
      <c r="C152" s="207"/>
      <c r="D152" s="207"/>
      <c r="E152" s="207"/>
      <c r="F152" s="207"/>
      <c r="G152" s="209"/>
      <c r="H152" s="93">
        <v>2.5000000000000001E-2</v>
      </c>
      <c r="I152" s="44">
        <f>ROUND(($I$143/(1-$H$155))*H152,2)</f>
        <v>174.94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1383.29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0.11749999999999999</v>
      </c>
      <c r="I155" s="88">
        <f t="shared" si="4"/>
        <v>822.21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2108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3227.78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1711.06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189.43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472.6400000000001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5614.27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1383.29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6997.56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6997.56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>
        <f>H12</f>
        <v>24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2109</v>
      </c>
      <c r="B200" s="207"/>
      <c r="C200" s="207"/>
      <c r="D200" s="207"/>
      <c r="E200" s="207"/>
      <c r="F200" s="209"/>
      <c r="G200" s="299">
        <f>G198*G196</f>
        <v>167941.44</v>
      </c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B23" sqref="B23:G23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224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225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/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 t="s">
        <v>30</v>
      </c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226</v>
      </c>
      <c r="G14" s="218"/>
      <c r="H14" s="20" t="s">
        <v>36</v>
      </c>
      <c r="I14" s="21"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37</v>
      </c>
      <c r="B15" s="220">
        <f>H10</f>
        <v>0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227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228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229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230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231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232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233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234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235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236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237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238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239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240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241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242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243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13.05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244</v>
      </c>
      <c r="C66" s="207"/>
      <c r="D66" s="207"/>
      <c r="E66" s="207"/>
      <c r="F66" s="207"/>
      <c r="G66" s="207"/>
      <c r="H66" s="56">
        <v>4.5999999999999996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245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246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247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248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249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250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251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13.05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252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13.05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1664.58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253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254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255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256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257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258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259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260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261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262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263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264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265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266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5481.0599999999995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164.43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5645.49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383.33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6028.82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267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522.15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268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113.36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269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270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271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206.11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1389.3799999999997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841.62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272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1664.58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5481.0599999999995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1389.3799999999997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6870.4399999999987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2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13740.879999999997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273</v>
      </c>
      <c r="B198" s="207"/>
      <c r="C198" s="207"/>
      <c r="D198" s="207"/>
      <c r="E198" s="207"/>
      <c r="F198" s="209"/>
      <c r="G198" s="299">
        <f>G196*G194</f>
        <v>329781.11999999994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70866141732283472" right="0.70866141732283472" top="0.74803149606299213" bottom="0.74803149606299213" header="0" footer="0"/>
  <pageSetup paperSize="9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1248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1249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Resumo!C16</f>
        <v>Rio Grande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1250</v>
      </c>
      <c r="G14" s="218"/>
      <c r="H14" s="20" t="s">
        <v>36</v>
      </c>
      <c r="I14" s="21">
        <f>Resumo!F16</f>
        <v>6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Rio Grande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1251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1252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1253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1254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1255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1256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1257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1258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1259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1260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1261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1262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1263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1264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1265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1266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1267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102.86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1268</v>
      </c>
      <c r="C66" s="207"/>
      <c r="D66" s="207"/>
      <c r="E66" s="207"/>
      <c r="F66" s="207"/>
      <c r="G66" s="207"/>
      <c r="H66" s="56">
        <v>4.3499999999999996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1269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1270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1271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1272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1273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1274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1275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102.86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1276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102.86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875.13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1277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1278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1279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1280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1281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1282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1283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1284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1285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1286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1287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1288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1289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1290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2666.84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80.010000000000005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2746.8500000000004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186.51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2933.3600000000006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1291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256.99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1292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55.79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1293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1294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1295</v>
      </c>
      <c r="C150" s="207"/>
      <c r="D150" s="207"/>
      <c r="E150" s="207"/>
      <c r="F150" s="207"/>
      <c r="G150" s="209"/>
      <c r="H150" s="93">
        <v>0.04</v>
      </c>
      <c r="I150" s="44">
        <f>ROUND(($I$141/(1-$H$153))*H150,2)</f>
        <v>135.26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714.56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0.13250000000000001</v>
      </c>
      <c r="I153" s="88">
        <f t="shared" si="4"/>
        <v>448.04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1296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875.13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2666.84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714.56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3381.4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6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20288.400000000001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1297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1298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1299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Resumo!C16</f>
        <v>Rio Grande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1300</v>
      </c>
      <c r="G14" s="218"/>
      <c r="H14" s="20" t="s">
        <v>36</v>
      </c>
      <c r="I14" s="21">
        <f>Resumo!G16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Rio Grande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1301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1302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1303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1304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1305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1306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1307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1308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1309</v>
      </c>
      <c r="C35" s="207"/>
      <c r="D35" s="207"/>
      <c r="E35" s="207"/>
      <c r="F35" s="207"/>
      <c r="G35" s="207"/>
      <c r="H35" s="201">
        <v>1</v>
      </c>
      <c r="I35" s="29">
        <f>ROUND(H26*H35*22,2)</f>
        <v>64.900000000000006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1310</v>
      </c>
      <c r="C36" s="207"/>
      <c r="D36" s="207"/>
      <c r="E36" s="207"/>
      <c r="F36" s="207"/>
      <c r="G36" s="209"/>
      <c r="H36" s="201">
        <v>1</v>
      </c>
      <c r="I36" s="202">
        <f>ROUND(H25*1.5*H36/7*22,2)</f>
        <v>69.58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1610.14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1311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1312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1313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134.12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1314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48.71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182.83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1315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1316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358.59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44.82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1317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53.79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26.89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17.93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10.76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3.59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143.44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659.81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1318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1319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102.86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1320</v>
      </c>
      <c r="C68" s="207"/>
      <c r="D68" s="207"/>
      <c r="E68" s="207"/>
      <c r="F68" s="207"/>
      <c r="G68" s="207"/>
      <c r="H68" s="56">
        <v>4.3499999999999996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1321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1322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1323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1324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1325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1326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1327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102.86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1328</v>
      </c>
      <c r="C86" s="207"/>
      <c r="D86" s="207"/>
      <c r="E86" s="207"/>
      <c r="F86" s="207"/>
      <c r="G86" s="207"/>
      <c r="H86" s="209"/>
      <c r="I86" s="37">
        <f>I47</f>
        <v>182.83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659.81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102.86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945.5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1329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8.0299999999999994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0.64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1330</v>
      </c>
      <c r="C95" s="207"/>
      <c r="D95" s="207"/>
      <c r="E95" s="207"/>
      <c r="F95" s="207"/>
      <c r="G95" s="207"/>
      <c r="H95" s="209"/>
      <c r="I95" s="44">
        <f>ROUND(((($I$38/30)*7)/$H$12)*1,2)</f>
        <v>15.65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5.76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1331</v>
      </c>
      <c r="C97" s="207"/>
      <c r="D97" s="207"/>
      <c r="E97" s="207"/>
      <c r="F97" s="207"/>
      <c r="G97" s="209"/>
      <c r="H97" s="70">
        <v>0.04</v>
      </c>
      <c r="I97" s="44">
        <f>ROUND($I$38*H97,2)</f>
        <v>64.41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94.49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1332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1610.14</v>
      </c>
      <c r="C104" s="73"/>
      <c r="D104" s="71" t="s">
        <v>1333</v>
      </c>
      <c r="E104" s="72">
        <f>I89-I67-I72</f>
        <v>842.64</v>
      </c>
      <c r="F104" s="74"/>
      <c r="G104" s="71" t="s">
        <v>127</v>
      </c>
      <c r="H104" s="72">
        <f>I98</f>
        <v>94.49</v>
      </c>
      <c r="I104" s="75">
        <f>B104+E104+H104</f>
        <v>2547.27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1334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199.89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1335</v>
      </c>
      <c r="C109" s="207"/>
      <c r="D109" s="207"/>
      <c r="E109" s="207"/>
      <c r="F109" s="207"/>
      <c r="G109" s="207"/>
      <c r="H109" s="209"/>
      <c r="I109" s="44">
        <f>ROUND((($I$104/30)*1)/12,2)</f>
        <v>7.08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1336</v>
      </c>
      <c r="C110" s="207"/>
      <c r="D110" s="207"/>
      <c r="E110" s="207"/>
      <c r="F110" s="207"/>
      <c r="G110" s="207"/>
      <c r="H110" s="209"/>
      <c r="I110" s="44">
        <f>ROUND((($I$104/30)*5)/12*0.015,2)</f>
        <v>0.53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1337</v>
      </c>
      <c r="C111" s="207"/>
      <c r="D111" s="207"/>
      <c r="E111" s="207"/>
      <c r="F111" s="207"/>
      <c r="G111" s="207"/>
      <c r="H111" s="209"/>
      <c r="I111" s="44">
        <f>ROUND(((($I$104/30)*15)/12)*0.0078,2)</f>
        <v>0.83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1338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6.22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1339</v>
      </c>
      <c r="C113" s="207"/>
      <c r="D113" s="207"/>
      <c r="E113" s="207"/>
      <c r="F113" s="207"/>
      <c r="G113" s="207"/>
      <c r="H113" s="209"/>
      <c r="I113" s="44">
        <f>ROUND(((($I$104/30)*3)/12),2)</f>
        <v>21.23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235.78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235.78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235.78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1340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1341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1342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2899.2700000000004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86.98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2986.2500000000005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202.77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3189.0200000000004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1343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279.38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1344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60.66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1345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1346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1347</v>
      </c>
      <c r="C152" s="207"/>
      <c r="D152" s="207"/>
      <c r="E152" s="207"/>
      <c r="F152" s="207"/>
      <c r="G152" s="209"/>
      <c r="H152" s="93">
        <v>0.04</v>
      </c>
      <c r="I152" s="44">
        <f>ROUND(($I$143/(1-$H$155))*H152,2)</f>
        <v>147.04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776.82999999999993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0.13250000000000001</v>
      </c>
      <c r="I155" s="88">
        <f t="shared" si="4"/>
        <v>487.07999999999993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1348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1610.14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945.5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94.49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235.78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2899.2700000000004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776.82999999999993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3676.1000000000004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3676.1000000000004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1349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2110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2111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Resumo!C39</f>
        <v>Rio Grande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2112</v>
      </c>
      <c r="G14" s="218"/>
      <c r="H14" s="20" t="s">
        <v>36</v>
      </c>
      <c r="I14" s="21">
        <f>Resumo!F39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Rio Grande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2113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2114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2115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2116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2117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2118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2119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2120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2121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2122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2123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2124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2125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2126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2127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2128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2129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2.0499999999999998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2130</v>
      </c>
      <c r="C66" s="207"/>
      <c r="D66" s="207"/>
      <c r="E66" s="207"/>
      <c r="F66" s="207"/>
      <c r="G66" s="207"/>
      <c r="H66" s="56">
        <v>4.3499999999999996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2131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2132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2133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2134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2135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2136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2137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2.0499999999999998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2138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2.0499999999999998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1653.58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2139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2140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2141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2142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2143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2144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2145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2146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2147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2148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2149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2150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2151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2152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5470.0599999999995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164.1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5634.16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382.56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6016.72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2153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527.11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2154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114.44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2155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2156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2157</v>
      </c>
      <c r="C150" s="207"/>
      <c r="D150" s="207"/>
      <c r="E150" s="207"/>
      <c r="F150" s="207"/>
      <c r="G150" s="209"/>
      <c r="H150" s="93">
        <v>0.04</v>
      </c>
      <c r="I150" s="44">
        <f>ROUND(($I$141/(1-$H$153))*H150,2)</f>
        <v>277.43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1465.64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0.13250000000000001</v>
      </c>
      <c r="I153" s="88">
        <f t="shared" si="4"/>
        <v>918.98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2158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1653.58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5470.0599999999995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1465.64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6935.7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6935.7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2159</v>
      </c>
      <c r="B198" s="207"/>
      <c r="C198" s="207"/>
      <c r="D198" s="207"/>
      <c r="E198" s="207"/>
      <c r="F198" s="209"/>
      <c r="G198" s="299">
        <f>G196*G194</f>
        <v>166456.79999999999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1350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1351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Resumo!C17</f>
        <v>Rolante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1352</v>
      </c>
      <c r="G14" s="218"/>
      <c r="H14" s="20" t="s">
        <v>36</v>
      </c>
      <c r="I14" s="21">
        <f>Resumo!F17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Rolante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1353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1354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1355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1356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1357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1358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1359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1360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1361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1362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1363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1364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1365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1366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1367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1368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1369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87.46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1370</v>
      </c>
      <c r="C66" s="207"/>
      <c r="D66" s="207"/>
      <c r="E66" s="207"/>
      <c r="F66" s="207"/>
      <c r="G66" s="207"/>
      <c r="H66" s="56">
        <v>4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1371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1372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1373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1374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1375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1376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1377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87.46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1378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87.46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859.73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1379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1380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1381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1382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1383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1384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1385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1386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1387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1388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1389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1390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1391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1392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2651.4400000000005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79.540000000000006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2730.9800000000005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185.43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2916.4100000000003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1393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252.59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1394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54.84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1395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1396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1397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99.71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672.11000000000013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407.14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1398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859.73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2651.4400000000005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672.11000000000013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3323.5500000000006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3323.5500000000006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1399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1400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1401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Resumo!C18</f>
        <v>Sertão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1402</v>
      </c>
      <c r="G14" s="218"/>
      <c r="H14" s="20" t="s">
        <v>36</v>
      </c>
      <c r="I14" s="21">
        <f>Resumo!F18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Sertão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1403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1404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1405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1406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1407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1408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1409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1410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1411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1412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1413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1414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1415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1416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1417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1418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1419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175.46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1420</v>
      </c>
      <c r="C66" s="207"/>
      <c r="D66" s="207"/>
      <c r="E66" s="207"/>
      <c r="F66" s="207"/>
      <c r="G66" s="207"/>
      <c r="H66" s="56">
        <v>6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1421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1422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1423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1424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1425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1426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1427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175.46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1428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175.46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947.73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1429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1430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1431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1432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1433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1434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1435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1436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1437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1438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1439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1440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1441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1442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2739.4400000000005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82.18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2821.6200000000003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191.59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3013.2100000000005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1443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258.02999999999997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1444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56.02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1445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1446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1447</v>
      </c>
      <c r="C150" s="207"/>
      <c r="D150" s="207"/>
      <c r="E150" s="207"/>
      <c r="F150" s="207"/>
      <c r="G150" s="209"/>
      <c r="H150" s="93">
        <v>0.02</v>
      </c>
      <c r="I150" s="44">
        <f>ROUND(($I$141/(1-$H$153))*H150,2)</f>
        <v>67.900000000000006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655.71999999999991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0.1125</v>
      </c>
      <c r="I153" s="88">
        <f t="shared" si="4"/>
        <v>381.94999999999993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1448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947.73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2739.4400000000005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655.71999999999991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3395.1600000000003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2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6790.3200000000006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1449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1450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1451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Resumo!C18</f>
        <v>Sertão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1452</v>
      </c>
      <c r="G14" s="218"/>
      <c r="H14" s="20" t="s">
        <v>36</v>
      </c>
      <c r="I14" s="21">
        <f>Resumo!G18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Sertão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1453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1454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1455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1456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1457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1458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1459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1460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1461</v>
      </c>
      <c r="C35" s="207"/>
      <c r="D35" s="207"/>
      <c r="E35" s="207"/>
      <c r="F35" s="207"/>
      <c r="G35" s="207"/>
      <c r="H35" s="201">
        <v>1</v>
      </c>
      <c r="I35" s="29">
        <f>ROUND(H26*H35*22,2)</f>
        <v>64.900000000000006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1462</v>
      </c>
      <c r="C36" s="207"/>
      <c r="D36" s="207"/>
      <c r="E36" s="207"/>
      <c r="F36" s="207"/>
      <c r="G36" s="209"/>
      <c r="H36" s="201">
        <v>1</v>
      </c>
      <c r="I36" s="202">
        <f>ROUND(H25*1.5*H36/7*22,2)</f>
        <v>69.58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1610.14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1463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1464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1465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134.12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1466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48.71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182.83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1467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1468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358.59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44.82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1469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53.79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26.89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17.93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10.76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3.59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143.44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659.81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1470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1471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175.46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1472</v>
      </c>
      <c r="C68" s="207"/>
      <c r="D68" s="207"/>
      <c r="E68" s="207"/>
      <c r="F68" s="207"/>
      <c r="G68" s="207"/>
      <c r="H68" s="56">
        <v>6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1473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1474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1475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1476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1477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1478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1479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175.46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1480</v>
      </c>
      <c r="C86" s="207"/>
      <c r="D86" s="207"/>
      <c r="E86" s="207"/>
      <c r="F86" s="207"/>
      <c r="G86" s="207"/>
      <c r="H86" s="209"/>
      <c r="I86" s="37">
        <f>I47</f>
        <v>182.83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659.81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175.46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1018.1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1481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8.0299999999999994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0.64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1482</v>
      </c>
      <c r="C95" s="207"/>
      <c r="D95" s="207"/>
      <c r="E95" s="207"/>
      <c r="F95" s="207"/>
      <c r="G95" s="207"/>
      <c r="H95" s="209"/>
      <c r="I95" s="44">
        <f>ROUND(((($I$38/30)*7)/$H$12)*1,2)</f>
        <v>15.65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5.76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1483</v>
      </c>
      <c r="C97" s="207"/>
      <c r="D97" s="207"/>
      <c r="E97" s="207"/>
      <c r="F97" s="207"/>
      <c r="G97" s="209"/>
      <c r="H97" s="70">
        <v>0.04</v>
      </c>
      <c r="I97" s="44">
        <f>ROUND($I$38*H97,2)</f>
        <v>64.41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94.49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1484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1610.14</v>
      </c>
      <c r="C104" s="73"/>
      <c r="D104" s="71" t="s">
        <v>1485</v>
      </c>
      <c r="E104" s="72">
        <f>I89-I67-I72</f>
        <v>842.64</v>
      </c>
      <c r="F104" s="74"/>
      <c r="G104" s="71" t="s">
        <v>127</v>
      </c>
      <c r="H104" s="72">
        <f>I98</f>
        <v>94.49</v>
      </c>
      <c r="I104" s="75">
        <f>B104+E104+H104</f>
        <v>2547.27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1486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199.89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1487</v>
      </c>
      <c r="C109" s="207"/>
      <c r="D109" s="207"/>
      <c r="E109" s="207"/>
      <c r="F109" s="207"/>
      <c r="G109" s="207"/>
      <c r="H109" s="209"/>
      <c r="I109" s="44">
        <f>ROUND((($I$104/30)*1)/12,2)</f>
        <v>7.08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1488</v>
      </c>
      <c r="C110" s="207"/>
      <c r="D110" s="207"/>
      <c r="E110" s="207"/>
      <c r="F110" s="207"/>
      <c r="G110" s="207"/>
      <c r="H110" s="209"/>
      <c r="I110" s="44">
        <f>ROUND((($I$104/30)*5)/12*0.015,2)</f>
        <v>0.53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1489</v>
      </c>
      <c r="C111" s="207"/>
      <c r="D111" s="207"/>
      <c r="E111" s="207"/>
      <c r="F111" s="207"/>
      <c r="G111" s="207"/>
      <c r="H111" s="209"/>
      <c r="I111" s="44">
        <f>ROUND(((($I$104/30)*15)/12)*0.0078,2)</f>
        <v>0.83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1490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6.22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1491</v>
      </c>
      <c r="C113" s="207"/>
      <c r="D113" s="207"/>
      <c r="E113" s="207"/>
      <c r="F113" s="207"/>
      <c r="G113" s="207"/>
      <c r="H113" s="209"/>
      <c r="I113" s="44">
        <f>ROUND(((($I$104/30)*3)/12),2)</f>
        <v>21.23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235.78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235.78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235.78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1492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1493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1494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2971.8700000000003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89.16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3061.03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207.84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3268.8700000000003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1495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279.93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1496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60.77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1497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1498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1499</v>
      </c>
      <c r="C152" s="207"/>
      <c r="D152" s="207"/>
      <c r="E152" s="207"/>
      <c r="F152" s="207"/>
      <c r="G152" s="209"/>
      <c r="H152" s="93">
        <v>0.02</v>
      </c>
      <c r="I152" s="44">
        <f>ROUND(($I$143/(1-$H$155))*H152,2)</f>
        <v>73.66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711.36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0.1125</v>
      </c>
      <c r="I155" s="88">
        <f t="shared" si="4"/>
        <v>414.36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1500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1610.14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1018.1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94.49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235.78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2971.8700000000003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711.36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3683.2300000000005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1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3683.2300000000005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1501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1502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1503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Resumo!C19</f>
        <v>Vacaria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1504</v>
      </c>
      <c r="G14" s="218"/>
      <c r="H14" s="20" t="s">
        <v>36</v>
      </c>
      <c r="I14" s="21">
        <f>Resumo!F19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Vacaria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1505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1506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1507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1508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1509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1510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1511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1512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1513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1514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1515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1516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1517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1518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1519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1520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1521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80.86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1522</v>
      </c>
      <c r="C66" s="207"/>
      <c r="D66" s="207"/>
      <c r="E66" s="207"/>
      <c r="F66" s="207"/>
      <c r="G66" s="207"/>
      <c r="H66" s="56">
        <v>3.85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1523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1524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1525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1526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1527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1528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1529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80.86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1530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80.86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853.13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1531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1532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1533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1534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1535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1536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1537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1538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1539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1540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1541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1542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1543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1544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2644.84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79.349999999999994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2724.19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184.97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2909.16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1545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254.87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1546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55.33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1547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1548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1549</v>
      </c>
      <c r="C150" s="207"/>
      <c r="D150" s="207"/>
      <c r="E150" s="207"/>
      <c r="F150" s="207"/>
      <c r="G150" s="209"/>
      <c r="H150" s="93">
        <v>0.04</v>
      </c>
      <c r="I150" s="44">
        <f>ROUND(($I$141/(1-$H$153))*H150,2)</f>
        <v>134.13999999999999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708.66000000000008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0.13250000000000001</v>
      </c>
      <c r="I153" s="88">
        <f t="shared" si="4"/>
        <v>444.34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1550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853.13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2644.84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708.66000000000008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3353.5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3353.5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1551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1552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1553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Resumo!C20</f>
        <v>Veranópolis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1554</v>
      </c>
      <c r="G14" s="218"/>
      <c r="H14" s="20" t="s">
        <v>36</v>
      </c>
      <c r="I14" s="21">
        <f>Resumo!F20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Veranópolis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1555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1556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1557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1558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1559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1560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1561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1562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1563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1564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1565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1566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1567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1568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1569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1570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1571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107.26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1572</v>
      </c>
      <c r="C66" s="207"/>
      <c r="D66" s="207"/>
      <c r="E66" s="207"/>
      <c r="F66" s="207"/>
      <c r="G66" s="207"/>
      <c r="H66" s="56">
        <v>4.45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1573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1574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1575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1576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1577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1578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1579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107.26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1580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107.26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879.53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1581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1582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1583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1584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1585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1586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1587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1588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1589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1590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1591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1592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1593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1594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2671.2400000000002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80.14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2751.38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186.82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2938.2000000000003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1595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254.48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1596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55.25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1597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1598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1599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100.45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677.14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410.18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1600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879.53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2671.2400000000002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677.14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3348.38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3348.38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1601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1602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1603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Resumo!C21</f>
        <v>Viamão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1604</v>
      </c>
      <c r="G14" s="218"/>
      <c r="H14" s="20" t="s">
        <v>36</v>
      </c>
      <c r="I14" s="21">
        <f>Resumo!F21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Viamão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1605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1606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1607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1608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1609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1610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1611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1612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1613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1614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1615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1616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1617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1618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1619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1620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1621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109.46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1622</v>
      </c>
      <c r="C66" s="207"/>
      <c r="D66" s="207"/>
      <c r="E66" s="207"/>
      <c r="F66" s="207"/>
      <c r="G66" s="207"/>
      <c r="H66" s="56">
        <v>4.5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1623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1624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1625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1626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1627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1628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1629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109.46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1630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109.46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881.73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1631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1632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1633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1634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1635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1636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1637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1638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1639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1640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1641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1642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1643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1644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2673.4400000000005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80.2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2753.6400000000003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186.97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2940.61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1645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257.62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1646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55.93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1647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1648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1649</v>
      </c>
      <c r="C150" s="207"/>
      <c r="D150" s="207"/>
      <c r="E150" s="207"/>
      <c r="F150" s="207"/>
      <c r="G150" s="209"/>
      <c r="H150" s="93">
        <v>0.04</v>
      </c>
      <c r="I150" s="44">
        <f>ROUND(($I$141/(1-$H$153))*H150,2)</f>
        <v>135.59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716.31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0.13250000000000001</v>
      </c>
      <c r="I153" s="88">
        <f t="shared" si="4"/>
        <v>449.14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1650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881.73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2673.4400000000005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716.31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3389.7500000000005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3389.7500000000005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1651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1652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1653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Resumo!C22</f>
        <v>Reitoria (BG)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1654</v>
      </c>
      <c r="G14" s="218"/>
      <c r="H14" s="20" t="s">
        <v>36</v>
      </c>
      <c r="I14" s="21">
        <f>Resumo!F22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Reitoria (BG)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1655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1656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1657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1658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1659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1660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1661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1662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1663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1664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1665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1666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1667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1668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1669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1670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1671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120.46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1672</v>
      </c>
      <c r="C66" s="207"/>
      <c r="D66" s="207"/>
      <c r="E66" s="207"/>
      <c r="F66" s="207"/>
      <c r="G66" s="207"/>
      <c r="H66" s="56">
        <v>4.75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1673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1674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1675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1676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1677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1678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1679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120.46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1680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120.46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892.73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1681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1682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1683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1684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1685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1686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1687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1688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1689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1690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1691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1692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1693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1694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2684.4400000000005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2764.9700000000007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187.74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2952.7100000000009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1695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255.73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1696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55.52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1697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1698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1699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100.95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680.47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412.2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1700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892.73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2684.4400000000005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680.47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3364.9100000000008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2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6729.8200000000015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1701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836"/>
  <sheetViews>
    <sheetView tabSelected="1" workbookViewId="0">
      <selection activeCell="B45" sqref="B45"/>
    </sheetView>
  </sheetViews>
  <sheetFormatPr defaultColWidth="14.42578125" defaultRowHeight="15" customHeight="1" x14ac:dyDescent="0.2"/>
  <cols>
    <col min="1" max="2" width="8" customWidth="1"/>
    <col min="3" max="3" width="25" customWidth="1"/>
    <col min="4" max="4" width="8.28515625" customWidth="1"/>
    <col min="5" max="5" width="15.42578125" customWidth="1"/>
    <col min="6" max="6" width="9" customWidth="1"/>
    <col min="7" max="7" width="11" customWidth="1"/>
    <col min="8" max="8" width="9.28515625" customWidth="1"/>
    <col min="9" max="10" width="11.28515625" customWidth="1"/>
    <col min="11" max="12" width="13" customWidth="1"/>
    <col min="13" max="14" width="15.140625" customWidth="1"/>
    <col min="15" max="15" width="15.28515625" customWidth="1"/>
    <col min="16" max="16" width="12.5703125" customWidth="1"/>
    <col min="17" max="17" width="7.140625" customWidth="1"/>
    <col min="19" max="20" width="14" hidden="1" customWidth="1"/>
    <col min="21" max="21" width="18.42578125" hidden="1" customWidth="1"/>
    <col min="22" max="28" width="7.42578125" customWidth="1"/>
    <col min="29" max="29" width="9.5703125" customWidth="1"/>
    <col min="30" max="34" width="8" customWidth="1"/>
  </cols>
  <sheetData>
    <row r="1" spans="1:34" ht="12.75" customHeight="1" x14ac:dyDescent="0.2">
      <c r="A1" s="129"/>
      <c r="B1" s="129"/>
      <c r="D1" s="129"/>
      <c r="E1" s="129"/>
      <c r="F1" s="129"/>
      <c r="G1" s="129"/>
      <c r="H1" s="129"/>
      <c r="I1" s="129"/>
      <c r="J1" s="129"/>
      <c r="K1" s="130"/>
      <c r="L1" s="130"/>
      <c r="M1" s="130"/>
      <c r="N1" s="130"/>
      <c r="O1" s="130"/>
      <c r="Q1" s="130"/>
      <c r="S1" s="129"/>
      <c r="T1" s="129"/>
      <c r="U1" s="129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</row>
    <row r="2" spans="1:34" ht="12.75" customHeight="1" x14ac:dyDescent="0.2">
      <c r="A2" s="313" t="s">
        <v>274</v>
      </c>
      <c r="B2" s="205"/>
      <c r="C2" s="205"/>
      <c r="D2" s="131"/>
      <c r="E2" s="314" t="s">
        <v>275</v>
      </c>
      <c r="F2" s="314" t="s">
        <v>276</v>
      </c>
      <c r="G2" s="205"/>
      <c r="H2" s="314" t="s">
        <v>277</v>
      </c>
      <c r="I2" s="315" t="s">
        <v>278</v>
      </c>
      <c r="J2" s="205"/>
      <c r="K2" s="205"/>
      <c r="L2" s="205"/>
      <c r="M2" s="205"/>
      <c r="N2" s="205"/>
      <c r="O2" s="205"/>
      <c r="S2" s="132"/>
      <c r="T2" s="132"/>
      <c r="U2" s="132"/>
      <c r="AC2" s="130" t="s">
        <v>279</v>
      </c>
      <c r="AD2" s="130"/>
      <c r="AE2" s="130"/>
      <c r="AF2" s="130"/>
      <c r="AG2" s="130"/>
      <c r="AH2" s="130"/>
    </row>
    <row r="3" spans="1:34" ht="27.75" customHeight="1" x14ac:dyDescent="0.2">
      <c r="A3" s="205"/>
      <c r="B3" s="205"/>
      <c r="C3" s="205"/>
      <c r="D3" s="131"/>
      <c r="E3" s="205"/>
      <c r="F3" s="205"/>
      <c r="G3" s="205"/>
      <c r="H3" s="205"/>
      <c r="I3" s="316" t="s">
        <v>280</v>
      </c>
      <c r="J3" s="284"/>
      <c r="K3" s="317" t="s">
        <v>281</v>
      </c>
      <c r="L3" s="284"/>
      <c r="M3" s="317" t="s">
        <v>282</v>
      </c>
      <c r="N3" s="218"/>
      <c r="O3" s="321" t="s">
        <v>283</v>
      </c>
      <c r="Q3" s="130"/>
      <c r="S3" s="318" t="s">
        <v>284</v>
      </c>
      <c r="T3" s="319"/>
      <c r="U3" s="32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</row>
    <row r="4" spans="1:34" ht="26.25" customHeight="1" x14ac:dyDescent="0.2">
      <c r="A4" s="336" t="s">
        <v>285</v>
      </c>
      <c r="B4" s="336" t="s">
        <v>286</v>
      </c>
      <c r="C4" s="133" t="s">
        <v>287</v>
      </c>
      <c r="D4" s="134" t="s">
        <v>288</v>
      </c>
      <c r="E4" s="134" t="s">
        <v>289</v>
      </c>
      <c r="F4" s="343" t="s">
        <v>290</v>
      </c>
      <c r="G4" s="136" t="s">
        <v>291</v>
      </c>
      <c r="H4" s="136" t="s">
        <v>292</v>
      </c>
      <c r="I4" s="137" t="s">
        <v>290</v>
      </c>
      <c r="J4" s="138" t="s">
        <v>291</v>
      </c>
      <c r="K4" s="139" t="s">
        <v>290</v>
      </c>
      <c r="L4" s="140" t="s">
        <v>291</v>
      </c>
      <c r="M4" s="139" t="s">
        <v>290</v>
      </c>
      <c r="N4" s="141" t="s">
        <v>291</v>
      </c>
      <c r="O4" s="322"/>
      <c r="Q4" s="130"/>
      <c r="S4" s="135" t="s">
        <v>290</v>
      </c>
      <c r="T4" s="136" t="s">
        <v>291</v>
      </c>
      <c r="U4" s="142" t="s">
        <v>293</v>
      </c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</row>
    <row r="5" spans="1:34" ht="12.75" customHeight="1" x14ac:dyDescent="0.2">
      <c r="A5" s="336">
        <v>1</v>
      </c>
      <c r="B5" s="336" t="s">
        <v>294</v>
      </c>
      <c r="C5" s="143" t="s">
        <v>295</v>
      </c>
      <c r="D5" s="144" t="s">
        <v>296</v>
      </c>
      <c r="E5" s="144">
        <f t="shared" ref="E5:E23" si="0">F5+G5</f>
        <v>7</v>
      </c>
      <c r="F5" s="145">
        <v>5</v>
      </c>
      <c r="G5" s="146">
        <v>2</v>
      </c>
      <c r="H5" s="147">
        <v>0.9375</v>
      </c>
      <c r="I5" s="148">
        <f>ALV.20h.D!I169</f>
        <v>3362.1600000000003</v>
      </c>
      <c r="J5" s="149">
        <f>ALV.20h.N!I171</f>
        <v>3507.8000000000006</v>
      </c>
      <c r="K5" s="137">
        <f t="shared" ref="K5:L5" si="1">F5*24</f>
        <v>120</v>
      </c>
      <c r="L5" s="138">
        <f t="shared" si="1"/>
        <v>48</v>
      </c>
      <c r="M5" s="150">
        <f t="shared" ref="M5:N5" si="2">K5*I5</f>
        <v>403459.2</v>
      </c>
      <c r="N5" s="151">
        <f t="shared" si="2"/>
        <v>168374.40000000002</v>
      </c>
      <c r="O5" s="152">
        <f t="shared" ref="O5:O22" si="3">M5+N5</f>
        <v>571833.60000000009</v>
      </c>
      <c r="Q5" s="130"/>
      <c r="S5" s="153">
        <f t="shared" ref="S5:S22" si="4">I5*F5</f>
        <v>16810.800000000003</v>
      </c>
      <c r="T5" s="151">
        <f t="shared" ref="T5:T22" si="5">G5*J5</f>
        <v>7015.6000000000013</v>
      </c>
      <c r="U5" s="154">
        <f t="shared" ref="U5:U23" si="6">S5+T5</f>
        <v>23826.400000000005</v>
      </c>
      <c r="V5" s="130"/>
      <c r="W5" s="130"/>
      <c r="X5" s="130"/>
      <c r="Y5" s="130"/>
      <c r="Z5" s="130"/>
      <c r="AA5" s="130"/>
      <c r="AB5" s="130"/>
      <c r="AC5" s="130">
        <v>2</v>
      </c>
      <c r="AD5" s="130"/>
      <c r="AE5" s="130"/>
      <c r="AF5" s="130"/>
      <c r="AG5" s="130"/>
      <c r="AH5" s="130"/>
    </row>
    <row r="6" spans="1:34" ht="12.75" customHeight="1" x14ac:dyDescent="0.2">
      <c r="A6" s="336" t="s">
        <v>97</v>
      </c>
      <c r="B6" s="336">
        <v>29</v>
      </c>
      <c r="C6" s="143" t="s">
        <v>297</v>
      </c>
      <c r="D6" s="144" t="s">
        <v>298</v>
      </c>
      <c r="E6" s="144">
        <f t="shared" si="0"/>
        <v>1</v>
      </c>
      <c r="F6" s="145">
        <v>1</v>
      </c>
      <c r="G6" s="146"/>
      <c r="H6" s="147">
        <v>0.9375</v>
      </c>
      <c r="I6" s="148">
        <f>BG.20h.D!I169</f>
        <v>3364.9100000000008</v>
      </c>
      <c r="J6" s="149"/>
      <c r="K6" s="137">
        <f t="shared" ref="K6:L6" si="7">F6*24</f>
        <v>24</v>
      </c>
      <c r="L6" s="138">
        <f t="shared" si="7"/>
        <v>0</v>
      </c>
      <c r="M6" s="150">
        <f t="shared" ref="M6:N6" si="8">K6*I6</f>
        <v>80757.840000000026</v>
      </c>
      <c r="N6" s="151">
        <f t="shared" si="8"/>
        <v>0</v>
      </c>
      <c r="O6" s="152">
        <f t="shared" si="3"/>
        <v>80757.840000000026</v>
      </c>
      <c r="Q6" s="130"/>
      <c r="S6" s="153">
        <f t="shared" si="4"/>
        <v>3364.9100000000008</v>
      </c>
      <c r="T6" s="151">
        <f t="shared" si="5"/>
        <v>0</v>
      </c>
      <c r="U6" s="154">
        <f t="shared" si="6"/>
        <v>3364.9100000000008</v>
      </c>
      <c r="V6" s="130"/>
      <c r="W6" s="130"/>
      <c r="X6" s="130"/>
      <c r="Y6" s="130"/>
      <c r="Z6" s="130"/>
      <c r="AA6" s="130"/>
      <c r="AB6" s="130" t="s">
        <v>299</v>
      </c>
      <c r="AC6" s="130">
        <v>1</v>
      </c>
      <c r="AD6" s="130"/>
      <c r="AE6" s="130"/>
      <c r="AF6" s="130"/>
      <c r="AG6" s="130"/>
      <c r="AH6" s="130"/>
    </row>
    <row r="7" spans="1:34" ht="12.75" customHeight="1" x14ac:dyDescent="0.2">
      <c r="A7" s="336">
        <v>2</v>
      </c>
      <c r="B7" s="336" t="s">
        <v>300</v>
      </c>
      <c r="C7" s="143" t="s">
        <v>301</v>
      </c>
      <c r="D7" s="144" t="s">
        <v>302</v>
      </c>
      <c r="E7" s="144">
        <f t="shared" si="0"/>
        <v>3</v>
      </c>
      <c r="F7" s="145">
        <v>1</v>
      </c>
      <c r="G7" s="146">
        <v>2</v>
      </c>
      <c r="H7" s="147">
        <v>0.9375</v>
      </c>
      <c r="I7" s="148">
        <f>CAN.20h.D!I169</f>
        <v>3367.6800000000003</v>
      </c>
      <c r="J7" s="149">
        <f>CAN.20h.N!I171</f>
        <v>3513.3300000000008</v>
      </c>
      <c r="K7" s="137">
        <f t="shared" ref="K7:L7" si="9">F7*24</f>
        <v>24</v>
      </c>
      <c r="L7" s="138">
        <f t="shared" si="9"/>
        <v>48</v>
      </c>
      <c r="M7" s="150">
        <f t="shared" ref="M7:N7" si="10">K7*I7</f>
        <v>80824.320000000007</v>
      </c>
      <c r="N7" s="151">
        <f t="shared" si="10"/>
        <v>168639.84000000003</v>
      </c>
      <c r="O7" s="152">
        <f t="shared" si="3"/>
        <v>249464.16000000003</v>
      </c>
      <c r="Q7" s="130"/>
      <c r="S7" s="153">
        <f t="shared" si="4"/>
        <v>3367.6800000000003</v>
      </c>
      <c r="T7" s="151">
        <f t="shared" si="5"/>
        <v>7026.6600000000017</v>
      </c>
      <c r="U7" s="154">
        <f t="shared" si="6"/>
        <v>10394.340000000002</v>
      </c>
      <c r="V7" s="130"/>
      <c r="W7" s="130"/>
      <c r="X7" s="130"/>
      <c r="Y7" s="130"/>
      <c r="Z7" s="130"/>
      <c r="AA7" s="130"/>
      <c r="AB7" s="130"/>
      <c r="AC7" s="130">
        <v>2</v>
      </c>
      <c r="AD7" s="130"/>
      <c r="AE7" s="130"/>
      <c r="AF7" s="130"/>
      <c r="AG7" s="130"/>
      <c r="AH7" s="130"/>
    </row>
    <row r="8" spans="1:34" ht="12.75" customHeight="1" x14ac:dyDescent="0.2">
      <c r="A8" s="336">
        <v>3</v>
      </c>
      <c r="B8" s="336" t="s">
        <v>303</v>
      </c>
      <c r="C8" s="143" t="s">
        <v>304</v>
      </c>
      <c r="D8" s="144" t="s">
        <v>305</v>
      </c>
      <c r="E8" s="144">
        <f t="shared" si="0"/>
        <v>6</v>
      </c>
      <c r="F8" s="145">
        <v>4</v>
      </c>
      <c r="G8" s="146">
        <v>2</v>
      </c>
      <c r="H8" s="147">
        <v>0.9375</v>
      </c>
      <c r="I8" s="148">
        <f>CAX.20h.D!I169</f>
        <v>3403.7000000000007</v>
      </c>
      <c r="J8" s="149">
        <f>CAX.20h.N!I171</f>
        <v>3551.0400000000009</v>
      </c>
      <c r="K8" s="137">
        <f t="shared" ref="K8:L8" si="11">F8*24</f>
        <v>96</v>
      </c>
      <c r="L8" s="138">
        <f t="shared" si="11"/>
        <v>48</v>
      </c>
      <c r="M8" s="150">
        <f t="shared" ref="M8:N8" si="12">K8*I8</f>
        <v>326755.20000000007</v>
      </c>
      <c r="N8" s="151">
        <f t="shared" si="12"/>
        <v>170449.92000000004</v>
      </c>
      <c r="O8" s="152">
        <f t="shared" si="3"/>
        <v>497205.12000000011</v>
      </c>
      <c r="Q8" s="130"/>
      <c r="S8" s="153">
        <f t="shared" si="4"/>
        <v>13614.800000000003</v>
      </c>
      <c r="T8" s="151">
        <f t="shared" si="5"/>
        <v>7102.0800000000017</v>
      </c>
      <c r="U8" s="154">
        <f t="shared" si="6"/>
        <v>20716.880000000005</v>
      </c>
      <c r="V8" s="130"/>
      <c r="W8" s="130"/>
      <c r="X8" s="130"/>
      <c r="Y8" s="130"/>
      <c r="Z8" s="130"/>
      <c r="AA8" s="130"/>
      <c r="AB8" s="130" t="s">
        <v>306</v>
      </c>
      <c r="AC8" s="130">
        <v>2</v>
      </c>
      <c r="AD8" s="130"/>
      <c r="AE8" s="130"/>
      <c r="AF8" s="130"/>
      <c r="AG8" s="130"/>
      <c r="AH8" s="130"/>
    </row>
    <row r="9" spans="1:34" ht="12.75" customHeight="1" x14ac:dyDescent="0.2">
      <c r="A9" s="336">
        <v>4</v>
      </c>
      <c r="B9" s="336" t="s">
        <v>307</v>
      </c>
      <c r="C9" s="143" t="s">
        <v>308</v>
      </c>
      <c r="D9" s="144" t="s">
        <v>309</v>
      </c>
      <c r="E9" s="144">
        <f t="shared" si="0"/>
        <v>4</v>
      </c>
      <c r="F9" s="145">
        <v>3</v>
      </c>
      <c r="G9" s="146">
        <v>1</v>
      </c>
      <c r="H9" s="147">
        <v>0.95138888888888884</v>
      </c>
      <c r="I9" s="148">
        <f>ERE.20h.D!I169</f>
        <v>3323.5500000000006</v>
      </c>
      <c r="J9" s="149">
        <f>ERE.20h.N!I171</f>
        <v>3566.3300000000008</v>
      </c>
      <c r="K9" s="137">
        <f t="shared" ref="K9:L9" si="13">F9*24</f>
        <v>72</v>
      </c>
      <c r="L9" s="138">
        <f t="shared" si="13"/>
        <v>24</v>
      </c>
      <c r="M9" s="150">
        <f t="shared" ref="M9:N9" si="14">K9*I9</f>
        <v>239295.60000000003</v>
      </c>
      <c r="N9" s="151">
        <f t="shared" si="14"/>
        <v>85591.920000000013</v>
      </c>
      <c r="O9" s="152">
        <f t="shared" si="3"/>
        <v>324887.52</v>
      </c>
      <c r="Q9" s="130"/>
      <c r="S9" s="153">
        <f t="shared" si="4"/>
        <v>9970.6500000000015</v>
      </c>
      <c r="T9" s="151">
        <f t="shared" si="5"/>
        <v>3566.3300000000008</v>
      </c>
      <c r="U9" s="154">
        <f t="shared" si="6"/>
        <v>13536.980000000003</v>
      </c>
      <c r="V9" s="130"/>
      <c r="W9" s="130"/>
      <c r="X9" s="130"/>
      <c r="Y9" s="130"/>
      <c r="Z9" s="130"/>
      <c r="AA9" s="130"/>
      <c r="AB9" s="130"/>
      <c r="AC9" s="130">
        <v>2</v>
      </c>
      <c r="AD9" s="130"/>
      <c r="AE9" s="130"/>
      <c r="AF9" s="130"/>
      <c r="AG9" s="130"/>
      <c r="AH9" s="130"/>
    </row>
    <row r="10" spans="1:34" ht="12.75" customHeight="1" x14ac:dyDescent="0.2">
      <c r="A10" s="336" t="s">
        <v>97</v>
      </c>
      <c r="B10" s="336">
        <v>30</v>
      </c>
      <c r="C10" s="143" t="s">
        <v>310</v>
      </c>
      <c r="D10" s="144" t="s">
        <v>311</v>
      </c>
      <c r="E10" s="144">
        <f t="shared" si="0"/>
        <v>1</v>
      </c>
      <c r="F10" s="145">
        <v>1</v>
      </c>
      <c r="G10" s="146"/>
      <c r="H10" s="147"/>
      <c r="I10" s="148">
        <f>FAR.20h.D!I169</f>
        <v>3345.8500000000004</v>
      </c>
      <c r="J10" s="149"/>
      <c r="K10" s="137">
        <f t="shared" ref="K10:L10" si="15">F10*24</f>
        <v>24</v>
      </c>
      <c r="L10" s="138">
        <f t="shared" si="15"/>
        <v>0</v>
      </c>
      <c r="M10" s="150">
        <f t="shared" ref="M10:N10" si="16">K10*I10</f>
        <v>80300.400000000009</v>
      </c>
      <c r="N10" s="151">
        <f t="shared" si="16"/>
        <v>0</v>
      </c>
      <c r="O10" s="152">
        <f t="shared" si="3"/>
        <v>80300.400000000009</v>
      </c>
      <c r="Q10" s="130"/>
      <c r="S10" s="153">
        <f t="shared" si="4"/>
        <v>3345.8500000000004</v>
      </c>
      <c r="T10" s="151">
        <f t="shared" si="5"/>
        <v>0</v>
      </c>
      <c r="U10" s="154">
        <f t="shared" si="6"/>
        <v>3345.8500000000004</v>
      </c>
      <c r="V10" s="130"/>
      <c r="W10" s="130"/>
      <c r="X10" s="130"/>
      <c r="Y10" s="130"/>
      <c r="Z10" s="130"/>
      <c r="AA10" s="130"/>
      <c r="AB10" s="130"/>
      <c r="AC10" s="130">
        <v>1</v>
      </c>
      <c r="AD10" s="130"/>
      <c r="AE10" s="130"/>
      <c r="AF10" s="130"/>
      <c r="AG10" s="130"/>
      <c r="AH10" s="130"/>
    </row>
    <row r="11" spans="1:34" ht="12.75" customHeight="1" x14ac:dyDescent="0.2">
      <c r="A11" s="336">
        <v>5</v>
      </c>
      <c r="B11" s="336" t="s">
        <v>312</v>
      </c>
      <c r="C11" s="143" t="s">
        <v>313</v>
      </c>
      <c r="D11" s="144" t="s">
        <v>314</v>
      </c>
      <c r="E11" s="144">
        <f t="shared" si="0"/>
        <v>2</v>
      </c>
      <c r="F11" s="145">
        <v>1</v>
      </c>
      <c r="G11" s="146">
        <v>1</v>
      </c>
      <c r="H11" s="147">
        <v>0.9375</v>
      </c>
      <c r="I11" s="148">
        <f>FE.20h.D!I169</f>
        <v>3450.4</v>
      </c>
      <c r="J11" s="149">
        <f>FE.20h.N!I171</f>
        <v>3596.0700000000006</v>
      </c>
      <c r="K11" s="137">
        <f t="shared" ref="K11:L11" si="17">F11*24</f>
        <v>24</v>
      </c>
      <c r="L11" s="138">
        <f t="shared" si="17"/>
        <v>24</v>
      </c>
      <c r="M11" s="150">
        <f t="shared" ref="M11:N11" si="18">K11*I11</f>
        <v>82809.600000000006</v>
      </c>
      <c r="N11" s="151">
        <f t="shared" si="18"/>
        <v>86305.680000000022</v>
      </c>
      <c r="O11" s="152">
        <f t="shared" si="3"/>
        <v>169115.28000000003</v>
      </c>
      <c r="Q11" s="130"/>
      <c r="S11" s="153">
        <f t="shared" si="4"/>
        <v>3450.4</v>
      </c>
      <c r="T11" s="151">
        <f t="shared" si="5"/>
        <v>3596.0700000000006</v>
      </c>
      <c r="U11" s="154">
        <f t="shared" si="6"/>
        <v>7046.4700000000012</v>
      </c>
      <c r="V11" s="130"/>
      <c r="W11" s="130"/>
      <c r="X11" s="130"/>
      <c r="Y11" s="130"/>
      <c r="Z11" s="130"/>
      <c r="AA11" s="130"/>
      <c r="AB11" s="130"/>
      <c r="AC11" s="130">
        <v>2</v>
      </c>
      <c r="AD11" s="130"/>
      <c r="AE11" s="130"/>
      <c r="AF11" s="130"/>
      <c r="AG11" s="130"/>
      <c r="AH11" s="130"/>
    </row>
    <row r="12" spans="1:34" ht="12.75" customHeight="1" x14ac:dyDescent="0.2">
      <c r="A12" s="336" t="s">
        <v>97</v>
      </c>
      <c r="B12" s="336" t="s">
        <v>97</v>
      </c>
      <c r="C12" s="143" t="s">
        <v>315</v>
      </c>
      <c r="D12" s="144" t="s">
        <v>316</v>
      </c>
      <c r="E12" s="144">
        <f t="shared" si="0"/>
        <v>0</v>
      </c>
      <c r="F12" s="145"/>
      <c r="G12" s="146"/>
      <c r="H12" s="147"/>
      <c r="I12" s="148"/>
      <c r="J12" s="149"/>
      <c r="K12" s="137">
        <f t="shared" ref="K12:L12" si="19">F12*24</f>
        <v>0</v>
      </c>
      <c r="L12" s="138">
        <f t="shared" si="19"/>
        <v>0</v>
      </c>
      <c r="M12" s="150">
        <f t="shared" ref="M12:N12" si="20">K12*I12</f>
        <v>0</v>
      </c>
      <c r="N12" s="151">
        <f t="shared" si="20"/>
        <v>0</v>
      </c>
      <c r="O12" s="152">
        <f t="shared" si="3"/>
        <v>0</v>
      </c>
      <c r="Q12" s="130"/>
      <c r="S12" s="153">
        <f t="shared" si="4"/>
        <v>0</v>
      </c>
      <c r="T12" s="151">
        <f t="shared" si="5"/>
        <v>0</v>
      </c>
      <c r="U12" s="154">
        <f t="shared" si="6"/>
        <v>0</v>
      </c>
      <c r="V12" s="130"/>
      <c r="W12" s="130"/>
      <c r="X12" s="130"/>
      <c r="Y12" s="130"/>
      <c r="Z12" s="130"/>
      <c r="AA12" s="130"/>
      <c r="AB12" s="130"/>
      <c r="AC12" s="130">
        <v>0</v>
      </c>
      <c r="AD12" s="130"/>
      <c r="AE12" s="130"/>
      <c r="AF12" s="130"/>
      <c r="AG12" s="130"/>
      <c r="AH12" s="130"/>
    </row>
    <row r="13" spans="1:34" ht="12.75" customHeight="1" x14ac:dyDescent="0.2">
      <c r="A13" s="336">
        <v>6</v>
      </c>
      <c r="B13" s="336">
        <v>14</v>
      </c>
      <c r="C13" s="143" t="s">
        <v>317</v>
      </c>
      <c r="D13" s="144" t="s">
        <v>318</v>
      </c>
      <c r="E13" s="144">
        <f t="shared" si="0"/>
        <v>4</v>
      </c>
      <c r="F13" s="145"/>
      <c r="G13" s="146">
        <v>4</v>
      </c>
      <c r="H13" s="147">
        <v>0.9375</v>
      </c>
      <c r="I13" s="148"/>
      <c r="J13" s="149">
        <f>OSO.20h.N!I171</f>
        <v>3519.5500000000006</v>
      </c>
      <c r="K13" s="137">
        <f t="shared" ref="K13:L13" si="21">F13*24</f>
        <v>0</v>
      </c>
      <c r="L13" s="138">
        <f t="shared" si="21"/>
        <v>96</v>
      </c>
      <c r="M13" s="150">
        <f t="shared" ref="M13:N13" si="22">K13*I13</f>
        <v>0</v>
      </c>
      <c r="N13" s="151">
        <f t="shared" si="22"/>
        <v>337876.80000000005</v>
      </c>
      <c r="O13" s="152">
        <f t="shared" si="3"/>
        <v>337876.80000000005</v>
      </c>
      <c r="Q13" s="130"/>
      <c r="S13" s="153">
        <f t="shared" si="4"/>
        <v>0</v>
      </c>
      <c r="T13" s="151">
        <f t="shared" si="5"/>
        <v>14078.200000000003</v>
      </c>
      <c r="U13" s="154">
        <f t="shared" si="6"/>
        <v>14078.200000000003</v>
      </c>
      <c r="V13" s="130"/>
      <c r="W13" s="130"/>
      <c r="X13" s="130"/>
      <c r="Y13" s="130"/>
      <c r="Z13" s="130"/>
      <c r="AA13" s="130"/>
      <c r="AB13" s="130" t="s">
        <v>319</v>
      </c>
      <c r="AC13" s="130">
        <v>1</v>
      </c>
      <c r="AD13" s="130"/>
      <c r="AE13" s="130"/>
      <c r="AF13" s="130"/>
      <c r="AG13" s="130"/>
      <c r="AH13" s="130"/>
    </row>
    <row r="14" spans="1:34" ht="12.75" customHeight="1" x14ac:dyDescent="0.2">
      <c r="A14" s="336">
        <v>7</v>
      </c>
      <c r="B14" s="336" t="s">
        <v>320</v>
      </c>
      <c r="C14" s="143" t="s">
        <v>321</v>
      </c>
      <c r="D14" s="144" t="s">
        <v>322</v>
      </c>
      <c r="E14" s="144">
        <f t="shared" si="0"/>
        <v>9</v>
      </c>
      <c r="F14" s="145">
        <v>4</v>
      </c>
      <c r="G14" s="146">
        <v>5</v>
      </c>
      <c r="H14" s="147">
        <v>0.9375</v>
      </c>
      <c r="I14" s="148">
        <f>POA.20h.D!I169</f>
        <v>3348.6000000000004</v>
      </c>
      <c r="J14" s="149">
        <f>POA.20h.N!I171</f>
        <v>3493.4300000000007</v>
      </c>
      <c r="K14" s="137">
        <f t="shared" ref="K14:L14" si="23">F14*24</f>
        <v>96</v>
      </c>
      <c r="L14" s="138">
        <f t="shared" si="23"/>
        <v>120</v>
      </c>
      <c r="M14" s="150">
        <f t="shared" ref="M14:N14" si="24">K14*I14</f>
        <v>321465.60000000003</v>
      </c>
      <c r="N14" s="151">
        <f t="shared" si="24"/>
        <v>419211.60000000009</v>
      </c>
      <c r="O14" s="152">
        <f t="shared" si="3"/>
        <v>740677.20000000019</v>
      </c>
      <c r="Q14" s="130"/>
      <c r="S14" s="153">
        <f t="shared" si="4"/>
        <v>13394.400000000001</v>
      </c>
      <c r="T14" s="151">
        <f t="shared" si="5"/>
        <v>17467.150000000005</v>
      </c>
      <c r="U14" s="154">
        <f t="shared" si="6"/>
        <v>30861.550000000007</v>
      </c>
      <c r="V14" s="130"/>
      <c r="W14" s="130"/>
      <c r="X14" s="130"/>
      <c r="Y14" s="130"/>
      <c r="Z14" s="130"/>
      <c r="AA14" s="130"/>
      <c r="AB14" s="130"/>
      <c r="AC14" s="130">
        <v>2</v>
      </c>
      <c r="AD14" s="130"/>
      <c r="AE14" s="130"/>
      <c r="AF14" s="130"/>
      <c r="AG14" s="130"/>
      <c r="AH14" s="130"/>
    </row>
    <row r="15" spans="1:34" ht="12.75" customHeight="1" x14ac:dyDescent="0.2">
      <c r="A15" s="336">
        <v>8</v>
      </c>
      <c r="B15" s="336" t="s">
        <v>323</v>
      </c>
      <c r="C15" s="143" t="s">
        <v>324</v>
      </c>
      <c r="D15" s="144" t="s">
        <v>325</v>
      </c>
      <c r="E15" s="144">
        <f t="shared" si="0"/>
        <v>7</v>
      </c>
      <c r="F15" s="145">
        <v>3</v>
      </c>
      <c r="G15" s="146">
        <v>4</v>
      </c>
      <c r="H15" s="147">
        <v>0.9375</v>
      </c>
      <c r="I15" s="148">
        <f>RES.20h.D!I169</f>
        <v>3348.6000000000004</v>
      </c>
      <c r="J15" s="149">
        <f>RES.20h.N!I171</f>
        <v>3493.4300000000007</v>
      </c>
      <c r="K15" s="137">
        <f t="shared" ref="K15:L15" si="25">F15*24</f>
        <v>72</v>
      </c>
      <c r="L15" s="138">
        <f t="shared" si="25"/>
        <v>96</v>
      </c>
      <c r="M15" s="150">
        <f t="shared" ref="M15:N15" si="26">K15*I15</f>
        <v>241099.2</v>
      </c>
      <c r="N15" s="151">
        <f t="shared" si="26"/>
        <v>335369.28000000009</v>
      </c>
      <c r="O15" s="152">
        <f t="shared" si="3"/>
        <v>576468.4800000001</v>
      </c>
      <c r="Q15" s="130"/>
      <c r="S15" s="153">
        <f t="shared" si="4"/>
        <v>10045.800000000001</v>
      </c>
      <c r="T15" s="151">
        <f t="shared" si="5"/>
        <v>13973.720000000003</v>
      </c>
      <c r="U15" s="154">
        <f t="shared" si="6"/>
        <v>24019.520000000004</v>
      </c>
      <c r="V15" s="130"/>
      <c r="W15" s="130"/>
      <c r="X15" s="130"/>
      <c r="Y15" s="130"/>
      <c r="Z15" s="130"/>
      <c r="AA15" s="130"/>
      <c r="AB15" s="130" t="s">
        <v>326</v>
      </c>
      <c r="AC15" s="130">
        <v>2</v>
      </c>
      <c r="AD15" s="130"/>
      <c r="AE15" s="130"/>
      <c r="AF15" s="130"/>
      <c r="AG15" s="130"/>
      <c r="AH15" s="130"/>
    </row>
    <row r="16" spans="1:34" ht="12.75" customHeight="1" x14ac:dyDescent="0.2">
      <c r="A16" s="336">
        <v>9</v>
      </c>
      <c r="B16" s="336" t="s">
        <v>327</v>
      </c>
      <c r="C16" s="143" t="s">
        <v>328</v>
      </c>
      <c r="D16" s="144" t="s">
        <v>329</v>
      </c>
      <c r="E16" s="144">
        <f t="shared" si="0"/>
        <v>7</v>
      </c>
      <c r="F16" s="145">
        <v>6</v>
      </c>
      <c r="G16" s="146">
        <v>1</v>
      </c>
      <c r="H16" s="147">
        <v>0.95833333333333337</v>
      </c>
      <c r="I16" s="148">
        <f>RG.20h.D!I169</f>
        <v>3381.4</v>
      </c>
      <c r="J16" s="149">
        <f>RG.20h.N!I171</f>
        <v>3676.1000000000004</v>
      </c>
      <c r="K16" s="137">
        <f t="shared" ref="K16:L16" si="27">F16*24</f>
        <v>144</v>
      </c>
      <c r="L16" s="138">
        <f t="shared" si="27"/>
        <v>24</v>
      </c>
      <c r="M16" s="150">
        <f t="shared" ref="M16:N16" si="28">K16*I16</f>
        <v>486921.60000000003</v>
      </c>
      <c r="N16" s="151">
        <f t="shared" si="28"/>
        <v>88226.400000000009</v>
      </c>
      <c r="O16" s="152">
        <f t="shared" si="3"/>
        <v>575148</v>
      </c>
      <c r="Q16" s="130"/>
      <c r="S16" s="153">
        <f t="shared" si="4"/>
        <v>20288.400000000001</v>
      </c>
      <c r="T16" s="151">
        <f t="shared" si="5"/>
        <v>3676.1000000000004</v>
      </c>
      <c r="U16" s="154">
        <f t="shared" si="6"/>
        <v>23964.5</v>
      </c>
      <c r="V16" s="130"/>
      <c r="W16" s="130"/>
      <c r="X16" s="130"/>
      <c r="Y16" s="130"/>
      <c r="Z16" s="130"/>
      <c r="AA16" s="130"/>
      <c r="AB16" s="130" t="s">
        <v>330</v>
      </c>
      <c r="AC16" s="130">
        <v>2</v>
      </c>
      <c r="AD16" s="130"/>
      <c r="AE16" s="130"/>
      <c r="AF16" s="130"/>
      <c r="AG16" s="130"/>
      <c r="AH16" s="130"/>
    </row>
    <row r="17" spans="1:34" ht="12.75" customHeight="1" x14ac:dyDescent="0.2">
      <c r="A17" s="336"/>
      <c r="B17" s="336">
        <v>31</v>
      </c>
      <c r="C17" s="143" t="s">
        <v>331</v>
      </c>
      <c r="D17" s="144" t="s">
        <v>332</v>
      </c>
      <c r="E17" s="144">
        <f t="shared" si="0"/>
        <v>1</v>
      </c>
      <c r="F17" s="145">
        <v>1</v>
      </c>
      <c r="G17" s="146"/>
      <c r="H17" s="147"/>
      <c r="I17" s="148">
        <f>ROL.20h.D!I169</f>
        <v>3323.5500000000006</v>
      </c>
      <c r="J17" s="149"/>
      <c r="K17" s="137">
        <f t="shared" ref="K17:L17" si="29">F17*24</f>
        <v>24</v>
      </c>
      <c r="L17" s="138">
        <f t="shared" si="29"/>
        <v>0</v>
      </c>
      <c r="M17" s="150">
        <f t="shared" ref="M17:N17" si="30">K17*I17</f>
        <v>79765.200000000012</v>
      </c>
      <c r="N17" s="151">
        <f t="shared" si="30"/>
        <v>0</v>
      </c>
      <c r="O17" s="152">
        <f t="shared" si="3"/>
        <v>79765.200000000012</v>
      </c>
      <c r="Q17" s="130"/>
      <c r="S17" s="153">
        <f t="shared" si="4"/>
        <v>3323.5500000000006</v>
      </c>
      <c r="T17" s="151">
        <f t="shared" si="5"/>
        <v>0</v>
      </c>
      <c r="U17" s="154">
        <f t="shared" si="6"/>
        <v>3323.5500000000006</v>
      </c>
      <c r="V17" s="130"/>
      <c r="W17" s="130"/>
      <c r="X17" s="130"/>
      <c r="Y17" s="130"/>
      <c r="Z17" s="130"/>
      <c r="AA17" s="130"/>
      <c r="AB17" s="130"/>
      <c r="AC17" s="130">
        <v>1</v>
      </c>
      <c r="AD17" s="130"/>
      <c r="AE17" s="130"/>
      <c r="AF17" s="130"/>
      <c r="AG17" s="130"/>
      <c r="AH17" s="130"/>
    </row>
    <row r="18" spans="1:34" ht="12.75" customHeight="1" x14ac:dyDescent="0.2">
      <c r="A18" s="336">
        <v>10</v>
      </c>
      <c r="B18" s="336" t="s">
        <v>333</v>
      </c>
      <c r="C18" s="143" t="s">
        <v>334</v>
      </c>
      <c r="D18" s="144" t="s">
        <v>335</v>
      </c>
      <c r="E18" s="144">
        <f t="shared" si="0"/>
        <v>3</v>
      </c>
      <c r="F18" s="145">
        <v>2</v>
      </c>
      <c r="G18" s="146">
        <v>1</v>
      </c>
      <c r="H18" s="147">
        <v>0.95833333333333337</v>
      </c>
      <c r="I18" s="148">
        <f>SE.20h.D!I169</f>
        <v>3395.1600000000003</v>
      </c>
      <c r="J18" s="149">
        <f>SE.20h.N!I171</f>
        <v>3683.2300000000005</v>
      </c>
      <c r="K18" s="137">
        <f t="shared" ref="K18:L18" si="31">F18*24</f>
        <v>48</v>
      </c>
      <c r="L18" s="138">
        <f t="shared" si="31"/>
        <v>24</v>
      </c>
      <c r="M18" s="150">
        <f t="shared" ref="M18:N18" si="32">K18*I18</f>
        <v>162967.68000000002</v>
      </c>
      <c r="N18" s="151">
        <f t="shared" si="32"/>
        <v>88397.520000000019</v>
      </c>
      <c r="O18" s="152">
        <f t="shared" si="3"/>
        <v>251365.20000000004</v>
      </c>
      <c r="Q18" s="130"/>
      <c r="S18" s="153">
        <f t="shared" si="4"/>
        <v>6790.3200000000006</v>
      </c>
      <c r="T18" s="151">
        <f t="shared" si="5"/>
        <v>3683.2300000000005</v>
      </c>
      <c r="U18" s="154">
        <f t="shared" si="6"/>
        <v>10473.550000000001</v>
      </c>
      <c r="V18" s="130"/>
      <c r="W18" s="130"/>
      <c r="X18" s="130"/>
      <c r="Y18" s="130"/>
      <c r="Z18" s="130"/>
      <c r="AA18" s="130"/>
      <c r="AB18" s="130" t="s">
        <v>336</v>
      </c>
      <c r="AC18" s="130">
        <v>2</v>
      </c>
      <c r="AD18" s="130"/>
      <c r="AE18" s="130"/>
      <c r="AF18" s="130"/>
      <c r="AG18" s="130"/>
      <c r="AH18" s="130"/>
    </row>
    <row r="19" spans="1:34" ht="12.75" customHeight="1" x14ac:dyDescent="0.2">
      <c r="A19" s="336"/>
      <c r="B19" s="336">
        <v>32</v>
      </c>
      <c r="C19" s="143" t="s">
        <v>337</v>
      </c>
      <c r="D19" s="144" t="s">
        <v>338</v>
      </c>
      <c r="E19" s="144">
        <f t="shared" si="0"/>
        <v>1</v>
      </c>
      <c r="F19" s="145">
        <v>1</v>
      </c>
      <c r="G19" s="146"/>
      <c r="H19" s="147"/>
      <c r="I19" s="148">
        <f>VAC.20h.D!I169</f>
        <v>3353.5</v>
      </c>
      <c r="J19" s="149"/>
      <c r="K19" s="137">
        <f t="shared" ref="K19:L19" si="33">F19*24</f>
        <v>24</v>
      </c>
      <c r="L19" s="138">
        <f t="shared" si="33"/>
        <v>0</v>
      </c>
      <c r="M19" s="150">
        <f t="shared" ref="M19:N19" si="34">K19*I19</f>
        <v>80484</v>
      </c>
      <c r="N19" s="151">
        <f t="shared" si="34"/>
        <v>0</v>
      </c>
      <c r="O19" s="152">
        <f t="shared" si="3"/>
        <v>80484</v>
      </c>
      <c r="Q19" s="130"/>
      <c r="S19" s="153">
        <f t="shared" si="4"/>
        <v>3353.5</v>
      </c>
      <c r="T19" s="151">
        <f t="shared" si="5"/>
        <v>0</v>
      </c>
      <c r="U19" s="154">
        <f t="shared" si="6"/>
        <v>3353.5</v>
      </c>
      <c r="V19" s="130"/>
      <c r="W19" s="130"/>
      <c r="X19" s="130"/>
      <c r="Y19" s="130"/>
      <c r="Z19" s="130"/>
      <c r="AA19" s="130"/>
      <c r="AB19" s="130"/>
      <c r="AC19" s="130">
        <v>1</v>
      </c>
      <c r="AD19" s="130"/>
      <c r="AE19" s="130"/>
      <c r="AF19" s="130"/>
      <c r="AG19" s="130"/>
      <c r="AH19" s="130"/>
    </row>
    <row r="20" spans="1:34" ht="12.75" customHeight="1" x14ac:dyDescent="0.2">
      <c r="A20" s="336"/>
      <c r="B20" s="336">
        <v>33</v>
      </c>
      <c r="C20" s="143" t="s">
        <v>339</v>
      </c>
      <c r="D20" s="144" t="s">
        <v>340</v>
      </c>
      <c r="E20" s="144">
        <f t="shared" si="0"/>
        <v>1</v>
      </c>
      <c r="F20" s="145">
        <v>1</v>
      </c>
      <c r="G20" s="146"/>
      <c r="H20" s="147"/>
      <c r="I20" s="148">
        <f>VER.20h.D!I169</f>
        <v>3348.38</v>
      </c>
      <c r="J20" s="149"/>
      <c r="K20" s="137">
        <f t="shared" ref="K20:L20" si="35">F20*24</f>
        <v>24</v>
      </c>
      <c r="L20" s="138">
        <f t="shared" si="35"/>
        <v>0</v>
      </c>
      <c r="M20" s="150">
        <f t="shared" ref="M20:N20" si="36">K20*I20</f>
        <v>80361.119999999995</v>
      </c>
      <c r="N20" s="151">
        <f t="shared" si="36"/>
        <v>0</v>
      </c>
      <c r="O20" s="152">
        <f t="shared" si="3"/>
        <v>80361.119999999995</v>
      </c>
      <c r="Q20" s="130"/>
      <c r="S20" s="153">
        <f t="shared" si="4"/>
        <v>3348.38</v>
      </c>
      <c r="T20" s="151">
        <f t="shared" si="5"/>
        <v>0</v>
      </c>
      <c r="U20" s="154">
        <f t="shared" si="6"/>
        <v>3348.38</v>
      </c>
      <c r="V20" s="130"/>
      <c r="W20" s="130"/>
      <c r="X20" s="130"/>
      <c r="Y20" s="130"/>
      <c r="Z20" s="130"/>
      <c r="AA20" s="130"/>
      <c r="AB20" s="130"/>
      <c r="AC20" s="130">
        <v>1</v>
      </c>
      <c r="AD20" s="130"/>
      <c r="AE20" s="130"/>
      <c r="AF20" s="130"/>
      <c r="AG20" s="130"/>
      <c r="AH20" s="130"/>
    </row>
    <row r="21" spans="1:34" ht="12.75" customHeight="1" x14ac:dyDescent="0.2">
      <c r="A21" s="336"/>
      <c r="B21" s="336">
        <v>34</v>
      </c>
      <c r="C21" s="143" t="s">
        <v>341</v>
      </c>
      <c r="D21" s="144" t="s">
        <v>342</v>
      </c>
      <c r="E21" s="144">
        <f t="shared" si="0"/>
        <v>1</v>
      </c>
      <c r="F21" s="145">
        <v>1</v>
      </c>
      <c r="G21" s="146"/>
      <c r="H21" s="147"/>
      <c r="I21" s="148">
        <f>VIA.20h.D!I169</f>
        <v>3389.7500000000005</v>
      </c>
      <c r="J21" s="149"/>
      <c r="K21" s="137">
        <f t="shared" ref="K21:L21" si="37">F21*24</f>
        <v>24</v>
      </c>
      <c r="L21" s="138">
        <f t="shared" si="37"/>
        <v>0</v>
      </c>
      <c r="M21" s="150">
        <f t="shared" ref="M21:N21" si="38">K21*I21</f>
        <v>81354.000000000015</v>
      </c>
      <c r="N21" s="151">
        <f t="shared" si="38"/>
        <v>0</v>
      </c>
      <c r="O21" s="152">
        <f t="shared" si="3"/>
        <v>81354.000000000015</v>
      </c>
      <c r="Q21" s="130"/>
      <c r="S21" s="153">
        <f t="shared" si="4"/>
        <v>3389.7500000000005</v>
      </c>
      <c r="T21" s="151">
        <f t="shared" si="5"/>
        <v>0</v>
      </c>
      <c r="U21" s="154">
        <f t="shared" si="6"/>
        <v>3389.7500000000005</v>
      </c>
      <c r="V21" s="130"/>
      <c r="W21" s="130"/>
      <c r="X21" s="130"/>
      <c r="Y21" s="130"/>
      <c r="Z21" s="130"/>
      <c r="AA21" s="130"/>
      <c r="AB21" s="130"/>
      <c r="AC21" s="130">
        <v>1</v>
      </c>
      <c r="AD21" s="130"/>
      <c r="AE21" s="130"/>
      <c r="AF21" s="130"/>
      <c r="AG21" s="130"/>
      <c r="AH21" s="130"/>
    </row>
    <row r="22" spans="1:34" ht="12.75" customHeight="1" x14ac:dyDescent="0.2">
      <c r="A22" s="336"/>
      <c r="B22" s="336">
        <v>35</v>
      </c>
      <c r="C22" s="143" t="s">
        <v>343</v>
      </c>
      <c r="D22" s="144" t="s">
        <v>344</v>
      </c>
      <c r="E22" s="144">
        <f t="shared" si="0"/>
        <v>2</v>
      </c>
      <c r="F22" s="145">
        <v>2</v>
      </c>
      <c r="G22" s="146"/>
      <c r="H22" s="147"/>
      <c r="I22" s="148">
        <f>REI.20h.D!I169</f>
        <v>3364.9100000000008</v>
      </c>
      <c r="J22" s="155"/>
      <c r="K22" s="137">
        <f t="shared" ref="K22:L22" si="39">F22*24</f>
        <v>48</v>
      </c>
      <c r="L22" s="138">
        <f t="shared" si="39"/>
        <v>0</v>
      </c>
      <c r="M22" s="150">
        <f t="shared" ref="M22:N22" si="40">K22*I22</f>
        <v>161515.68000000005</v>
      </c>
      <c r="N22" s="151">
        <f t="shared" si="40"/>
        <v>0</v>
      </c>
      <c r="O22" s="152">
        <f t="shared" si="3"/>
        <v>161515.68000000005</v>
      </c>
      <c r="Q22" s="130"/>
      <c r="S22" s="153">
        <f t="shared" si="4"/>
        <v>6729.8200000000015</v>
      </c>
      <c r="T22" s="151">
        <f t="shared" si="5"/>
        <v>0</v>
      </c>
      <c r="U22" s="154">
        <f t="shared" si="6"/>
        <v>6729.8200000000015</v>
      </c>
      <c r="V22" s="130"/>
      <c r="W22" s="130"/>
      <c r="X22" s="130"/>
      <c r="Y22" s="130"/>
      <c r="Z22" s="130"/>
      <c r="AA22" s="130"/>
      <c r="AB22" s="130"/>
      <c r="AC22" s="130">
        <v>2</v>
      </c>
      <c r="AD22" s="130"/>
      <c r="AE22" s="130"/>
      <c r="AF22" s="130"/>
      <c r="AG22" s="130"/>
      <c r="AH22" s="130"/>
    </row>
    <row r="23" spans="1:34" ht="12.75" customHeight="1" x14ac:dyDescent="0.2">
      <c r="A23" s="129"/>
      <c r="B23" s="129"/>
      <c r="C23" s="133" t="s">
        <v>345</v>
      </c>
      <c r="D23" s="144"/>
      <c r="E23" s="144">
        <f t="shared" si="0"/>
        <v>60</v>
      </c>
      <c r="F23" s="135">
        <f t="shared" ref="F23:G23" si="41">SUM(F5:F22)</f>
        <v>37</v>
      </c>
      <c r="G23" s="136">
        <f t="shared" si="41"/>
        <v>23</v>
      </c>
      <c r="H23" s="136"/>
      <c r="I23" s="156"/>
      <c r="J23" s="157"/>
      <c r="K23" s="158">
        <f t="shared" ref="K23:O23" si="42">SUM(K4:K22)</f>
        <v>888</v>
      </c>
      <c r="L23" s="159">
        <f t="shared" si="42"/>
        <v>552</v>
      </c>
      <c r="M23" s="156">
        <f t="shared" si="42"/>
        <v>2990136.2400000007</v>
      </c>
      <c r="N23" s="160">
        <f t="shared" si="42"/>
        <v>1948443.36</v>
      </c>
      <c r="O23" s="161">
        <f t="shared" si="42"/>
        <v>4938579.6000000006</v>
      </c>
      <c r="Q23" s="130"/>
      <c r="S23" s="162">
        <f t="shared" ref="S23:T23" si="43">SUM(S4:S22)</f>
        <v>124589.01000000002</v>
      </c>
      <c r="T23" s="163">
        <f t="shared" si="43"/>
        <v>81185.140000000014</v>
      </c>
      <c r="U23" s="164">
        <f t="shared" si="6"/>
        <v>205774.15000000002</v>
      </c>
      <c r="V23" s="130"/>
      <c r="W23" s="130"/>
      <c r="X23" s="130"/>
      <c r="Y23" s="130"/>
      <c r="Z23" s="130"/>
      <c r="AA23" s="130"/>
      <c r="AB23" s="130"/>
      <c r="AC23" s="130">
        <f>SUM(AC5:AC22)</f>
        <v>27</v>
      </c>
      <c r="AD23" s="130"/>
      <c r="AE23" s="130"/>
      <c r="AF23" s="130"/>
      <c r="AG23" s="130"/>
      <c r="AH23" s="130"/>
    </row>
    <row r="24" spans="1:34" ht="12.7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30"/>
      <c r="L24" s="130"/>
      <c r="M24" s="130"/>
      <c r="N24" s="130"/>
      <c r="O24" s="130"/>
      <c r="Q24" s="130"/>
      <c r="S24" s="129"/>
      <c r="T24" s="129"/>
      <c r="U24" s="129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</row>
    <row r="25" spans="1:34" ht="12.75" customHeight="1" x14ac:dyDescent="0.2">
      <c r="A25" s="323" t="s">
        <v>346</v>
      </c>
      <c r="B25" s="205"/>
      <c r="C25" s="205"/>
      <c r="D25" s="165"/>
      <c r="E25" s="324" t="s">
        <v>347</v>
      </c>
      <c r="F25" s="325" t="s">
        <v>348</v>
      </c>
      <c r="G25" s="205"/>
      <c r="H25" s="324" t="s">
        <v>277</v>
      </c>
      <c r="I25" s="326" t="s">
        <v>349</v>
      </c>
      <c r="J25" s="205"/>
      <c r="K25" s="205"/>
      <c r="L25" s="205"/>
      <c r="M25" s="205"/>
      <c r="N25" s="205"/>
      <c r="O25" s="205"/>
      <c r="Q25" s="130"/>
      <c r="S25" s="166"/>
      <c r="T25" s="166"/>
      <c r="U25" s="166"/>
      <c r="V25" s="130"/>
      <c r="W25" s="130"/>
      <c r="X25" s="130"/>
      <c r="Y25" s="130"/>
      <c r="Z25" s="130"/>
      <c r="AA25" s="130"/>
      <c r="AB25" s="130"/>
      <c r="AC25" s="130" t="s">
        <v>279</v>
      </c>
      <c r="AD25" s="130"/>
      <c r="AE25" s="130"/>
      <c r="AF25" s="130"/>
      <c r="AG25" s="130"/>
      <c r="AH25" s="130"/>
    </row>
    <row r="26" spans="1:34" ht="26.25" customHeight="1" x14ac:dyDescent="0.2">
      <c r="A26" s="205"/>
      <c r="B26" s="205"/>
      <c r="C26" s="205"/>
      <c r="D26" s="165"/>
      <c r="E26" s="205"/>
      <c r="F26" s="205"/>
      <c r="G26" s="205"/>
      <c r="H26" s="205"/>
      <c r="I26" s="327" t="s">
        <v>350</v>
      </c>
      <c r="J26" s="284"/>
      <c r="K26" s="327" t="s">
        <v>281</v>
      </c>
      <c r="L26" s="284"/>
      <c r="M26" s="327" t="s">
        <v>282</v>
      </c>
      <c r="N26" s="218"/>
      <c r="O26" s="321" t="s">
        <v>283</v>
      </c>
      <c r="Q26" s="130"/>
      <c r="S26" s="328" t="s">
        <v>351</v>
      </c>
      <c r="T26" s="319"/>
      <c r="U26" s="32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</row>
    <row r="27" spans="1:34" ht="27" customHeight="1" x14ac:dyDescent="0.2">
      <c r="A27" s="336" t="s">
        <v>285</v>
      </c>
      <c r="B27" s="336" t="s">
        <v>286</v>
      </c>
      <c r="C27" s="133" t="s">
        <v>287</v>
      </c>
      <c r="D27" s="134" t="s">
        <v>288</v>
      </c>
      <c r="E27" s="134" t="s">
        <v>289</v>
      </c>
      <c r="F27" s="167" t="s">
        <v>290</v>
      </c>
      <c r="G27" s="168" t="s">
        <v>291</v>
      </c>
      <c r="H27" s="168" t="s">
        <v>292</v>
      </c>
      <c r="I27" s="169" t="s">
        <v>290</v>
      </c>
      <c r="J27" s="170" t="s">
        <v>291</v>
      </c>
      <c r="K27" s="169" t="s">
        <v>290</v>
      </c>
      <c r="L27" s="170" t="s">
        <v>291</v>
      </c>
      <c r="M27" s="169" t="s">
        <v>290</v>
      </c>
      <c r="N27" s="168" t="s">
        <v>291</v>
      </c>
      <c r="O27" s="322"/>
      <c r="Q27" s="130"/>
      <c r="S27" s="167" t="s">
        <v>290</v>
      </c>
      <c r="T27" s="168" t="s">
        <v>291</v>
      </c>
      <c r="U27" s="142" t="s">
        <v>293</v>
      </c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</row>
    <row r="28" spans="1:34" ht="12.75" customHeight="1" x14ac:dyDescent="0.2">
      <c r="A28" s="336">
        <v>1</v>
      </c>
      <c r="B28" s="336">
        <v>3</v>
      </c>
      <c r="C28" s="143" t="s">
        <v>295</v>
      </c>
      <c r="D28" s="144" t="s">
        <v>296</v>
      </c>
      <c r="E28" s="144">
        <f t="shared" ref="E28:E46" si="44">F28+G28</f>
        <v>1</v>
      </c>
      <c r="F28" s="171">
        <v>1</v>
      </c>
      <c r="G28" s="172"/>
      <c r="H28" s="168"/>
      <c r="I28" s="173">
        <f>ALV.40h.D!I169</f>
        <v>6875.96</v>
      </c>
      <c r="J28" s="174"/>
      <c r="K28" s="169">
        <f t="shared" ref="K28:L28" si="45">F28*24</f>
        <v>24</v>
      </c>
      <c r="L28" s="170">
        <f t="shared" si="45"/>
        <v>0</v>
      </c>
      <c r="M28" s="175">
        <f t="shared" ref="M28:N28" si="46">K28*I28</f>
        <v>165023.04000000001</v>
      </c>
      <c r="N28" s="176">
        <f t="shared" si="46"/>
        <v>0</v>
      </c>
      <c r="O28" s="152">
        <f t="shared" ref="O28:O45" si="47">M28+N28</f>
        <v>165023.04000000001</v>
      </c>
      <c r="Q28" s="130"/>
      <c r="S28" s="177">
        <f t="shared" ref="S28:S45" si="48">I28*F28</f>
        <v>6875.96</v>
      </c>
      <c r="T28" s="178">
        <f t="shared" ref="T28:T45" si="49">G28*J28</f>
        <v>0</v>
      </c>
      <c r="U28" s="154">
        <f t="shared" ref="U28:U46" si="50">S28+T28</f>
        <v>6875.96</v>
      </c>
      <c r="V28" s="130"/>
      <c r="W28" s="130"/>
      <c r="X28" s="130"/>
      <c r="Y28" s="130"/>
      <c r="Z28" s="130"/>
      <c r="AA28" s="130"/>
      <c r="AB28" s="130"/>
      <c r="AC28" s="130">
        <v>1</v>
      </c>
      <c r="AD28" s="130"/>
      <c r="AE28" s="130"/>
      <c r="AF28" s="130"/>
      <c r="AG28" s="130"/>
      <c r="AH28" s="130"/>
    </row>
    <row r="29" spans="1:34" ht="12.75" customHeight="1" x14ac:dyDescent="0.2">
      <c r="A29" s="336" t="s">
        <v>97</v>
      </c>
      <c r="B29" s="336" t="s">
        <v>97</v>
      </c>
      <c r="C29" s="143" t="s">
        <v>297</v>
      </c>
      <c r="D29" s="144" t="s">
        <v>298</v>
      </c>
      <c r="E29" s="144">
        <f t="shared" si="44"/>
        <v>0</v>
      </c>
      <c r="F29" s="171"/>
      <c r="G29" s="172"/>
      <c r="H29" s="172"/>
      <c r="I29" s="173"/>
      <c r="J29" s="174"/>
      <c r="K29" s="169">
        <f t="shared" ref="K29:L29" si="51">F29*24</f>
        <v>0</v>
      </c>
      <c r="L29" s="170">
        <f t="shared" si="51"/>
        <v>0</v>
      </c>
      <c r="M29" s="175">
        <f t="shared" ref="M29:N29" si="52">K29*I29</f>
        <v>0</v>
      </c>
      <c r="N29" s="176">
        <f t="shared" si="52"/>
        <v>0</v>
      </c>
      <c r="O29" s="152">
        <f t="shared" si="47"/>
        <v>0</v>
      </c>
      <c r="Q29" s="130"/>
      <c r="S29" s="177">
        <f t="shared" si="48"/>
        <v>0</v>
      </c>
      <c r="T29" s="178">
        <f t="shared" si="49"/>
        <v>0</v>
      </c>
      <c r="U29" s="154">
        <f t="shared" si="50"/>
        <v>0</v>
      </c>
      <c r="V29" s="130"/>
      <c r="W29" s="130"/>
      <c r="X29" s="130"/>
      <c r="Y29" s="130"/>
      <c r="Z29" s="130"/>
      <c r="AA29" s="130"/>
      <c r="AB29" s="130"/>
      <c r="AC29" s="130">
        <v>0</v>
      </c>
      <c r="AD29" s="130"/>
      <c r="AE29" s="130"/>
      <c r="AF29" s="130"/>
      <c r="AG29" s="130"/>
      <c r="AH29" s="130"/>
    </row>
    <row r="30" spans="1:34" ht="12.75" customHeight="1" x14ac:dyDescent="0.2">
      <c r="A30" s="336">
        <v>2</v>
      </c>
      <c r="B30" s="336">
        <v>6</v>
      </c>
      <c r="C30" s="143" t="s">
        <v>301</v>
      </c>
      <c r="D30" s="144" t="s">
        <v>302</v>
      </c>
      <c r="E30" s="144">
        <f t="shared" si="44"/>
        <v>1</v>
      </c>
      <c r="F30" s="171">
        <v>1</v>
      </c>
      <c r="G30" s="172"/>
      <c r="H30" s="172"/>
      <c r="I30" s="173">
        <f>CAN.40h.D!I169</f>
        <v>6881.4699999999993</v>
      </c>
      <c r="J30" s="174"/>
      <c r="K30" s="169">
        <f t="shared" ref="K30:L30" si="53">F30*24</f>
        <v>24</v>
      </c>
      <c r="L30" s="170">
        <f t="shared" si="53"/>
        <v>0</v>
      </c>
      <c r="M30" s="175">
        <f t="shared" ref="M30:N30" si="54">K30*I30</f>
        <v>165155.27999999997</v>
      </c>
      <c r="N30" s="176">
        <f t="shared" si="54"/>
        <v>0</v>
      </c>
      <c r="O30" s="152">
        <f t="shared" si="47"/>
        <v>165155.27999999997</v>
      </c>
      <c r="Q30" s="130"/>
      <c r="S30" s="177">
        <f t="shared" si="48"/>
        <v>6881.4699999999993</v>
      </c>
      <c r="T30" s="178">
        <f t="shared" si="49"/>
        <v>0</v>
      </c>
      <c r="U30" s="154">
        <f t="shared" si="50"/>
        <v>6881.4699999999993</v>
      </c>
      <c r="V30" s="130"/>
      <c r="W30" s="130"/>
      <c r="X30" s="130"/>
      <c r="Y30" s="130"/>
      <c r="Z30" s="130"/>
      <c r="AA30" s="130"/>
      <c r="AB30" s="130"/>
      <c r="AC30" s="130">
        <v>1</v>
      </c>
      <c r="AD30" s="130"/>
      <c r="AE30" s="130"/>
      <c r="AF30" s="130"/>
      <c r="AG30" s="130"/>
      <c r="AH30" s="130"/>
    </row>
    <row r="31" spans="1:34" ht="12.75" customHeight="1" x14ac:dyDescent="0.2">
      <c r="A31" s="336" t="s">
        <v>97</v>
      </c>
      <c r="B31" s="336" t="s">
        <v>97</v>
      </c>
      <c r="C31" s="143" t="s">
        <v>304</v>
      </c>
      <c r="D31" s="144" t="s">
        <v>305</v>
      </c>
      <c r="E31" s="144">
        <f t="shared" si="44"/>
        <v>0</v>
      </c>
      <c r="F31" s="171"/>
      <c r="G31" s="172"/>
      <c r="H31" s="172"/>
      <c r="I31" s="173"/>
      <c r="J31" s="174"/>
      <c r="K31" s="169">
        <f t="shared" ref="K31:L31" si="55">F31*24</f>
        <v>0</v>
      </c>
      <c r="L31" s="170">
        <f t="shared" si="55"/>
        <v>0</v>
      </c>
      <c r="M31" s="175">
        <f t="shared" ref="M31:N31" si="56">K31*I31</f>
        <v>0</v>
      </c>
      <c r="N31" s="176">
        <f t="shared" si="56"/>
        <v>0</v>
      </c>
      <c r="O31" s="152">
        <f t="shared" si="47"/>
        <v>0</v>
      </c>
      <c r="Q31" s="130"/>
      <c r="S31" s="177">
        <f t="shared" si="48"/>
        <v>0</v>
      </c>
      <c r="T31" s="178">
        <f t="shared" si="49"/>
        <v>0</v>
      </c>
      <c r="U31" s="154">
        <f t="shared" si="50"/>
        <v>0</v>
      </c>
      <c r="V31" s="130"/>
      <c r="W31" s="130"/>
      <c r="X31" s="130"/>
      <c r="Y31" s="130"/>
      <c r="Z31" s="130"/>
      <c r="AA31" s="130"/>
      <c r="AB31" s="130"/>
      <c r="AC31" s="130">
        <v>0</v>
      </c>
      <c r="AD31" s="130"/>
      <c r="AE31" s="130"/>
      <c r="AF31" s="130"/>
      <c r="AG31" s="130"/>
      <c r="AH31" s="130"/>
    </row>
    <row r="32" spans="1:34" ht="12.75" customHeight="1" x14ac:dyDescent="0.2">
      <c r="A32" s="336" t="s">
        <v>97</v>
      </c>
      <c r="B32" s="336" t="s">
        <v>97</v>
      </c>
      <c r="C32" s="143" t="s">
        <v>308</v>
      </c>
      <c r="D32" s="144" t="s">
        <v>309</v>
      </c>
      <c r="E32" s="144">
        <f t="shared" si="44"/>
        <v>0</v>
      </c>
      <c r="F32" s="171"/>
      <c r="G32" s="172"/>
      <c r="H32" s="172"/>
      <c r="I32" s="173"/>
      <c r="J32" s="174"/>
      <c r="K32" s="169">
        <f t="shared" ref="K32:L32" si="57">F32*24</f>
        <v>0</v>
      </c>
      <c r="L32" s="170">
        <f t="shared" si="57"/>
        <v>0</v>
      </c>
      <c r="M32" s="175">
        <f t="shared" ref="M32:N32" si="58">K32*I32</f>
        <v>0</v>
      </c>
      <c r="N32" s="176">
        <f t="shared" si="58"/>
        <v>0</v>
      </c>
      <c r="O32" s="152">
        <f t="shared" si="47"/>
        <v>0</v>
      </c>
      <c r="Q32" s="130"/>
      <c r="S32" s="177">
        <f t="shared" si="48"/>
        <v>0</v>
      </c>
      <c r="T32" s="178">
        <f t="shared" si="49"/>
        <v>0</v>
      </c>
      <c r="U32" s="154">
        <f t="shared" si="50"/>
        <v>0</v>
      </c>
      <c r="V32" s="130"/>
      <c r="W32" s="130"/>
      <c r="X32" s="130"/>
      <c r="Y32" s="130"/>
      <c r="Z32" s="130"/>
      <c r="AA32" s="130"/>
      <c r="AB32" s="130"/>
      <c r="AC32" s="130">
        <v>0</v>
      </c>
      <c r="AD32" s="130"/>
      <c r="AE32" s="130"/>
      <c r="AF32" s="130"/>
      <c r="AG32" s="130"/>
      <c r="AH32" s="130"/>
    </row>
    <row r="33" spans="1:34" ht="12.75" customHeight="1" x14ac:dyDescent="0.2">
      <c r="A33" s="336" t="s">
        <v>97</v>
      </c>
      <c r="B33" s="336" t="s">
        <v>97</v>
      </c>
      <c r="C33" s="143" t="s">
        <v>310</v>
      </c>
      <c r="D33" s="144" t="s">
        <v>311</v>
      </c>
      <c r="E33" s="144">
        <f t="shared" si="44"/>
        <v>0</v>
      </c>
      <c r="F33" s="171"/>
      <c r="G33" s="172"/>
      <c r="H33" s="172"/>
      <c r="I33" s="173"/>
      <c r="J33" s="174"/>
      <c r="K33" s="169">
        <f t="shared" ref="K33:L33" si="59">F33*24</f>
        <v>0</v>
      </c>
      <c r="L33" s="170">
        <f t="shared" si="59"/>
        <v>0</v>
      </c>
      <c r="M33" s="175">
        <f t="shared" ref="M33:N33" si="60">K33*I33</f>
        <v>0</v>
      </c>
      <c r="N33" s="176">
        <f t="shared" si="60"/>
        <v>0</v>
      </c>
      <c r="O33" s="152">
        <f t="shared" si="47"/>
        <v>0</v>
      </c>
      <c r="Q33" s="130"/>
      <c r="S33" s="177">
        <f t="shared" si="48"/>
        <v>0</v>
      </c>
      <c r="T33" s="178">
        <f t="shared" si="49"/>
        <v>0</v>
      </c>
      <c r="U33" s="154">
        <f t="shared" si="50"/>
        <v>0</v>
      </c>
      <c r="V33" s="130"/>
      <c r="W33" s="130"/>
      <c r="X33" s="130"/>
      <c r="Y33" s="130"/>
      <c r="Z33" s="130"/>
      <c r="AA33" s="130"/>
      <c r="AB33" s="130"/>
      <c r="AC33" s="130">
        <v>0</v>
      </c>
      <c r="AD33" s="130"/>
      <c r="AE33" s="130"/>
      <c r="AF33" s="130"/>
      <c r="AG33" s="130"/>
      <c r="AH33" s="130"/>
    </row>
    <row r="34" spans="1:34" ht="12.75" customHeight="1" x14ac:dyDescent="0.2">
      <c r="A34" s="336">
        <v>5</v>
      </c>
      <c r="B34" s="336">
        <v>13</v>
      </c>
      <c r="C34" s="143" t="s">
        <v>313</v>
      </c>
      <c r="D34" s="144" t="s">
        <v>314</v>
      </c>
      <c r="E34" s="144">
        <f t="shared" si="44"/>
        <v>1</v>
      </c>
      <c r="F34" s="171"/>
      <c r="G34" s="172">
        <v>1</v>
      </c>
      <c r="H34" s="179">
        <v>0.9375</v>
      </c>
      <c r="I34" s="173"/>
      <c r="J34" s="174">
        <f>FE.40h.N!I171</f>
        <v>7120.1500000000005</v>
      </c>
      <c r="K34" s="169">
        <f t="shared" ref="K34:L34" si="61">F34*24</f>
        <v>0</v>
      </c>
      <c r="L34" s="170">
        <f t="shared" si="61"/>
        <v>24</v>
      </c>
      <c r="M34" s="175">
        <f t="shared" ref="M34:N34" si="62">K34*I34</f>
        <v>0</v>
      </c>
      <c r="N34" s="176">
        <f t="shared" si="62"/>
        <v>170883.6</v>
      </c>
      <c r="O34" s="152">
        <f t="shared" si="47"/>
        <v>170883.6</v>
      </c>
      <c r="Q34" s="130"/>
      <c r="S34" s="177">
        <f t="shared" si="48"/>
        <v>0</v>
      </c>
      <c r="T34" s="178">
        <f t="shared" si="49"/>
        <v>7120.1500000000005</v>
      </c>
      <c r="U34" s="154">
        <f t="shared" si="50"/>
        <v>7120.1500000000005</v>
      </c>
      <c r="V34" s="130"/>
      <c r="W34" s="130"/>
      <c r="X34" s="130"/>
      <c r="Y34" s="130"/>
      <c r="Z34" s="130"/>
      <c r="AA34" s="130"/>
      <c r="AB34" s="130"/>
      <c r="AC34" s="130">
        <v>1</v>
      </c>
      <c r="AD34" s="130"/>
      <c r="AE34" s="130"/>
      <c r="AF34" s="130"/>
      <c r="AG34" s="130"/>
      <c r="AH34" s="130"/>
    </row>
    <row r="35" spans="1:34" ht="12.75" customHeight="1" x14ac:dyDescent="0.2">
      <c r="A35" s="336">
        <v>11</v>
      </c>
      <c r="B35" s="336" t="s">
        <v>352</v>
      </c>
      <c r="C35" s="143" t="s">
        <v>315</v>
      </c>
      <c r="D35" s="144" t="s">
        <v>316</v>
      </c>
      <c r="E35" s="144">
        <f t="shared" si="44"/>
        <v>3</v>
      </c>
      <c r="F35" s="180">
        <v>2</v>
      </c>
      <c r="G35" s="181">
        <v>1</v>
      </c>
      <c r="H35" s="172"/>
      <c r="I35" s="173">
        <f>IBI.40h.D!I169</f>
        <v>6854.09</v>
      </c>
      <c r="J35" s="174">
        <f>IBI.40h.N!I171</f>
        <v>7010.04</v>
      </c>
      <c r="K35" s="169">
        <f t="shared" ref="K35:L35" si="63">F35*24</f>
        <v>48</v>
      </c>
      <c r="L35" s="170">
        <f t="shared" si="63"/>
        <v>24</v>
      </c>
      <c r="M35" s="175">
        <f t="shared" ref="M35:N35" si="64">K35*I35</f>
        <v>328996.32</v>
      </c>
      <c r="N35" s="176">
        <f t="shared" si="64"/>
        <v>168240.96</v>
      </c>
      <c r="O35" s="152">
        <f t="shared" si="47"/>
        <v>497237.28</v>
      </c>
      <c r="Q35" s="130"/>
      <c r="S35" s="177">
        <f t="shared" si="48"/>
        <v>13708.18</v>
      </c>
      <c r="T35" s="178">
        <f t="shared" si="49"/>
        <v>7010.04</v>
      </c>
      <c r="U35" s="154">
        <f t="shared" si="50"/>
        <v>20718.22</v>
      </c>
      <c r="V35" s="130"/>
      <c r="W35" s="130"/>
      <c r="X35" s="130"/>
      <c r="Y35" s="130"/>
      <c r="Z35" s="130"/>
      <c r="AA35" s="130"/>
      <c r="AB35" s="130"/>
      <c r="AC35" s="130">
        <v>1</v>
      </c>
      <c r="AD35" s="130"/>
      <c r="AE35" s="130"/>
      <c r="AF35" s="130"/>
      <c r="AG35" s="130"/>
      <c r="AH35" s="130"/>
    </row>
    <row r="36" spans="1:34" ht="12.75" customHeight="1" x14ac:dyDescent="0.2">
      <c r="A36" s="336">
        <v>6</v>
      </c>
      <c r="B36" s="336">
        <v>15</v>
      </c>
      <c r="C36" s="143" t="s">
        <v>317</v>
      </c>
      <c r="D36" s="144" t="s">
        <v>318</v>
      </c>
      <c r="E36" s="144">
        <f t="shared" si="44"/>
        <v>1</v>
      </c>
      <c r="F36" s="171">
        <v>1</v>
      </c>
      <c r="G36" s="172"/>
      <c r="H36" s="172"/>
      <c r="I36" s="173">
        <f>OSO.40h.D!I169</f>
        <v>6849.74</v>
      </c>
      <c r="J36" s="174"/>
      <c r="K36" s="169">
        <f t="shared" ref="K36:L36" si="65">F36*24</f>
        <v>24</v>
      </c>
      <c r="L36" s="170">
        <f t="shared" si="65"/>
        <v>0</v>
      </c>
      <c r="M36" s="175">
        <f t="shared" ref="M36:N36" si="66">K36*I36</f>
        <v>164393.76</v>
      </c>
      <c r="N36" s="176">
        <f t="shared" si="66"/>
        <v>0</v>
      </c>
      <c r="O36" s="152">
        <f t="shared" si="47"/>
        <v>164393.76</v>
      </c>
      <c r="Q36" s="130"/>
      <c r="S36" s="177">
        <f t="shared" si="48"/>
        <v>6849.74</v>
      </c>
      <c r="T36" s="178">
        <f t="shared" si="49"/>
        <v>0</v>
      </c>
      <c r="U36" s="154">
        <f t="shared" si="50"/>
        <v>6849.74</v>
      </c>
      <c r="V36" s="130"/>
      <c r="W36" s="130"/>
      <c r="X36" s="130"/>
      <c r="Y36" s="130"/>
      <c r="Z36" s="130"/>
      <c r="AA36" s="130"/>
      <c r="AB36" s="130"/>
      <c r="AC36" s="130">
        <v>1</v>
      </c>
      <c r="AD36" s="130"/>
      <c r="AE36" s="130"/>
      <c r="AF36" s="130"/>
      <c r="AG36" s="130"/>
      <c r="AH36" s="130"/>
    </row>
    <row r="37" spans="1:34" ht="12.75" customHeight="1" x14ac:dyDescent="0.2">
      <c r="A37" s="336">
        <v>7</v>
      </c>
      <c r="B37" s="336">
        <v>18</v>
      </c>
      <c r="C37" s="143" t="s">
        <v>321</v>
      </c>
      <c r="D37" s="144" t="s">
        <v>322</v>
      </c>
      <c r="E37" s="144">
        <f t="shared" si="44"/>
        <v>1</v>
      </c>
      <c r="F37" s="171"/>
      <c r="G37" s="172">
        <v>1</v>
      </c>
      <c r="H37" s="179">
        <v>0.9375</v>
      </c>
      <c r="I37" s="173"/>
      <c r="J37" s="174">
        <f>POA.40h.N!I171</f>
        <v>6997.56</v>
      </c>
      <c r="K37" s="169">
        <f t="shared" ref="K37:L37" si="67">F37*24</f>
        <v>0</v>
      </c>
      <c r="L37" s="170">
        <f t="shared" si="67"/>
        <v>24</v>
      </c>
      <c r="M37" s="175">
        <f t="shared" ref="M37:N37" si="68">K37*I37</f>
        <v>0</v>
      </c>
      <c r="N37" s="176">
        <f t="shared" si="68"/>
        <v>167941.44</v>
      </c>
      <c r="O37" s="152">
        <f t="shared" si="47"/>
        <v>167941.44</v>
      </c>
      <c r="Q37" s="130"/>
      <c r="S37" s="177">
        <f t="shared" si="48"/>
        <v>0</v>
      </c>
      <c r="T37" s="178">
        <f t="shared" si="49"/>
        <v>6997.56</v>
      </c>
      <c r="U37" s="154">
        <f t="shared" si="50"/>
        <v>6997.56</v>
      </c>
      <c r="V37" s="130"/>
      <c r="W37" s="130"/>
      <c r="X37" s="130"/>
      <c r="Y37" s="130"/>
      <c r="Z37" s="130"/>
      <c r="AA37" s="130"/>
      <c r="AB37" s="130"/>
      <c r="AC37" s="130">
        <v>1</v>
      </c>
      <c r="AD37" s="130"/>
      <c r="AE37" s="130"/>
      <c r="AF37" s="130"/>
      <c r="AG37" s="130"/>
      <c r="AH37" s="130"/>
    </row>
    <row r="38" spans="1:34" ht="12.75" customHeight="1" x14ac:dyDescent="0.2">
      <c r="A38" s="336">
        <v>8</v>
      </c>
      <c r="B38" s="336">
        <v>21</v>
      </c>
      <c r="C38" s="143" t="s">
        <v>324</v>
      </c>
      <c r="D38" s="144" t="s">
        <v>325</v>
      </c>
      <c r="E38" s="144">
        <f t="shared" si="44"/>
        <v>1</v>
      </c>
      <c r="F38" s="171"/>
      <c r="G38" s="172">
        <v>1</v>
      </c>
      <c r="H38" s="179">
        <v>0.9375</v>
      </c>
      <c r="I38" s="173"/>
      <c r="J38" s="174">
        <f>RES.40h.N!I171</f>
        <v>6997.56</v>
      </c>
      <c r="K38" s="169">
        <f t="shared" ref="K38:L38" si="69">F38*24</f>
        <v>0</v>
      </c>
      <c r="L38" s="170">
        <f t="shared" si="69"/>
        <v>24</v>
      </c>
      <c r="M38" s="175">
        <f t="shared" ref="M38:N38" si="70">K38*I38</f>
        <v>0</v>
      </c>
      <c r="N38" s="176">
        <f t="shared" si="70"/>
        <v>167941.44</v>
      </c>
      <c r="O38" s="152">
        <f t="shared" si="47"/>
        <v>167941.44</v>
      </c>
      <c r="Q38" s="130"/>
      <c r="S38" s="177">
        <f t="shared" si="48"/>
        <v>0</v>
      </c>
      <c r="T38" s="178">
        <f t="shared" si="49"/>
        <v>6997.56</v>
      </c>
      <c r="U38" s="154">
        <f t="shared" si="50"/>
        <v>6997.56</v>
      </c>
      <c r="V38" s="130"/>
      <c r="W38" s="130"/>
      <c r="X38" s="130"/>
      <c r="Y38" s="130"/>
      <c r="Z38" s="130"/>
      <c r="AA38" s="130"/>
      <c r="AB38" s="130"/>
      <c r="AC38" s="130">
        <v>1</v>
      </c>
      <c r="AD38" s="130"/>
      <c r="AE38" s="130"/>
      <c r="AF38" s="130"/>
      <c r="AG38" s="130"/>
      <c r="AH38" s="130"/>
    </row>
    <row r="39" spans="1:34" ht="12.75" customHeight="1" x14ac:dyDescent="0.2">
      <c r="A39" s="336">
        <v>9</v>
      </c>
      <c r="B39" s="336">
        <v>24</v>
      </c>
      <c r="C39" s="143" t="s">
        <v>328</v>
      </c>
      <c r="D39" s="144" t="s">
        <v>329</v>
      </c>
      <c r="E39" s="144">
        <f t="shared" si="44"/>
        <v>1</v>
      </c>
      <c r="F39" s="171">
        <v>1</v>
      </c>
      <c r="G39" s="172"/>
      <c r="H39" s="172"/>
      <c r="I39" s="173">
        <f>RG.40h.D!I169</f>
        <v>6935.7</v>
      </c>
      <c r="J39" s="174"/>
      <c r="K39" s="169">
        <f t="shared" ref="K39:L39" si="71">F39*24</f>
        <v>24</v>
      </c>
      <c r="L39" s="170">
        <f t="shared" si="71"/>
        <v>0</v>
      </c>
      <c r="M39" s="175">
        <f t="shared" ref="M39:N39" si="72">K39*I39</f>
        <v>166456.79999999999</v>
      </c>
      <c r="N39" s="176">
        <f t="shared" si="72"/>
        <v>0</v>
      </c>
      <c r="O39" s="152">
        <f t="shared" si="47"/>
        <v>166456.79999999999</v>
      </c>
      <c r="Q39" s="130"/>
      <c r="S39" s="177">
        <f t="shared" si="48"/>
        <v>6935.7</v>
      </c>
      <c r="T39" s="178">
        <f t="shared" si="49"/>
        <v>0</v>
      </c>
      <c r="U39" s="154">
        <f t="shared" si="50"/>
        <v>6935.7</v>
      </c>
      <c r="V39" s="130"/>
      <c r="W39" s="130"/>
      <c r="X39" s="130"/>
      <c r="Y39" s="130"/>
      <c r="Z39" s="130"/>
      <c r="AA39" s="130"/>
      <c r="AB39" s="130"/>
      <c r="AC39" s="130">
        <v>1</v>
      </c>
      <c r="AD39" s="130"/>
      <c r="AE39" s="130"/>
      <c r="AF39" s="130"/>
      <c r="AG39" s="130"/>
      <c r="AH39" s="130"/>
    </row>
    <row r="40" spans="1:34" ht="12.75" customHeight="1" x14ac:dyDescent="0.2">
      <c r="A40" s="336"/>
      <c r="B40" s="336" t="s">
        <v>97</v>
      </c>
      <c r="C40" s="143" t="s">
        <v>331</v>
      </c>
      <c r="D40" s="144" t="s">
        <v>332</v>
      </c>
      <c r="E40" s="144">
        <f t="shared" si="44"/>
        <v>0</v>
      </c>
      <c r="F40" s="171"/>
      <c r="G40" s="172"/>
      <c r="H40" s="172"/>
      <c r="I40" s="173"/>
      <c r="J40" s="174"/>
      <c r="K40" s="169">
        <f t="shared" ref="K40:L40" si="73">F40*24</f>
        <v>0</v>
      </c>
      <c r="L40" s="170">
        <f t="shared" si="73"/>
        <v>0</v>
      </c>
      <c r="M40" s="175">
        <f t="shared" ref="M40:N40" si="74">K40*I40</f>
        <v>0</v>
      </c>
      <c r="N40" s="176">
        <f t="shared" si="74"/>
        <v>0</v>
      </c>
      <c r="O40" s="152">
        <f t="shared" si="47"/>
        <v>0</v>
      </c>
      <c r="Q40" s="130"/>
      <c r="S40" s="177">
        <f t="shared" si="48"/>
        <v>0</v>
      </c>
      <c r="T40" s="178">
        <f t="shared" si="49"/>
        <v>0</v>
      </c>
      <c r="U40" s="154">
        <f t="shared" si="50"/>
        <v>0</v>
      </c>
      <c r="V40" s="130"/>
      <c r="W40" s="130"/>
      <c r="X40" s="130"/>
      <c r="Y40" s="130"/>
      <c r="Z40" s="130"/>
      <c r="AA40" s="130"/>
      <c r="AB40" s="130"/>
      <c r="AC40" s="130">
        <v>0</v>
      </c>
      <c r="AD40" s="130"/>
      <c r="AE40" s="130"/>
      <c r="AF40" s="130"/>
      <c r="AG40" s="130"/>
      <c r="AH40" s="130"/>
    </row>
    <row r="41" spans="1:34" ht="12.75" customHeight="1" x14ac:dyDescent="0.2">
      <c r="A41" s="336"/>
      <c r="B41" s="336" t="s">
        <v>97</v>
      </c>
      <c r="C41" s="143" t="s">
        <v>334</v>
      </c>
      <c r="D41" s="144" t="s">
        <v>335</v>
      </c>
      <c r="E41" s="144">
        <f t="shared" si="44"/>
        <v>0</v>
      </c>
      <c r="F41" s="171"/>
      <c r="G41" s="172"/>
      <c r="H41" s="168"/>
      <c r="I41" s="173"/>
      <c r="J41" s="174"/>
      <c r="K41" s="169">
        <f t="shared" ref="K41:L41" si="75">F41*24</f>
        <v>0</v>
      </c>
      <c r="L41" s="170">
        <f t="shared" si="75"/>
        <v>0</v>
      </c>
      <c r="M41" s="175">
        <f t="shared" ref="M41:N41" si="76">K41*I41</f>
        <v>0</v>
      </c>
      <c r="N41" s="176">
        <f t="shared" si="76"/>
        <v>0</v>
      </c>
      <c r="O41" s="152">
        <f t="shared" si="47"/>
        <v>0</v>
      </c>
      <c r="Q41" s="130"/>
      <c r="S41" s="177">
        <f t="shared" si="48"/>
        <v>0</v>
      </c>
      <c r="T41" s="178">
        <f t="shared" si="49"/>
        <v>0</v>
      </c>
      <c r="U41" s="154">
        <f t="shared" si="50"/>
        <v>0</v>
      </c>
      <c r="V41" s="130"/>
      <c r="W41" s="130"/>
      <c r="X41" s="130"/>
      <c r="Y41" s="130"/>
      <c r="Z41" s="130"/>
      <c r="AA41" s="130"/>
      <c r="AB41" s="130"/>
      <c r="AC41" s="130">
        <v>0</v>
      </c>
      <c r="AD41" s="130"/>
      <c r="AE41" s="130"/>
      <c r="AF41" s="130"/>
      <c r="AG41" s="130"/>
      <c r="AH41" s="130"/>
    </row>
    <row r="42" spans="1:34" ht="12.75" customHeight="1" x14ac:dyDescent="0.2">
      <c r="A42" s="336"/>
      <c r="B42" s="336" t="s">
        <v>97</v>
      </c>
      <c r="C42" s="143" t="s">
        <v>337</v>
      </c>
      <c r="D42" s="144" t="s">
        <v>338</v>
      </c>
      <c r="E42" s="144">
        <f t="shared" si="44"/>
        <v>0</v>
      </c>
      <c r="F42" s="171"/>
      <c r="G42" s="172"/>
      <c r="H42" s="168"/>
      <c r="I42" s="173"/>
      <c r="J42" s="174"/>
      <c r="K42" s="169">
        <f t="shared" ref="K42:L42" si="77">F42*24</f>
        <v>0</v>
      </c>
      <c r="L42" s="170">
        <f t="shared" si="77"/>
        <v>0</v>
      </c>
      <c r="M42" s="175">
        <f t="shared" ref="M42:N42" si="78">K42*I42</f>
        <v>0</v>
      </c>
      <c r="N42" s="176">
        <f t="shared" si="78"/>
        <v>0</v>
      </c>
      <c r="O42" s="152">
        <f t="shared" si="47"/>
        <v>0</v>
      </c>
      <c r="Q42" s="130"/>
      <c r="S42" s="177">
        <f t="shared" si="48"/>
        <v>0</v>
      </c>
      <c r="T42" s="178">
        <f t="shared" si="49"/>
        <v>0</v>
      </c>
      <c r="U42" s="154">
        <f t="shared" si="50"/>
        <v>0</v>
      </c>
      <c r="V42" s="130"/>
      <c r="W42" s="130"/>
      <c r="X42" s="130"/>
      <c r="Y42" s="130"/>
      <c r="Z42" s="130"/>
      <c r="AA42" s="130"/>
      <c r="AB42" s="130"/>
      <c r="AC42" s="130">
        <v>0</v>
      </c>
      <c r="AD42" s="130"/>
      <c r="AE42" s="130"/>
      <c r="AF42" s="130"/>
      <c r="AG42" s="130"/>
      <c r="AH42" s="130"/>
    </row>
    <row r="43" spans="1:34" ht="12.75" customHeight="1" x14ac:dyDescent="0.2">
      <c r="A43" s="336"/>
      <c r="B43" s="336" t="s">
        <v>97</v>
      </c>
      <c r="C43" s="143" t="s">
        <v>339</v>
      </c>
      <c r="D43" s="144" t="s">
        <v>340</v>
      </c>
      <c r="E43" s="144">
        <f t="shared" si="44"/>
        <v>0</v>
      </c>
      <c r="F43" s="171"/>
      <c r="G43" s="172"/>
      <c r="H43" s="168"/>
      <c r="I43" s="173"/>
      <c r="J43" s="174"/>
      <c r="K43" s="169">
        <f t="shared" ref="K43:L43" si="79">F43*24</f>
        <v>0</v>
      </c>
      <c r="L43" s="170">
        <f t="shared" si="79"/>
        <v>0</v>
      </c>
      <c r="M43" s="175">
        <f t="shared" ref="M43:N43" si="80">K43*I43</f>
        <v>0</v>
      </c>
      <c r="N43" s="176">
        <f t="shared" si="80"/>
        <v>0</v>
      </c>
      <c r="O43" s="152">
        <f t="shared" si="47"/>
        <v>0</v>
      </c>
      <c r="Q43" s="130"/>
      <c r="S43" s="177">
        <f t="shared" si="48"/>
        <v>0</v>
      </c>
      <c r="T43" s="178">
        <f t="shared" si="49"/>
        <v>0</v>
      </c>
      <c r="U43" s="154">
        <f t="shared" si="50"/>
        <v>0</v>
      </c>
      <c r="V43" s="130"/>
      <c r="W43" s="130"/>
      <c r="X43" s="130"/>
      <c r="Y43" s="130"/>
      <c r="Z43" s="130"/>
      <c r="AA43" s="130"/>
      <c r="AB43" s="130"/>
      <c r="AC43" s="130">
        <v>0</v>
      </c>
      <c r="AD43" s="130"/>
      <c r="AE43" s="130"/>
      <c r="AF43" s="130"/>
      <c r="AG43" s="130"/>
      <c r="AH43" s="130"/>
    </row>
    <row r="44" spans="1:34" ht="12.75" customHeight="1" x14ac:dyDescent="0.2">
      <c r="A44" s="336"/>
      <c r="B44" s="336" t="s">
        <v>97</v>
      </c>
      <c r="C44" s="143" t="s">
        <v>341</v>
      </c>
      <c r="D44" s="144" t="s">
        <v>342</v>
      </c>
      <c r="E44" s="144">
        <f t="shared" si="44"/>
        <v>0</v>
      </c>
      <c r="F44" s="171"/>
      <c r="G44" s="172"/>
      <c r="H44" s="168"/>
      <c r="I44" s="173"/>
      <c r="J44" s="174"/>
      <c r="K44" s="169">
        <f t="shared" ref="K44:L44" si="81">F44*24</f>
        <v>0</v>
      </c>
      <c r="L44" s="170">
        <f t="shared" si="81"/>
        <v>0</v>
      </c>
      <c r="M44" s="175">
        <f t="shared" ref="M44:N44" si="82">K44*I44</f>
        <v>0</v>
      </c>
      <c r="N44" s="176">
        <f t="shared" si="82"/>
        <v>0</v>
      </c>
      <c r="O44" s="152">
        <f t="shared" si="47"/>
        <v>0</v>
      </c>
      <c r="Q44" s="130"/>
      <c r="S44" s="177">
        <f t="shared" si="48"/>
        <v>0</v>
      </c>
      <c r="T44" s="178">
        <f t="shared" si="49"/>
        <v>0</v>
      </c>
      <c r="U44" s="154">
        <f t="shared" si="50"/>
        <v>0</v>
      </c>
      <c r="V44" s="130"/>
      <c r="W44" s="130"/>
      <c r="X44" s="130"/>
      <c r="Y44" s="130"/>
      <c r="Z44" s="130"/>
      <c r="AA44" s="130"/>
      <c r="AB44" s="130"/>
      <c r="AC44" s="130">
        <v>0</v>
      </c>
      <c r="AD44" s="130"/>
      <c r="AE44" s="130"/>
      <c r="AF44" s="130"/>
      <c r="AG44" s="130"/>
      <c r="AH44" s="130"/>
    </row>
    <row r="45" spans="1:34" ht="12.75" customHeight="1" x14ac:dyDescent="0.2">
      <c r="A45" s="336"/>
      <c r="B45" s="336" t="s">
        <v>97</v>
      </c>
      <c r="C45" s="143" t="s">
        <v>353</v>
      </c>
      <c r="D45" s="144" t="s">
        <v>344</v>
      </c>
      <c r="E45" s="144">
        <f t="shared" si="44"/>
        <v>0</v>
      </c>
      <c r="F45" s="171"/>
      <c r="G45" s="172"/>
      <c r="H45" s="168"/>
      <c r="I45" s="173"/>
      <c r="J45" s="182"/>
      <c r="K45" s="169">
        <f t="shared" ref="K45:L45" si="83">F45*24</f>
        <v>0</v>
      </c>
      <c r="L45" s="170">
        <f t="shared" si="83"/>
        <v>0</v>
      </c>
      <c r="M45" s="175">
        <f t="shared" ref="M45:N45" si="84">K45*I45</f>
        <v>0</v>
      </c>
      <c r="N45" s="176">
        <f t="shared" si="84"/>
        <v>0</v>
      </c>
      <c r="O45" s="152">
        <f t="shared" si="47"/>
        <v>0</v>
      </c>
      <c r="Q45" s="130"/>
      <c r="S45" s="177">
        <f t="shared" si="48"/>
        <v>0</v>
      </c>
      <c r="T45" s="178">
        <f t="shared" si="49"/>
        <v>0</v>
      </c>
      <c r="U45" s="154">
        <f t="shared" si="50"/>
        <v>0</v>
      </c>
      <c r="V45" s="130"/>
      <c r="W45" s="130"/>
      <c r="X45" s="130"/>
      <c r="Y45" s="130"/>
      <c r="Z45" s="130"/>
      <c r="AA45" s="130"/>
      <c r="AB45" s="130"/>
      <c r="AC45" s="130">
        <v>0</v>
      </c>
      <c r="AD45" s="130"/>
      <c r="AE45" s="130"/>
      <c r="AF45" s="130"/>
      <c r="AG45" s="130"/>
      <c r="AH45" s="130"/>
    </row>
    <row r="46" spans="1:34" ht="12.75" customHeight="1" x14ac:dyDescent="0.2">
      <c r="A46" s="344"/>
      <c r="B46" s="344"/>
      <c r="C46" s="133" t="s">
        <v>345</v>
      </c>
      <c r="D46" s="144"/>
      <c r="E46" s="144">
        <f t="shared" si="44"/>
        <v>10</v>
      </c>
      <c r="F46" s="167">
        <f t="shared" ref="F46:G46" si="85">SUM(F28:F45)</f>
        <v>6</v>
      </c>
      <c r="G46" s="168">
        <f t="shared" si="85"/>
        <v>4</v>
      </c>
      <c r="H46" s="168"/>
      <c r="I46" s="183"/>
      <c r="J46" s="184"/>
      <c r="K46" s="185">
        <f t="shared" ref="K46:O46" si="86">SUM(K28:K45)</f>
        <v>144</v>
      </c>
      <c r="L46" s="186">
        <f t="shared" si="86"/>
        <v>96</v>
      </c>
      <c r="M46" s="183">
        <f t="shared" si="86"/>
        <v>990025.2</v>
      </c>
      <c r="N46" s="187">
        <f t="shared" si="86"/>
        <v>675007.44</v>
      </c>
      <c r="O46" s="161">
        <f t="shared" si="86"/>
        <v>1665032.64</v>
      </c>
      <c r="Q46" s="130"/>
      <c r="S46" s="188">
        <f t="shared" ref="S46:T46" si="87">SUM(S27:S45)</f>
        <v>41251.049999999996</v>
      </c>
      <c r="T46" s="189">
        <f t="shared" si="87"/>
        <v>28125.31</v>
      </c>
      <c r="U46" s="164">
        <f t="shared" si="50"/>
        <v>69376.36</v>
      </c>
      <c r="V46" s="130"/>
      <c r="W46" s="130"/>
      <c r="X46" s="130"/>
      <c r="Y46" s="130"/>
      <c r="Z46" s="130"/>
      <c r="AA46" s="130"/>
      <c r="AB46" s="130"/>
      <c r="AC46" s="130">
        <f>SUM(AC28:AC45)</f>
        <v>8</v>
      </c>
      <c r="AD46" s="130"/>
      <c r="AE46" s="130"/>
      <c r="AF46" s="130"/>
      <c r="AG46" s="130"/>
      <c r="AH46" s="130"/>
    </row>
    <row r="47" spans="1:34" ht="12.75" customHeight="1" x14ac:dyDescent="0.2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Q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</row>
    <row r="48" spans="1:34" ht="12.75" customHeight="1" x14ac:dyDescent="0.25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341" t="s">
        <v>2168</v>
      </c>
      <c r="N48" s="205"/>
      <c r="O48" s="329">
        <f>O23+O46</f>
        <v>6603612.2400000002</v>
      </c>
      <c r="Q48" s="130"/>
      <c r="S48" s="190"/>
      <c r="T48" s="190"/>
      <c r="U48" s="190"/>
      <c r="V48" s="130"/>
      <c r="W48" s="130"/>
      <c r="X48" s="130"/>
      <c r="Y48" s="130"/>
      <c r="Z48" s="130"/>
      <c r="AA48" s="130"/>
      <c r="AB48" s="130"/>
      <c r="AC48" s="130">
        <f>AC23+AC46</f>
        <v>35</v>
      </c>
      <c r="AD48" s="130"/>
      <c r="AE48" s="130"/>
      <c r="AF48" s="130"/>
      <c r="AG48" s="130"/>
      <c r="AH48" s="130"/>
    </row>
    <row r="49" spans="1:34" ht="12.75" x14ac:dyDescent="0.2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205"/>
      <c r="N49" s="205"/>
      <c r="O49" s="205"/>
      <c r="Q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</row>
    <row r="50" spans="1:34" ht="12.75" customHeight="1" x14ac:dyDescent="0.25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Q50" s="130"/>
      <c r="S50" s="191"/>
      <c r="T50" s="191"/>
      <c r="U50" s="191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</row>
    <row r="51" spans="1:34" ht="17.25" x14ac:dyDescent="0.3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334"/>
      <c r="O51" s="335"/>
      <c r="P51" s="192"/>
      <c r="Q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</row>
    <row r="52" spans="1:34" ht="19.5" x14ac:dyDescent="0.3">
      <c r="A52" s="130"/>
      <c r="B52" s="193" t="s">
        <v>354</v>
      </c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Q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</row>
    <row r="53" spans="1:34" ht="12.75" customHeight="1" x14ac:dyDescent="0.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Q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</row>
    <row r="54" spans="1:34" ht="12.75" customHeight="1" x14ac:dyDescent="0.25">
      <c r="A54" s="194" t="s">
        <v>355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Q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</row>
    <row r="55" spans="1:34" ht="56.25" x14ac:dyDescent="0.2">
      <c r="A55" s="196" t="s">
        <v>356</v>
      </c>
      <c r="B55" s="196" t="s">
        <v>357</v>
      </c>
      <c r="C55" s="196" t="s">
        <v>358</v>
      </c>
      <c r="D55" s="196" t="s">
        <v>359</v>
      </c>
      <c r="E55" s="196" t="s">
        <v>360</v>
      </c>
      <c r="F55" s="196" t="s">
        <v>361</v>
      </c>
      <c r="G55" s="196" t="s">
        <v>362</v>
      </c>
      <c r="H55" s="130"/>
      <c r="I55" s="130"/>
      <c r="J55" s="130"/>
      <c r="K55" s="130"/>
      <c r="L55" s="130"/>
      <c r="M55" s="130"/>
      <c r="N55" s="130"/>
      <c r="O55" s="130"/>
      <c r="Q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</row>
    <row r="56" spans="1:34" ht="12.75" customHeight="1" x14ac:dyDescent="0.2">
      <c r="A56" s="330">
        <v>1</v>
      </c>
      <c r="B56" s="197">
        <v>1</v>
      </c>
      <c r="C56" s="337" t="s">
        <v>2160</v>
      </c>
      <c r="D56" s="197" t="s">
        <v>363</v>
      </c>
      <c r="E56" s="197">
        <v>120</v>
      </c>
      <c r="F56" s="198">
        <f>ALV.20h.D!I169</f>
        <v>3362.1600000000003</v>
      </c>
      <c r="G56" s="198">
        <f t="shared" ref="G56:G58" si="88">E56*F56</f>
        <v>403459.2</v>
      </c>
      <c r="H56" s="130"/>
      <c r="I56" s="130"/>
      <c r="J56" s="130"/>
      <c r="K56" s="130"/>
      <c r="L56" s="130"/>
      <c r="M56" s="130"/>
      <c r="N56" s="130"/>
      <c r="O56" s="130"/>
      <c r="Q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</row>
    <row r="57" spans="1:34" ht="12.75" customHeight="1" x14ac:dyDescent="0.2">
      <c r="A57" s="331"/>
      <c r="B57" s="197">
        <v>2</v>
      </c>
      <c r="C57" s="337" t="s">
        <v>2162</v>
      </c>
      <c r="D57" s="197" t="s">
        <v>363</v>
      </c>
      <c r="E57" s="197">
        <v>48</v>
      </c>
      <c r="F57" s="198">
        <f>ALV.20h.N!I171</f>
        <v>3507.8000000000006</v>
      </c>
      <c r="G57" s="198">
        <f t="shared" si="88"/>
        <v>168374.40000000002</v>
      </c>
      <c r="H57" s="130"/>
      <c r="I57" s="130"/>
      <c r="J57" s="130"/>
      <c r="K57" s="130"/>
      <c r="L57" s="130"/>
      <c r="M57" s="130"/>
      <c r="N57" s="130"/>
      <c r="O57" s="130"/>
      <c r="Q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</row>
    <row r="58" spans="1:34" ht="12.75" customHeight="1" x14ac:dyDescent="0.2">
      <c r="A58" s="292"/>
      <c r="B58" s="197">
        <v>3</v>
      </c>
      <c r="C58" s="337" t="s">
        <v>2161</v>
      </c>
      <c r="D58" s="197" t="s">
        <v>363</v>
      </c>
      <c r="E58" s="197">
        <v>24</v>
      </c>
      <c r="F58" s="198">
        <f>ALV.40h.D!I169</f>
        <v>6875.96</v>
      </c>
      <c r="G58" s="198">
        <f t="shared" si="88"/>
        <v>165023.04000000001</v>
      </c>
      <c r="H58" s="130"/>
      <c r="I58" s="130"/>
      <c r="J58" s="130"/>
      <c r="K58" s="130"/>
      <c r="L58" s="130"/>
      <c r="M58" s="130"/>
      <c r="N58" s="130"/>
      <c r="O58" s="130"/>
      <c r="Q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</row>
    <row r="59" spans="1:34" ht="12.75" customHeight="1" x14ac:dyDescent="0.2">
      <c r="A59" s="332" t="s">
        <v>364</v>
      </c>
      <c r="B59" s="207"/>
      <c r="C59" s="207"/>
      <c r="D59" s="207"/>
      <c r="E59" s="207"/>
      <c r="F59" s="209"/>
      <c r="G59" s="199">
        <f>SUM(G56:G58)</f>
        <v>736856.64000000013</v>
      </c>
      <c r="H59" s="130"/>
      <c r="I59" s="130"/>
      <c r="J59" s="130"/>
      <c r="K59" s="130"/>
      <c r="L59" s="130"/>
      <c r="M59" s="130"/>
      <c r="N59" s="130"/>
      <c r="O59" s="130"/>
      <c r="Q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</row>
    <row r="60" spans="1:34" ht="12.75" customHeight="1" x14ac:dyDescent="0.25">
      <c r="A60" s="195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Q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</row>
    <row r="61" spans="1:34" ht="12.75" customHeight="1" x14ac:dyDescent="0.25">
      <c r="A61" s="194" t="s">
        <v>365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Q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</row>
    <row r="62" spans="1:34" ht="45" x14ac:dyDescent="0.2">
      <c r="A62" s="196" t="s">
        <v>356</v>
      </c>
      <c r="B62" s="196" t="s">
        <v>357</v>
      </c>
      <c r="C62" s="196" t="s">
        <v>358</v>
      </c>
      <c r="D62" s="196" t="s">
        <v>359</v>
      </c>
      <c r="E62" s="196" t="s">
        <v>360</v>
      </c>
      <c r="F62" s="196" t="s">
        <v>361</v>
      </c>
      <c r="G62" s="196" t="s">
        <v>362</v>
      </c>
      <c r="H62" s="130"/>
      <c r="I62" s="130"/>
      <c r="J62" s="130"/>
      <c r="K62" s="130"/>
      <c r="L62" s="130"/>
      <c r="M62" s="130"/>
      <c r="N62" s="130"/>
      <c r="O62" s="130"/>
      <c r="Q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</row>
    <row r="63" spans="1:34" ht="12.75" customHeight="1" x14ac:dyDescent="0.2">
      <c r="A63" s="330">
        <v>2</v>
      </c>
      <c r="B63" s="197">
        <v>4</v>
      </c>
      <c r="C63" s="337" t="s">
        <v>2160</v>
      </c>
      <c r="D63" s="197" t="s">
        <v>363</v>
      </c>
      <c r="E63" s="197">
        <v>24</v>
      </c>
      <c r="F63" s="198">
        <f>CAN.20h.D!I169</f>
        <v>3367.6800000000003</v>
      </c>
      <c r="G63" s="198">
        <f t="shared" ref="G63:G65" si="89">E63*F63</f>
        <v>80824.320000000007</v>
      </c>
      <c r="H63" s="130"/>
      <c r="I63" s="130"/>
      <c r="J63" s="130"/>
      <c r="K63" s="130"/>
      <c r="L63" s="130"/>
      <c r="M63" s="130"/>
      <c r="N63" s="130"/>
      <c r="O63" s="130"/>
      <c r="Q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</row>
    <row r="64" spans="1:34" ht="12.75" customHeight="1" x14ac:dyDescent="0.2">
      <c r="A64" s="331"/>
      <c r="B64" s="197">
        <v>5</v>
      </c>
      <c r="C64" s="337" t="s">
        <v>2162</v>
      </c>
      <c r="D64" s="197" t="s">
        <v>363</v>
      </c>
      <c r="E64" s="197">
        <v>48</v>
      </c>
      <c r="F64" s="198">
        <f>CAN.20h.N!I171</f>
        <v>3513.3300000000008</v>
      </c>
      <c r="G64" s="198">
        <f t="shared" si="89"/>
        <v>168639.84000000003</v>
      </c>
      <c r="H64" s="130"/>
      <c r="I64" s="130"/>
      <c r="J64" s="130"/>
      <c r="K64" s="130"/>
      <c r="L64" s="130"/>
      <c r="M64" s="130"/>
      <c r="N64" s="130"/>
      <c r="O64" s="130"/>
      <c r="Q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</row>
    <row r="65" spans="1:34" ht="12.75" customHeight="1" x14ac:dyDescent="0.2">
      <c r="A65" s="292"/>
      <c r="B65" s="197">
        <v>6</v>
      </c>
      <c r="C65" s="337" t="s">
        <v>2161</v>
      </c>
      <c r="D65" s="197" t="s">
        <v>363</v>
      </c>
      <c r="E65" s="197">
        <v>24</v>
      </c>
      <c r="F65" s="198">
        <f>CAN.40h.D!I169</f>
        <v>6881.4699999999993</v>
      </c>
      <c r="G65" s="198">
        <f t="shared" si="89"/>
        <v>165155.27999999997</v>
      </c>
      <c r="H65" s="130"/>
      <c r="I65" s="130"/>
      <c r="J65" s="130"/>
      <c r="K65" s="130"/>
      <c r="L65" s="130"/>
      <c r="M65" s="130"/>
      <c r="N65" s="130"/>
      <c r="O65" s="130"/>
      <c r="Q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</row>
    <row r="66" spans="1:34" ht="12.75" customHeight="1" x14ac:dyDescent="0.2">
      <c r="A66" s="332" t="s">
        <v>364</v>
      </c>
      <c r="B66" s="207"/>
      <c r="C66" s="207"/>
      <c r="D66" s="207"/>
      <c r="E66" s="207"/>
      <c r="F66" s="209"/>
      <c r="G66" s="199">
        <f>SUM(G63:G65)</f>
        <v>414619.44</v>
      </c>
      <c r="H66" s="130"/>
      <c r="I66" s="130"/>
      <c r="J66" s="130"/>
      <c r="K66" s="130"/>
      <c r="L66" s="130"/>
      <c r="M66" s="130"/>
      <c r="N66" s="130"/>
      <c r="O66" s="130"/>
      <c r="Q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</row>
    <row r="67" spans="1:34" ht="12.75" customHeight="1" x14ac:dyDescent="0.25">
      <c r="A67" s="20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Q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</row>
    <row r="68" spans="1:34" ht="12.75" customHeight="1" x14ac:dyDescent="0.25">
      <c r="A68" s="194" t="s">
        <v>366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Q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</row>
    <row r="69" spans="1:34" ht="45" x14ac:dyDescent="0.2">
      <c r="A69" s="196" t="s">
        <v>356</v>
      </c>
      <c r="B69" s="196" t="s">
        <v>357</v>
      </c>
      <c r="C69" s="196" t="s">
        <v>358</v>
      </c>
      <c r="D69" s="196" t="s">
        <v>359</v>
      </c>
      <c r="E69" s="196" t="s">
        <v>360</v>
      </c>
      <c r="F69" s="196" t="s">
        <v>361</v>
      </c>
      <c r="G69" s="196" t="s">
        <v>362</v>
      </c>
      <c r="H69" s="130"/>
      <c r="I69" s="130"/>
      <c r="J69" s="130"/>
      <c r="K69" s="130"/>
      <c r="L69" s="130"/>
      <c r="M69" s="130"/>
      <c r="N69" s="130"/>
      <c r="O69" s="130"/>
      <c r="Q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</row>
    <row r="70" spans="1:34" ht="12.75" customHeight="1" x14ac:dyDescent="0.2">
      <c r="A70" s="330">
        <v>3</v>
      </c>
      <c r="B70" s="197">
        <v>7</v>
      </c>
      <c r="C70" s="337" t="s">
        <v>2160</v>
      </c>
      <c r="D70" s="197" t="s">
        <v>363</v>
      </c>
      <c r="E70" s="197">
        <v>96</v>
      </c>
      <c r="F70" s="198">
        <f>CAX.20h.D!I169</f>
        <v>3403.7000000000007</v>
      </c>
      <c r="G70" s="198">
        <f t="shared" ref="G70:G71" si="90">E70*F70</f>
        <v>326755.20000000007</v>
      </c>
      <c r="H70" s="130"/>
      <c r="I70" s="130"/>
      <c r="J70" s="130"/>
      <c r="K70" s="130"/>
      <c r="L70" s="130"/>
      <c r="M70" s="130"/>
      <c r="N70" s="130"/>
      <c r="O70" s="130"/>
      <c r="Q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</row>
    <row r="71" spans="1:34" ht="12.75" customHeight="1" x14ac:dyDescent="0.2">
      <c r="A71" s="292"/>
      <c r="B71" s="197">
        <v>8</v>
      </c>
      <c r="C71" s="337" t="s">
        <v>2162</v>
      </c>
      <c r="D71" s="197" t="s">
        <v>363</v>
      </c>
      <c r="E71" s="197">
        <v>48</v>
      </c>
      <c r="F71" s="198">
        <f>CAX.20h.N!I171</f>
        <v>3551.0400000000009</v>
      </c>
      <c r="G71" s="198">
        <f t="shared" si="90"/>
        <v>170449.92000000004</v>
      </c>
      <c r="H71" s="130"/>
      <c r="I71" s="130"/>
      <c r="J71" s="130"/>
      <c r="K71" s="130"/>
      <c r="L71" s="130"/>
      <c r="M71" s="130"/>
      <c r="N71" s="130"/>
      <c r="O71" s="130"/>
      <c r="Q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</row>
    <row r="72" spans="1:34" ht="12.75" customHeight="1" x14ac:dyDescent="0.2">
      <c r="A72" s="332" t="s">
        <v>364</v>
      </c>
      <c r="B72" s="207"/>
      <c r="C72" s="207"/>
      <c r="D72" s="207"/>
      <c r="E72" s="207"/>
      <c r="F72" s="209"/>
      <c r="G72" s="199">
        <f>SUM(G70:G71)</f>
        <v>497205.12000000011</v>
      </c>
      <c r="H72" s="130"/>
      <c r="I72" s="130"/>
      <c r="J72" s="130"/>
      <c r="K72" s="130"/>
      <c r="L72" s="130"/>
      <c r="M72" s="130"/>
      <c r="N72" s="130"/>
      <c r="O72" s="130"/>
      <c r="Q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</row>
    <row r="73" spans="1:34" ht="12.75" customHeight="1" x14ac:dyDescent="0.25">
      <c r="A73" s="195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Q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</row>
    <row r="74" spans="1:34" ht="12.75" customHeight="1" x14ac:dyDescent="0.25">
      <c r="A74" s="194" t="s">
        <v>367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Q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</row>
    <row r="75" spans="1:34" ht="45" x14ac:dyDescent="0.2">
      <c r="A75" s="196" t="s">
        <v>356</v>
      </c>
      <c r="B75" s="196" t="s">
        <v>357</v>
      </c>
      <c r="C75" s="196" t="s">
        <v>358</v>
      </c>
      <c r="D75" s="196" t="s">
        <v>359</v>
      </c>
      <c r="E75" s="196" t="s">
        <v>360</v>
      </c>
      <c r="F75" s="196" t="s">
        <v>361</v>
      </c>
      <c r="G75" s="196" t="s">
        <v>362</v>
      </c>
      <c r="H75" s="130"/>
      <c r="I75" s="130"/>
      <c r="J75" s="130"/>
      <c r="K75" s="130"/>
      <c r="L75" s="130"/>
      <c r="M75" s="130"/>
      <c r="N75" s="130"/>
      <c r="O75" s="130"/>
      <c r="Q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</row>
    <row r="76" spans="1:34" ht="12.75" customHeight="1" x14ac:dyDescent="0.2">
      <c r="A76" s="330">
        <v>4</v>
      </c>
      <c r="B76" s="197">
        <v>9</v>
      </c>
      <c r="C76" s="337" t="s">
        <v>2160</v>
      </c>
      <c r="D76" s="197" t="s">
        <v>363</v>
      </c>
      <c r="E76" s="197">
        <v>72</v>
      </c>
      <c r="F76" s="198">
        <f>ERE.20h.D!I169</f>
        <v>3323.5500000000006</v>
      </c>
      <c r="G76" s="198">
        <f t="shared" ref="G76:G77" si="91">E76*F76</f>
        <v>239295.60000000003</v>
      </c>
      <c r="H76" s="130"/>
      <c r="I76" s="130"/>
      <c r="J76" s="130"/>
      <c r="K76" s="130"/>
      <c r="L76" s="130"/>
      <c r="M76" s="130"/>
      <c r="N76" s="130"/>
      <c r="O76" s="130"/>
      <c r="Q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</row>
    <row r="77" spans="1:34" ht="12.75" customHeight="1" x14ac:dyDescent="0.2">
      <c r="A77" s="292"/>
      <c r="B77" s="197">
        <v>10</v>
      </c>
      <c r="C77" s="337" t="s">
        <v>2163</v>
      </c>
      <c r="D77" s="197" t="s">
        <v>363</v>
      </c>
      <c r="E77" s="197">
        <v>24</v>
      </c>
      <c r="F77" s="198">
        <f>ERE.20h.N!I171</f>
        <v>3566.3300000000008</v>
      </c>
      <c r="G77" s="198">
        <f t="shared" si="91"/>
        <v>85591.920000000013</v>
      </c>
      <c r="H77" s="130"/>
      <c r="I77" s="130"/>
      <c r="J77" s="130"/>
      <c r="K77" s="130"/>
      <c r="L77" s="130"/>
      <c r="M77" s="130"/>
      <c r="N77" s="130"/>
      <c r="O77" s="130"/>
      <c r="Q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</row>
    <row r="78" spans="1:34" ht="12.75" customHeight="1" x14ac:dyDescent="0.2">
      <c r="A78" s="332" t="s">
        <v>364</v>
      </c>
      <c r="B78" s="207"/>
      <c r="C78" s="207"/>
      <c r="D78" s="207"/>
      <c r="E78" s="207"/>
      <c r="F78" s="209"/>
      <c r="G78" s="199">
        <f>SUM(G76:G77)</f>
        <v>324887.52</v>
      </c>
      <c r="H78" s="130"/>
      <c r="I78" s="130"/>
      <c r="J78" s="130"/>
      <c r="K78" s="130"/>
      <c r="L78" s="130"/>
      <c r="M78" s="130"/>
      <c r="N78" s="130"/>
      <c r="O78" s="130"/>
      <c r="Q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</row>
    <row r="79" spans="1:34" ht="12.75" customHeight="1" x14ac:dyDescent="0.25">
      <c r="A79" s="195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Q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</row>
    <row r="80" spans="1:34" ht="12.75" customHeight="1" x14ac:dyDescent="0.25">
      <c r="A80" s="194" t="s">
        <v>368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Q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</row>
    <row r="81" spans="1:34" ht="45" x14ac:dyDescent="0.2">
      <c r="A81" s="196" t="s">
        <v>356</v>
      </c>
      <c r="B81" s="196" t="s">
        <v>357</v>
      </c>
      <c r="C81" s="196" t="s">
        <v>358</v>
      </c>
      <c r="D81" s="196" t="s">
        <v>359</v>
      </c>
      <c r="E81" s="196" t="s">
        <v>360</v>
      </c>
      <c r="F81" s="196" t="s">
        <v>361</v>
      </c>
      <c r="G81" s="196" t="s">
        <v>362</v>
      </c>
      <c r="H81" s="130"/>
      <c r="I81" s="130"/>
      <c r="J81" s="130"/>
      <c r="K81" s="130"/>
      <c r="L81" s="130"/>
      <c r="M81" s="130"/>
      <c r="N81" s="130"/>
      <c r="O81" s="130"/>
      <c r="Q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</row>
    <row r="82" spans="1:34" ht="12.75" customHeight="1" x14ac:dyDescent="0.2">
      <c r="A82" s="330">
        <v>5</v>
      </c>
      <c r="B82" s="197">
        <v>11</v>
      </c>
      <c r="C82" s="337" t="s">
        <v>2160</v>
      </c>
      <c r="D82" s="197" t="s">
        <v>363</v>
      </c>
      <c r="E82" s="197">
        <v>24</v>
      </c>
      <c r="F82" s="198">
        <f>FE.20h.D!I169</f>
        <v>3450.4</v>
      </c>
      <c r="G82" s="198">
        <f t="shared" ref="G82:G84" si="92">E82*F82</f>
        <v>82809.600000000006</v>
      </c>
      <c r="H82" s="130"/>
      <c r="I82" s="130"/>
      <c r="J82" s="130"/>
      <c r="K82" s="130"/>
      <c r="L82" s="130"/>
      <c r="M82" s="130"/>
      <c r="N82" s="130"/>
      <c r="O82" s="130"/>
      <c r="Q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</row>
    <row r="83" spans="1:34" ht="12.75" customHeight="1" x14ac:dyDescent="0.2">
      <c r="A83" s="331"/>
      <c r="B83" s="197">
        <v>12</v>
      </c>
      <c r="C83" s="337" t="s">
        <v>2164</v>
      </c>
      <c r="D83" s="197" t="s">
        <v>363</v>
      </c>
      <c r="E83" s="197">
        <v>24</v>
      </c>
      <c r="F83" s="198">
        <f>FE.20h.N!I171</f>
        <v>3596.0700000000006</v>
      </c>
      <c r="G83" s="198">
        <f t="shared" si="92"/>
        <v>86305.680000000022</v>
      </c>
      <c r="H83" s="130"/>
      <c r="I83" s="130"/>
      <c r="J83" s="130"/>
      <c r="K83" s="130"/>
      <c r="L83" s="130"/>
      <c r="M83" s="130"/>
      <c r="N83" s="130"/>
      <c r="O83" s="130"/>
      <c r="Q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</row>
    <row r="84" spans="1:34" ht="12.75" customHeight="1" x14ac:dyDescent="0.2">
      <c r="A84" s="292"/>
      <c r="B84" s="197">
        <v>13</v>
      </c>
      <c r="C84" s="337" t="s">
        <v>2165</v>
      </c>
      <c r="D84" s="197" t="s">
        <v>363</v>
      </c>
      <c r="E84" s="197">
        <v>24</v>
      </c>
      <c r="F84" s="198">
        <f>FE.40h.N!I171</f>
        <v>7120.1500000000005</v>
      </c>
      <c r="G84" s="198">
        <f t="shared" si="92"/>
        <v>170883.6</v>
      </c>
      <c r="H84" s="130"/>
      <c r="I84" s="130"/>
      <c r="J84" s="130"/>
      <c r="K84" s="130"/>
      <c r="L84" s="130"/>
      <c r="M84" s="130"/>
      <c r="N84" s="130"/>
      <c r="O84" s="130"/>
      <c r="Q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</row>
    <row r="85" spans="1:34" ht="12.75" customHeight="1" x14ac:dyDescent="0.2">
      <c r="A85" s="332" t="s">
        <v>364</v>
      </c>
      <c r="B85" s="207"/>
      <c r="C85" s="207"/>
      <c r="D85" s="207"/>
      <c r="E85" s="207"/>
      <c r="F85" s="209"/>
      <c r="G85" s="199">
        <f>SUM(G82:G84)</f>
        <v>339998.88</v>
      </c>
      <c r="H85" s="130"/>
      <c r="I85" s="130"/>
      <c r="J85" s="130"/>
      <c r="K85" s="130"/>
      <c r="L85" s="130"/>
      <c r="M85" s="130"/>
      <c r="N85" s="130"/>
      <c r="O85" s="130"/>
      <c r="Q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</row>
    <row r="86" spans="1:34" ht="12.75" customHeight="1" x14ac:dyDescent="0.25">
      <c r="A86" s="195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Q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</row>
    <row r="87" spans="1:34" ht="12.75" customHeight="1" x14ac:dyDescent="0.25">
      <c r="A87" s="194" t="s">
        <v>369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Q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</row>
    <row r="88" spans="1:34" ht="45" x14ac:dyDescent="0.2">
      <c r="A88" s="196" t="s">
        <v>356</v>
      </c>
      <c r="B88" s="196" t="s">
        <v>357</v>
      </c>
      <c r="C88" s="196" t="s">
        <v>358</v>
      </c>
      <c r="D88" s="196" t="s">
        <v>359</v>
      </c>
      <c r="E88" s="196" t="s">
        <v>360</v>
      </c>
      <c r="F88" s="196" t="s">
        <v>361</v>
      </c>
      <c r="G88" s="196" t="s">
        <v>362</v>
      </c>
      <c r="H88" s="130"/>
      <c r="I88" s="130"/>
      <c r="J88" s="130"/>
      <c r="K88" s="130"/>
      <c r="L88" s="130"/>
      <c r="M88" s="130"/>
      <c r="N88" s="130"/>
      <c r="O88" s="130"/>
      <c r="Q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</row>
    <row r="89" spans="1:34" ht="12.75" customHeight="1" x14ac:dyDescent="0.2">
      <c r="A89" s="330">
        <v>6</v>
      </c>
      <c r="B89" s="197">
        <v>14</v>
      </c>
      <c r="C89" s="337" t="s">
        <v>2162</v>
      </c>
      <c r="D89" s="197" t="s">
        <v>363</v>
      </c>
      <c r="E89" s="197">
        <v>96</v>
      </c>
      <c r="F89" s="198">
        <f>OSO.20h.N!I171</f>
        <v>3519.5500000000006</v>
      </c>
      <c r="G89" s="198">
        <f t="shared" ref="G89:G90" si="93">E89*F89</f>
        <v>337876.80000000005</v>
      </c>
      <c r="H89" s="130"/>
      <c r="I89" s="130"/>
      <c r="J89" s="130"/>
      <c r="K89" s="130"/>
      <c r="L89" s="130"/>
      <c r="M89" s="130"/>
      <c r="N89" s="130"/>
      <c r="O89" s="130"/>
      <c r="Q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</row>
    <row r="90" spans="1:34" ht="12.75" customHeight="1" x14ac:dyDescent="0.2">
      <c r="A90" s="292"/>
      <c r="B90" s="197">
        <v>15</v>
      </c>
      <c r="C90" s="337" t="s">
        <v>2161</v>
      </c>
      <c r="D90" s="197" t="s">
        <v>363</v>
      </c>
      <c r="E90" s="197">
        <v>24</v>
      </c>
      <c r="F90" s="198">
        <f>OSO.40h.D!I169</f>
        <v>6849.74</v>
      </c>
      <c r="G90" s="198">
        <f t="shared" si="93"/>
        <v>164393.76</v>
      </c>
      <c r="H90" s="130"/>
      <c r="I90" s="130"/>
      <c r="J90" s="130"/>
      <c r="K90" s="130"/>
      <c r="L90" s="130"/>
      <c r="M90" s="130"/>
      <c r="N90" s="130"/>
      <c r="O90" s="130"/>
      <c r="Q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</row>
    <row r="91" spans="1:34" ht="12.75" customHeight="1" x14ac:dyDescent="0.2">
      <c r="A91" s="332" t="s">
        <v>364</v>
      </c>
      <c r="B91" s="207"/>
      <c r="C91" s="207"/>
      <c r="D91" s="207"/>
      <c r="E91" s="207"/>
      <c r="F91" s="209"/>
      <c r="G91" s="199">
        <f>SUM(G89:G90)</f>
        <v>502270.56000000006</v>
      </c>
      <c r="H91" s="130"/>
      <c r="I91" s="130"/>
      <c r="J91" s="130"/>
      <c r="K91" s="130"/>
      <c r="L91" s="130"/>
      <c r="M91" s="130"/>
      <c r="N91" s="130"/>
      <c r="O91" s="130"/>
      <c r="Q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</row>
    <row r="92" spans="1:34" ht="12.75" customHeight="1" x14ac:dyDescent="0.25">
      <c r="A92" s="195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Q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</row>
    <row r="93" spans="1:34" ht="12.75" customHeight="1" x14ac:dyDescent="0.25">
      <c r="A93" s="194" t="s">
        <v>370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Q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</row>
    <row r="94" spans="1:34" ht="45" x14ac:dyDescent="0.2">
      <c r="A94" s="196" t="s">
        <v>356</v>
      </c>
      <c r="B94" s="196" t="s">
        <v>357</v>
      </c>
      <c r="C94" s="196" t="s">
        <v>358</v>
      </c>
      <c r="D94" s="196" t="s">
        <v>359</v>
      </c>
      <c r="E94" s="196" t="s">
        <v>360</v>
      </c>
      <c r="F94" s="196" t="s">
        <v>361</v>
      </c>
      <c r="G94" s="196" t="s">
        <v>362</v>
      </c>
      <c r="H94" s="130"/>
      <c r="I94" s="130"/>
      <c r="J94" s="130"/>
      <c r="K94" s="130"/>
      <c r="L94" s="130"/>
      <c r="M94" s="130"/>
      <c r="N94" s="130"/>
      <c r="O94" s="130"/>
      <c r="Q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</row>
    <row r="95" spans="1:34" ht="12.75" customHeight="1" x14ac:dyDescent="0.2">
      <c r="A95" s="330">
        <v>7</v>
      </c>
      <c r="B95" s="197">
        <v>16</v>
      </c>
      <c r="C95" s="337" t="s">
        <v>2160</v>
      </c>
      <c r="D95" s="197" t="s">
        <v>363</v>
      </c>
      <c r="E95" s="197">
        <v>96</v>
      </c>
      <c r="F95" s="198">
        <f>POA.20h.D!I169</f>
        <v>3348.6000000000004</v>
      </c>
      <c r="G95" s="198">
        <f t="shared" ref="G95:G97" si="94">E95*F95</f>
        <v>321465.60000000003</v>
      </c>
      <c r="H95" s="130"/>
      <c r="I95" s="130"/>
      <c r="J95" s="130"/>
      <c r="K95" s="130"/>
      <c r="L95" s="130"/>
      <c r="M95" s="130"/>
      <c r="N95" s="130"/>
      <c r="O95" s="130"/>
      <c r="Q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</row>
    <row r="96" spans="1:34" ht="12.75" customHeight="1" x14ac:dyDescent="0.2">
      <c r="A96" s="331"/>
      <c r="B96" s="197">
        <v>17</v>
      </c>
      <c r="C96" s="337" t="s">
        <v>2162</v>
      </c>
      <c r="D96" s="197" t="s">
        <v>363</v>
      </c>
      <c r="E96" s="197">
        <v>120</v>
      </c>
      <c r="F96" s="198">
        <f>POA.20h.N!I171</f>
        <v>3493.4300000000007</v>
      </c>
      <c r="G96" s="198">
        <f t="shared" si="94"/>
        <v>419211.60000000009</v>
      </c>
      <c r="H96" s="130"/>
      <c r="I96" s="130"/>
      <c r="J96" s="130"/>
      <c r="K96" s="130"/>
      <c r="L96" s="130"/>
      <c r="M96" s="130"/>
      <c r="N96" s="130"/>
      <c r="O96" s="130"/>
      <c r="Q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</row>
    <row r="97" spans="1:34" ht="12.75" customHeight="1" x14ac:dyDescent="0.2">
      <c r="A97" s="292"/>
      <c r="B97" s="197">
        <v>18</v>
      </c>
      <c r="C97" s="337" t="s">
        <v>2165</v>
      </c>
      <c r="D97" s="197" t="s">
        <v>363</v>
      </c>
      <c r="E97" s="197">
        <v>24</v>
      </c>
      <c r="F97" s="198">
        <f>POA.40h.N!I171</f>
        <v>6997.56</v>
      </c>
      <c r="G97" s="198">
        <f t="shared" si="94"/>
        <v>167941.44</v>
      </c>
      <c r="H97" s="130"/>
      <c r="I97" s="130"/>
      <c r="J97" s="130"/>
      <c r="K97" s="130"/>
      <c r="L97" s="130"/>
      <c r="M97" s="130"/>
      <c r="N97" s="130"/>
      <c r="O97" s="130"/>
      <c r="Q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</row>
    <row r="98" spans="1:34" ht="12.75" customHeight="1" x14ac:dyDescent="0.2">
      <c r="A98" s="332" t="s">
        <v>364</v>
      </c>
      <c r="B98" s="207"/>
      <c r="C98" s="207"/>
      <c r="D98" s="207"/>
      <c r="E98" s="207"/>
      <c r="F98" s="209"/>
      <c r="G98" s="199">
        <f>SUM(G95:G97)</f>
        <v>908618.64000000013</v>
      </c>
      <c r="H98" s="130"/>
      <c r="I98" s="130"/>
      <c r="J98" s="130"/>
      <c r="K98" s="130"/>
      <c r="L98" s="130"/>
      <c r="M98" s="130"/>
      <c r="N98" s="130"/>
      <c r="O98" s="130"/>
      <c r="Q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</row>
    <row r="99" spans="1:34" ht="12.75" customHeight="1" x14ac:dyDescent="0.25">
      <c r="A99" s="195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Q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</row>
    <row r="100" spans="1:34" ht="12.75" customHeight="1" x14ac:dyDescent="0.25">
      <c r="A100" s="194" t="s">
        <v>371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Q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</row>
    <row r="101" spans="1:34" ht="45" x14ac:dyDescent="0.2">
      <c r="A101" s="196" t="s">
        <v>356</v>
      </c>
      <c r="B101" s="196" t="s">
        <v>357</v>
      </c>
      <c r="C101" s="196" t="s">
        <v>358</v>
      </c>
      <c r="D101" s="196" t="s">
        <v>359</v>
      </c>
      <c r="E101" s="196" t="s">
        <v>360</v>
      </c>
      <c r="F101" s="196" t="s">
        <v>361</v>
      </c>
      <c r="G101" s="196" t="s">
        <v>362</v>
      </c>
      <c r="H101" s="130"/>
      <c r="I101" s="130"/>
      <c r="J101" s="130"/>
      <c r="K101" s="130"/>
      <c r="L101" s="130"/>
      <c r="M101" s="130"/>
      <c r="N101" s="130"/>
      <c r="O101" s="130"/>
      <c r="Q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</row>
    <row r="102" spans="1:34" ht="12.75" customHeight="1" x14ac:dyDescent="0.2">
      <c r="A102" s="330">
        <v>8</v>
      </c>
      <c r="B102" s="197">
        <v>19</v>
      </c>
      <c r="C102" s="337" t="s">
        <v>2160</v>
      </c>
      <c r="D102" s="197" t="s">
        <v>363</v>
      </c>
      <c r="E102" s="197">
        <v>72</v>
      </c>
      <c r="F102" s="198">
        <f>RES.20h.D!I169</f>
        <v>3348.6000000000004</v>
      </c>
      <c r="G102" s="198">
        <f t="shared" ref="G102:G104" si="95">E102*F102</f>
        <v>241099.2</v>
      </c>
      <c r="H102" s="130"/>
      <c r="I102" s="130"/>
      <c r="J102" s="130"/>
      <c r="K102" s="130"/>
      <c r="L102" s="130"/>
      <c r="M102" s="130"/>
      <c r="N102" s="130"/>
      <c r="O102" s="130"/>
      <c r="Q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</row>
    <row r="103" spans="1:34" ht="12.75" customHeight="1" x14ac:dyDescent="0.2">
      <c r="A103" s="331"/>
      <c r="B103" s="197">
        <v>20</v>
      </c>
      <c r="C103" s="337" t="s">
        <v>2162</v>
      </c>
      <c r="D103" s="197" t="s">
        <v>363</v>
      </c>
      <c r="E103" s="197">
        <v>96</v>
      </c>
      <c r="F103" s="198">
        <f>RES.20h.N!I171</f>
        <v>3493.4300000000007</v>
      </c>
      <c r="G103" s="198">
        <f t="shared" si="95"/>
        <v>335369.28000000009</v>
      </c>
      <c r="H103" s="130"/>
      <c r="I103" s="130"/>
      <c r="J103" s="130"/>
      <c r="K103" s="130"/>
      <c r="L103" s="130"/>
      <c r="M103" s="130"/>
      <c r="N103" s="130"/>
      <c r="O103" s="130"/>
      <c r="Q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</row>
    <row r="104" spans="1:34" ht="12.75" customHeight="1" x14ac:dyDescent="0.2">
      <c r="A104" s="292"/>
      <c r="B104" s="197">
        <v>21</v>
      </c>
      <c r="C104" s="337" t="s">
        <v>2165</v>
      </c>
      <c r="D104" s="197" t="s">
        <v>363</v>
      </c>
      <c r="E104" s="197">
        <v>24</v>
      </c>
      <c r="F104" s="198">
        <f>RES.40h.N!I171</f>
        <v>6997.56</v>
      </c>
      <c r="G104" s="198">
        <f t="shared" si="95"/>
        <v>167941.44</v>
      </c>
      <c r="H104" s="130"/>
      <c r="I104" s="130"/>
      <c r="J104" s="130"/>
      <c r="K104" s="130"/>
      <c r="L104" s="130"/>
      <c r="M104" s="130"/>
      <c r="N104" s="130"/>
      <c r="O104" s="130"/>
      <c r="Q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</row>
    <row r="105" spans="1:34" ht="12.75" customHeight="1" x14ac:dyDescent="0.2">
      <c r="A105" s="332" t="s">
        <v>364</v>
      </c>
      <c r="B105" s="207"/>
      <c r="C105" s="207"/>
      <c r="D105" s="207"/>
      <c r="E105" s="207"/>
      <c r="F105" s="209"/>
      <c r="G105" s="199">
        <f>SUM(G102:G104)</f>
        <v>744409.92000000016</v>
      </c>
      <c r="H105" s="130"/>
      <c r="I105" s="130"/>
      <c r="J105" s="130"/>
      <c r="K105" s="130"/>
      <c r="L105" s="130"/>
      <c r="M105" s="130"/>
      <c r="N105" s="130"/>
      <c r="O105" s="130"/>
      <c r="Q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</row>
    <row r="106" spans="1:34" ht="12.75" customHeight="1" x14ac:dyDescent="0.25">
      <c r="A106" s="195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Q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</row>
    <row r="107" spans="1:34" ht="12.75" customHeight="1" x14ac:dyDescent="0.25">
      <c r="A107" s="194" t="s">
        <v>372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Q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</row>
    <row r="108" spans="1:34" ht="45" x14ac:dyDescent="0.2">
      <c r="A108" s="196" t="s">
        <v>356</v>
      </c>
      <c r="B108" s="196" t="s">
        <v>357</v>
      </c>
      <c r="C108" s="196" t="s">
        <v>358</v>
      </c>
      <c r="D108" s="196" t="s">
        <v>359</v>
      </c>
      <c r="E108" s="196" t="s">
        <v>360</v>
      </c>
      <c r="F108" s="196" t="s">
        <v>361</v>
      </c>
      <c r="G108" s="196" t="s">
        <v>362</v>
      </c>
      <c r="H108" s="130"/>
      <c r="I108" s="130"/>
      <c r="J108" s="130"/>
      <c r="K108" s="130"/>
      <c r="L108" s="130"/>
      <c r="M108" s="130"/>
      <c r="N108" s="130"/>
      <c r="O108" s="130"/>
      <c r="Q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</row>
    <row r="109" spans="1:34" ht="12.75" customHeight="1" x14ac:dyDescent="0.2">
      <c r="A109" s="330">
        <v>9</v>
      </c>
      <c r="B109" s="197">
        <v>22</v>
      </c>
      <c r="C109" s="337" t="s">
        <v>2160</v>
      </c>
      <c r="D109" s="197" t="s">
        <v>363</v>
      </c>
      <c r="E109" s="197">
        <v>144</v>
      </c>
      <c r="F109" s="198">
        <f>RG.20h.D!I169</f>
        <v>3381.4</v>
      </c>
      <c r="G109" s="198">
        <f t="shared" ref="G109:G111" si="96">E109*F109</f>
        <v>486921.60000000003</v>
      </c>
      <c r="H109" s="130"/>
      <c r="I109" s="130"/>
      <c r="J109" s="130"/>
      <c r="K109" s="130"/>
      <c r="L109" s="130"/>
      <c r="M109" s="130"/>
      <c r="N109" s="130"/>
      <c r="O109" s="130"/>
      <c r="Q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</row>
    <row r="110" spans="1:34" ht="12.75" customHeight="1" x14ac:dyDescent="0.2">
      <c r="A110" s="331"/>
      <c r="B110" s="197">
        <v>23</v>
      </c>
      <c r="C110" s="337" t="s">
        <v>2166</v>
      </c>
      <c r="D110" s="197" t="s">
        <v>363</v>
      </c>
      <c r="E110" s="197">
        <v>24</v>
      </c>
      <c r="F110" s="198">
        <f>RG.20h.N!I171</f>
        <v>3676.1000000000004</v>
      </c>
      <c r="G110" s="198">
        <f t="shared" si="96"/>
        <v>88226.400000000009</v>
      </c>
      <c r="H110" s="130"/>
      <c r="I110" s="130"/>
      <c r="J110" s="130"/>
      <c r="K110" s="130"/>
      <c r="L110" s="130"/>
      <c r="M110" s="130"/>
      <c r="N110" s="130"/>
      <c r="O110" s="130"/>
      <c r="Q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</row>
    <row r="111" spans="1:34" ht="12.75" customHeight="1" x14ac:dyDescent="0.2">
      <c r="A111" s="292"/>
      <c r="B111" s="197">
        <v>24</v>
      </c>
      <c r="C111" s="337" t="s">
        <v>2161</v>
      </c>
      <c r="D111" s="197" t="s">
        <v>363</v>
      </c>
      <c r="E111" s="197">
        <v>24</v>
      </c>
      <c r="F111" s="198">
        <f>RG.40h.D!I169</f>
        <v>6935.7</v>
      </c>
      <c r="G111" s="198">
        <f t="shared" si="96"/>
        <v>166456.79999999999</v>
      </c>
      <c r="H111" s="130"/>
      <c r="I111" s="130"/>
      <c r="J111" s="130"/>
      <c r="K111" s="130"/>
      <c r="L111" s="130"/>
      <c r="M111" s="130"/>
      <c r="N111" s="130"/>
      <c r="O111" s="130"/>
      <c r="Q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</row>
    <row r="112" spans="1:34" ht="12.75" customHeight="1" x14ac:dyDescent="0.2">
      <c r="A112" s="332" t="s">
        <v>364</v>
      </c>
      <c r="B112" s="207"/>
      <c r="C112" s="207"/>
      <c r="D112" s="207"/>
      <c r="E112" s="207"/>
      <c r="F112" s="209"/>
      <c r="G112" s="199">
        <f>SUM(G109:G111)</f>
        <v>741604.8</v>
      </c>
      <c r="H112" s="130"/>
      <c r="I112" s="130"/>
      <c r="J112" s="130"/>
      <c r="K112" s="130"/>
      <c r="L112" s="130"/>
      <c r="M112" s="130"/>
      <c r="N112" s="130"/>
      <c r="O112" s="130"/>
      <c r="Q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</row>
    <row r="113" spans="1:34" ht="12.75" customHeight="1" x14ac:dyDescent="0.25">
      <c r="A113" s="195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Q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</row>
    <row r="114" spans="1:34" ht="12.75" customHeight="1" x14ac:dyDescent="0.25">
      <c r="A114" s="194" t="s">
        <v>373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Q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</row>
    <row r="115" spans="1:34" ht="45" x14ac:dyDescent="0.2">
      <c r="A115" s="196" t="s">
        <v>356</v>
      </c>
      <c r="B115" s="196" t="s">
        <v>357</v>
      </c>
      <c r="C115" s="196" t="s">
        <v>358</v>
      </c>
      <c r="D115" s="196" t="s">
        <v>359</v>
      </c>
      <c r="E115" s="196" t="s">
        <v>360</v>
      </c>
      <c r="F115" s="196" t="s">
        <v>361</v>
      </c>
      <c r="G115" s="196" t="s">
        <v>362</v>
      </c>
      <c r="H115" s="130"/>
      <c r="I115" s="130"/>
      <c r="J115" s="130"/>
      <c r="K115" s="130"/>
      <c r="L115" s="130"/>
      <c r="M115" s="130"/>
      <c r="N115" s="130"/>
      <c r="O115" s="130"/>
      <c r="Q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</row>
    <row r="116" spans="1:34" ht="12.75" customHeight="1" x14ac:dyDescent="0.2">
      <c r="A116" s="330">
        <v>10</v>
      </c>
      <c r="B116" s="197">
        <v>25</v>
      </c>
      <c r="C116" s="337" t="s">
        <v>2160</v>
      </c>
      <c r="D116" s="197" t="s">
        <v>363</v>
      </c>
      <c r="E116" s="197">
        <v>48</v>
      </c>
      <c r="F116" s="198">
        <f>SE.20h.D!I169</f>
        <v>3395.1600000000003</v>
      </c>
      <c r="G116" s="198">
        <f t="shared" ref="G116:G117" si="97">E116*F116</f>
        <v>162967.68000000002</v>
      </c>
      <c r="H116" s="130"/>
      <c r="I116" s="130"/>
      <c r="J116" s="130"/>
      <c r="K116" s="130"/>
      <c r="L116" s="130"/>
      <c r="M116" s="130"/>
      <c r="N116" s="130"/>
      <c r="O116" s="130"/>
      <c r="Q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</row>
    <row r="117" spans="1:34" ht="12.75" customHeight="1" x14ac:dyDescent="0.2">
      <c r="A117" s="292"/>
      <c r="B117" s="197">
        <v>26</v>
      </c>
      <c r="C117" s="337" t="s">
        <v>2166</v>
      </c>
      <c r="D117" s="197" t="s">
        <v>363</v>
      </c>
      <c r="E117" s="197">
        <v>24</v>
      </c>
      <c r="F117" s="198">
        <f>SE.20h.N!I171</f>
        <v>3683.2300000000005</v>
      </c>
      <c r="G117" s="198">
        <f t="shared" si="97"/>
        <v>88397.520000000019</v>
      </c>
      <c r="H117" s="130"/>
      <c r="I117" s="130"/>
      <c r="J117" s="130"/>
      <c r="K117" s="130"/>
      <c r="L117" s="130"/>
      <c r="M117" s="130"/>
      <c r="N117" s="130"/>
      <c r="O117" s="130"/>
      <c r="Q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</row>
    <row r="118" spans="1:34" ht="12.75" customHeight="1" x14ac:dyDescent="0.2">
      <c r="A118" s="332" t="s">
        <v>364</v>
      </c>
      <c r="B118" s="207"/>
      <c r="C118" s="207"/>
      <c r="D118" s="207"/>
      <c r="E118" s="207"/>
      <c r="F118" s="209"/>
      <c r="G118" s="199">
        <f>SUM(G116:G117)</f>
        <v>251365.20000000004</v>
      </c>
      <c r="H118" s="130"/>
      <c r="I118" s="130"/>
      <c r="J118" s="130"/>
      <c r="K118" s="130"/>
      <c r="L118" s="130"/>
      <c r="M118" s="130"/>
      <c r="N118" s="130"/>
      <c r="O118" s="130"/>
      <c r="Q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</row>
    <row r="119" spans="1:34" ht="12.75" customHeight="1" x14ac:dyDescent="0.25">
      <c r="A119" s="195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Q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</row>
    <row r="120" spans="1:34" ht="12.75" customHeight="1" x14ac:dyDescent="0.25">
      <c r="A120" s="194" t="s">
        <v>374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Q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</row>
    <row r="121" spans="1:34" ht="12.75" customHeight="1" x14ac:dyDescent="0.2">
      <c r="A121" s="196" t="s">
        <v>356</v>
      </c>
      <c r="B121" s="196" t="s">
        <v>357</v>
      </c>
      <c r="C121" s="196" t="s">
        <v>358</v>
      </c>
      <c r="D121" s="196" t="s">
        <v>359</v>
      </c>
      <c r="E121" s="196" t="s">
        <v>360</v>
      </c>
      <c r="F121" s="196" t="s">
        <v>361</v>
      </c>
      <c r="G121" s="196" t="s">
        <v>362</v>
      </c>
      <c r="H121" s="130"/>
      <c r="I121" s="130"/>
      <c r="J121" s="130"/>
      <c r="K121" s="130"/>
      <c r="L121" s="130"/>
      <c r="M121" s="130"/>
      <c r="N121" s="130"/>
      <c r="O121" s="130"/>
      <c r="Q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</row>
    <row r="122" spans="1:34" ht="12.75" customHeight="1" x14ac:dyDescent="0.2">
      <c r="A122" s="330">
        <v>11</v>
      </c>
      <c r="B122" s="197">
        <v>27</v>
      </c>
      <c r="C122" s="337" t="s">
        <v>2161</v>
      </c>
      <c r="D122" s="197" t="s">
        <v>363</v>
      </c>
      <c r="E122" s="197">
        <v>48</v>
      </c>
      <c r="F122" s="198">
        <f>IBI.40h.D!I169</f>
        <v>6854.09</v>
      </c>
      <c r="G122" s="198">
        <f t="shared" ref="G122:G123" si="98">E122*F122</f>
        <v>328996.32</v>
      </c>
      <c r="H122" s="130"/>
      <c r="I122" s="130"/>
      <c r="J122" s="130"/>
      <c r="K122" s="130"/>
      <c r="L122" s="130"/>
      <c r="M122" s="130"/>
      <c r="N122" s="130"/>
      <c r="O122" s="130"/>
      <c r="Q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</row>
    <row r="123" spans="1:34" ht="12.75" customHeight="1" x14ac:dyDescent="0.2">
      <c r="A123" s="292"/>
      <c r="B123" s="197">
        <v>28</v>
      </c>
      <c r="C123" s="337" t="s">
        <v>2165</v>
      </c>
      <c r="D123" s="197" t="s">
        <v>363</v>
      </c>
      <c r="E123" s="197">
        <v>24</v>
      </c>
      <c r="F123" s="198">
        <f>IBI.40h.N!I171</f>
        <v>7010.04</v>
      </c>
      <c r="G123" s="198">
        <f t="shared" si="98"/>
        <v>168240.96</v>
      </c>
      <c r="H123" s="130"/>
      <c r="I123" s="130"/>
      <c r="J123" s="130"/>
      <c r="K123" s="130"/>
      <c r="L123" s="130"/>
      <c r="M123" s="130"/>
      <c r="N123" s="130"/>
      <c r="O123" s="130"/>
      <c r="Q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</row>
    <row r="124" spans="1:34" ht="12.75" customHeight="1" x14ac:dyDescent="0.2">
      <c r="A124" s="332" t="s">
        <v>364</v>
      </c>
      <c r="B124" s="207"/>
      <c r="C124" s="207"/>
      <c r="D124" s="207"/>
      <c r="E124" s="207"/>
      <c r="F124" s="209"/>
      <c r="G124" s="199">
        <f>SUM(G122:G123)</f>
        <v>497237.28</v>
      </c>
      <c r="H124" s="130"/>
      <c r="I124" s="130"/>
      <c r="J124" s="130"/>
      <c r="K124" s="130"/>
      <c r="L124" s="130"/>
      <c r="M124" s="130"/>
      <c r="N124" s="130"/>
      <c r="O124" s="130"/>
      <c r="Q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</row>
    <row r="125" spans="1:34" ht="12.75" customHeight="1" x14ac:dyDescent="0.25">
      <c r="A125" s="195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Q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</row>
    <row r="126" spans="1:34" ht="12.75" customHeight="1" x14ac:dyDescent="0.25">
      <c r="A126" s="194" t="s">
        <v>375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Q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</row>
    <row r="127" spans="1:34" ht="45.75" x14ac:dyDescent="0.25">
      <c r="A127" s="195"/>
      <c r="B127" s="196" t="s">
        <v>357</v>
      </c>
      <c r="C127" s="196" t="s">
        <v>358</v>
      </c>
      <c r="D127" s="196" t="s">
        <v>359</v>
      </c>
      <c r="E127" s="196" t="s">
        <v>360</v>
      </c>
      <c r="F127" s="196" t="s">
        <v>361</v>
      </c>
      <c r="G127" s="196" t="s">
        <v>362</v>
      </c>
      <c r="H127" s="130"/>
      <c r="I127" s="130"/>
      <c r="J127" s="130"/>
      <c r="K127" s="130"/>
      <c r="L127" s="130"/>
      <c r="M127" s="130"/>
      <c r="N127" s="130"/>
      <c r="O127" s="130"/>
      <c r="Q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</row>
    <row r="128" spans="1:34" ht="12.75" customHeight="1" x14ac:dyDescent="0.2">
      <c r="B128" s="197">
        <v>29</v>
      </c>
      <c r="C128" s="337" t="s">
        <v>2160</v>
      </c>
      <c r="D128" s="338" t="s">
        <v>363</v>
      </c>
      <c r="E128" s="197">
        <v>24</v>
      </c>
      <c r="F128" s="198">
        <f>BG.20h.D!I169</f>
        <v>3364.9100000000008</v>
      </c>
      <c r="G128" s="198">
        <f>E128*F128</f>
        <v>80757.840000000026</v>
      </c>
      <c r="H128" s="130"/>
      <c r="O128" s="130"/>
      <c r="Q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</row>
    <row r="129" spans="1:34" ht="12.75" customHeight="1" x14ac:dyDescent="0.2">
      <c r="G129" s="130"/>
      <c r="H129" s="130"/>
      <c r="O129" s="130"/>
      <c r="Q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</row>
    <row r="130" spans="1:34" ht="12.75" customHeight="1" x14ac:dyDescent="0.25">
      <c r="A130" s="195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Q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</row>
    <row r="131" spans="1:34" ht="12.75" customHeight="1" x14ac:dyDescent="0.25">
      <c r="A131" s="194" t="s">
        <v>376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Q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</row>
    <row r="132" spans="1:34" ht="12.75" customHeight="1" x14ac:dyDescent="0.25">
      <c r="A132" s="195"/>
      <c r="B132" s="196" t="s">
        <v>357</v>
      </c>
      <c r="C132" s="196" t="s">
        <v>358</v>
      </c>
      <c r="D132" s="196" t="s">
        <v>359</v>
      </c>
      <c r="E132" s="196" t="s">
        <v>360</v>
      </c>
      <c r="F132" s="196" t="s">
        <v>361</v>
      </c>
      <c r="G132" s="196" t="s">
        <v>362</v>
      </c>
      <c r="H132" s="130"/>
      <c r="I132" s="130"/>
      <c r="J132" s="130"/>
      <c r="K132" s="130"/>
      <c r="L132" s="130"/>
      <c r="M132" s="130"/>
      <c r="N132" s="130"/>
      <c r="O132" s="130"/>
      <c r="Q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</row>
    <row r="133" spans="1:34" ht="12.75" customHeight="1" x14ac:dyDescent="0.2">
      <c r="B133" s="197">
        <v>30</v>
      </c>
      <c r="C133" s="337" t="s">
        <v>2160</v>
      </c>
      <c r="D133" s="338" t="s">
        <v>363</v>
      </c>
      <c r="E133" s="197">
        <v>24</v>
      </c>
      <c r="F133" s="198">
        <f>FAR.20h.D!I169</f>
        <v>3345.8500000000004</v>
      </c>
      <c r="G133" s="198">
        <f>E133*F133</f>
        <v>80300.400000000009</v>
      </c>
      <c r="N133" s="130"/>
      <c r="O133" s="130"/>
      <c r="Q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</row>
    <row r="134" spans="1:34" ht="12.75" customHeight="1" x14ac:dyDescent="0.2">
      <c r="G134" s="130"/>
      <c r="N134" s="130"/>
      <c r="O134" s="130"/>
      <c r="Q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</row>
    <row r="135" spans="1:34" ht="12.75" customHeight="1" x14ac:dyDescent="0.25">
      <c r="A135" s="195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Q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</row>
    <row r="136" spans="1:34" ht="12.75" customHeight="1" x14ac:dyDescent="0.25">
      <c r="A136" s="194" t="s">
        <v>377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Q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</row>
    <row r="137" spans="1:34" ht="45.75" x14ac:dyDescent="0.25">
      <c r="A137" s="195"/>
      <c r="B137" s="196" t="s">
        <v>357</v>
      </c>
      <c r="C137" s="196" t="s">
        <v>358</v>
      </c>
      <c r="D137" s="196" t="s">
        <v>359</v>
      </c>
      <c r="E137" s="196" t="s">
        <v>360</v>
      </c>
      <c r="F137" s="196" t="s">
        <v>361</v>
      </c>
      <c r="G137" s="196" t="s">
        <v>362</v>
      </c>
      <c r="H137" s="130"/>
      <c r="I137" s="130"/>
      <c r="J137" s="130"/>
      <c r="K137" s="130"/>
      <c r="L137" s="130"/>
      <c r="M137" s="130"/>
      <c r="N137" s="130"/>
      <c r="O137" s="130"/>
      <c r="Q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</row>
    <row r="138" spans="1:34" ht="12.75" customHeight="1" x14ac:dyDescent="0.2">
      <c r="B138" s="197">
        <v>31</v>
      </c>
      <c r="C138" s="337" t="s">
        <v>2160</v>
      </c>
      <c r="D138" s="197" t="s">
        <v>363</v>
      </c>
      <c r="E138" s="197">
        <v>24</v>
      </c>
      <c r="F138" s="198">
        <f>ROL.20h.D!I169</f>
        <v>3323.5500000000006</v>
      </c>
      <c r="G138" s="198">
        <f>E138*F138</f>
        <v>79765.200000000012</v>
      </c>
      <c r="N138" s="130"/>
      <c r="O138" s="130"/>
      <c r="Q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</row>
    <row r="139" spans="1:34" ht="12.75" customHeight="1" x14ac:dyDescent="0.2">
      <c r="G139" s="130"/>
      <c r="N139" s="130"/>
      <c r="O139" s="130"/>
      <c r="Q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</row>
    <row r="140" spans="1:34" ht="12.75" customHeight="1" x14ac:dyDescent="0.25">
      <c r="A140" s="195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Q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</row>
    <row r="141" spans="1:34" ht="12.75" customHeight="1" x14ac:dyDescent="0.25">
      <c r="A141" s="194" t="s">
        <v>378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Q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</row>
    <row r="142" spans="1:34" ht="45.75" x14ac:dyDescent="0.25">
      <c r="A142" s="195"/>
      <c r="B142" s="196" t="s">
        <v>357</v>
      </c>
      <c r="C142" s="196" t="s">
        <v>358</v>
      </c>
      <c r="D142" s="196" t="s">
        <v>359</v>
      </c>
      <c r="E142" s="196" t="s">
        <v>360</v>
      </c>
      <c r="F142" s="196" t="s">
        <v>361</v>
      </c>
      <c r="G142" s="196" t="s">
        <v>362</v>
      </c>
      <c r="H142" s="130"/>
      <c r="I142" s="130"/>
      <c r="J142" s="130"/>
      <c r="K142" s="130"/>
      <c r="L142" s="130"/>
      <c r="M142" s="130"/>
      <c r="N142" s="130"/>
      <c r="O142" s="130"/>
      <c r="Q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</row>
    <row r="143" spans="1:34" ht="12.75" customHeight="1" x14ac:dyDescent="0.2">
      <c r="B143" s="197">
        <v>32</v>
      </c>
      <c r="C143" s="337" t="s">
        <v>2160</v>
      </c>
      <c r="D143" s="197" t="s">
        <v>363</v>
      </c>
      <c r="E143" s="197">
        <v>24</v>
      </c>
      <c r="F143" s="198">
        <f>VAC.20h.D!I169</f>
        <v>3353.5</v>
      </c>
      <c r="G143" s="198">
        <f>E143*F143</f>
        <v>80484</v>
      </c>
      <c r="N143" s="130"/>
      <c r="O143" s="130"/>
      <c r="Q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</row>
    <row r="144" spans="1:34" ht="12.75" customHeight="1" x14ac:dyDescent="0.2">
      <c r="G144" s="130"/>
      <c r="N144" s="130"/>
      <c r="O144" s="130"/>
      <c r="Q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</row>
    <row r="145" spans="1:34" ht="12.75" customHeight="1" x14ac:dyDescent="0.25">
      <c r="A145" s="195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Q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</row>
    <row r="146" spans="1:34" ht="12.75" customHeight="1" x14ac:dyDescent="0.25">
      <c r="A146" s="194" t="s">
        <v>379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Q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</row>
    <row r="147" spans="1:34" ht="45.75" x14ac:dyDescent="0.25">
      <c r="A147" s="195"/>
      <c r="B147" s="196" t="s">
        <v>357</v>
      </c>
      <c r="C147" s="196" t="s">
        <v>358</v>
      </c>
      <c r="D147" s="196" t="s">
        <v>359</v>
      </c>
      <c r="E147" s="196" t="s">
        <v>360</v>
      </c>
      <c r="F147" s="196" t="s">
        <v>361</v>
      </c>
      <c r="G147" s="196" t="s">
        <v>362</v>
      </c>
      <c r="H147" s="130"/>
      <c r="I147" s="130"/>
      <c r="J147" s="130"/>
      <c r="K147" s="130"/>
      <c r="L147" s="130"/>
      <c r="M147" s="130"/>
      <c r="N147" s="130"/>
      <c r="O147" s="130"/>
      <c r="Q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</row>
    <row r="148" spans="1:34" ht="12.75" customHeight="1" x14ac:dyDescent="0.2">
      <c r="B148" s="197">
        <v>33</v>
      </c>
      <c r="C148" s="337" t="s">
        <v>2160</v>
      </c>
      <c r="D148" s="197" t="s">
        <v>363</v>
      </c>
      <c r="E148" s="197">
        <v>24</v>
      </c>
      <c r="F148" s="198">
        <f>VER.20h.D!I169</f>
        <v>3348.38</v>
      </c>
      <c r="G148" s="198">
        <f>E148*F148</f>
        <v>80361.119999999995</v>
      </c>
      <c r="N148" s="130"/>
      <c r="O148" s="130"/>
      <c r="Q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</row>
    <row r="149" spans="1:34" ht="12.75" customHeight="1" x14ac:dyDescent="0.2">
      <c r="G149" s="130"/>
      <c r="N149" s="130"/>
      <c r="O149" s="130"/>
      <c r="Q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</row>
    <row r="150" spans="1:34" ht="12.75" customHeight="1" x14ac:dyDescent="0.25">
      <c r="A150" s="195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Q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</row>
    <row r="151" spans="1:34" ht="12.75" customHeight="1" x14ac:dyDescent="0.25">
      <c r="A151" s="194" t="s">
        <v>380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Q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</row>
    <row r="152" spans="1:34" ht="45.75" x14ac:dyDescent="0.25">
      <c r="A152" s="195"/>
      <c r="B152" s="196" t="s">
        <v>357</v>
      </c>
      <c r="C152" s="196" t="s">
        <v>358</v>
      </c>
      <c r="D152" s="196" t="s">
        <v>359</v>
      </c>
      <c r="E152" s="196" t="s">
        <v>360</v>
      </c>
      <c r="F152" s="196" t="s">
        <v>361</v>
      </c>
      <c r="G152" s="196" t="s">
        <v>362</v>
      </c>
      <c r="H152" s="130"/>
      <c r="I152" s="130"/>
      <c r="J152" s="130"/>
      <c r="K152" s="130"/>
      <c r="L152" s="130"/>
      <c r="M152" s="130"/>
      <c r="N152" s="130"/>
      <c r="O152" s="130"/>
      <c r="Q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</row>
    <row r="153" spans="1:34" ht="12.75" customHeight="1" x14ac:dyDescent="0.2">
      <c r="B153" s="197">
        <v>34</v>
      </c>
      <c r="C153" s="337" t="s">
        <v>2160</v>
      </c>
      <c r="D153" s="197" t="s">
        <v>363</v>
      </c>
      <c r="E153" s="197">
        <v>24</v>
      </c>
      <c r="F153" s="198">
        <f>VIA.20h.D!I169</f>
        <v>3389.7500000000005</v>
      </c>
      <c r="G153" s="198">
        <f>E153*F153</f>
        <v>81354.000000000015</v>
      </c>
      <c r="N153" s="130"/>
      <c r="O153" s="130"/>
      <c r="Q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</row>
    <row r="154" spans="1:34" ht="12.75" customHeight="1" x14ac:dyDescent="0.2">
      <c r="G154" s="130"/>
      <c r="N154" s="130"/>
      <c r="O154" s="130"/>
      <c r="Q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</row>
    <row r="155" spans="1:34" ht="12.75" customHeight="1" x14ac:dyDescent="0.25">
      <c r="A155" s="195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Q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</row>
    <row r="156" spans="1:34" ht="12.75" customHeight="1" x14ac:dyDescent="0.25">
      <c r="A156" s="194" t="s">
        <v>343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Q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</row>
    <row r="157" spans="1:34" ht="45.75" x14ac:dyDescent="0.25">
      <c r="A157" s="200"/>
      <c r="B157" s="196" t="s">
        <v>357</v>
      </c>
      <c r="C157" s="196" t="s">
        <v>358</v>
      </c>
      <c r="D157" s="196" t="s">
        <v>359</v>
      </c>
      <c r="E157" s="196" t="s">
        <v>360</v>
      </c>
      <c r="F157" s="196" t="s">
        <v>361</v>
      </c>
      <c r="G157" s="196" t="s">
        <v>362</v>
      </c>
      <c r="H157" s="130"/>
      <c r="I157" s="130"/>
      <c r="J157" s="130"/>
      <c r="K157" s="130"/>
      <c r="L157" s="130"/>
      <c r="M157" s="130"/>
      <c r="N157" s="130"/>
      <c r="O157" s="130"/>
      <c r="Q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</row>
    <row r="158" spans="1:34" ht="12.75" customHeight="1" x14ac:dyDescent="0.2">
      <c r="B158" s="197">
        <v>35</v>
      </c>
      <c r="C158" s="337" t="s">
        <v>2160</v>
      </c>
      <c r="D158" s="197" t="s">
        <v>363</v>
      </c>
      <c r="E158" s="197">
        <v>48</v>
      </c>
      <c r="F158" s="198">
        <f>REI.20h.D!I169</f>
        <v>3364.9100000000008</v>
      </c>
      <c r="G158" s="198">
        <f>E158*F158</f>
        <v>161515.68000000005</v>
      </c>
      <c r="N158" s="130"/>
      <c r="O158" s="130"/>
      <c r="Q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</row>
    <row r="159" spans="1:34" ht="12.75" customHeight="1" x14ac:dyDescent="0.2">
      <c r="G159" s="130"/>
      <c r="N159" s="130"/>
      <c r="O159" s="130"/>
      <c r="Q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</row>
    <row r="160" spans="1:34" ht="12.75" customHeight="1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Q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</row>
    <row r="161" spans="1:34" ht="12.75" customHeight="1" x14ac:dyDescent="0.2">
      <c r="A161" s="130"/>
      <c r="B161" s="130"/>
      <c r="C161" s="130"/>
      <c r="D161" s="130"/>
      <c r="E161" s="339" t="s">
        <v>2167</v>
      </c>
      <c r="F161" s="339"/>
      <c r="G161" s="340">
        <f>SUM(G158,G153,G148,G143,G138,G133,G128,G124,G118,G112,G105,G98,G91,G85,G78,G72,G66,G59)</f>
        <v>6603612.2400000021</v>
      </c>
      <c r="H161" s="130"/>
      <c r="I161" s="130"/>
      <c r="J161" s="130"/>
      <c r="K161" s="130"/>
      <c r="L161" s="130"/>
      <c r="M161" s="130"/>
      <c r="N161" s="130"/>
      <c r="O161" s="130"/>
      <c r="Q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</row>
    <row r="162" spans="1:34" ht="12.75" customHeight="1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Q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</row>
    <row r="163" spans="1:34" ht="12.75" customHeight="1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Q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</row>
    <row r="164" spans="1:34" ht="12.75" customHeight="1" x14ac:dyDescent="0.2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Q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</row>
    <row r="165" spans="1:34" ht="12.75" customHeight="1" x14ac:dyDescent="0.2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Q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</row>
    <row r="166" spans="1:34" ht="12.75" customHeight="1" x14ac:dyDescent="0.2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Q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</row>
    <row r="167" spans="1:34" ht="12.75" customHeight="1" x14ac:dyDescent="0.2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Q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</row>
    <row r="168" spans="1:34" ht="12.75" customHeight="1" x14ac:dyDescent="0.2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Q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</row>
    <row r="169" spans="1:34" ht="12.75" customHeight="1" x14ac:dyDescent="0.2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Q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</row>
    <row r="170" spans="1:34" ht="12.75" customHeight="1" x14ac:dyDescent="0.2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Q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</row>
    <row r="171" spans="1:34" ht="12.75" customHeight="1" x14ac:dyDescent="0.2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Q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</row>
    <row r="172" spans="1:34" ht="12.75" customHeight="1" x14ac:dyDescent="0.2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Q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</row>
    <row r="173" spans="1:34" ht="12.75" customHeight="1" x14ac:dyDescent="0.2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Q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</row>
    <row r="174" spans="1:34" ht="12.75" customHeight="1" x14ac:dyDescent="0.2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Q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</row>
    <row r="175" spans="1:34" ht="12.75" customHeight="1" x14ac:dyDescent="0.2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Q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</row>
    <row r="176" spans="1:34" ht="12.75" customHeight="1" x14ac:dyDescent="0.2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Q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</row>
    <row r="177" spans="1:34" ht="12.75" customHeight="1" x14ac:dyDescent="0.2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Q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</row>
    <row r="178" spans="1:34" ht="12.75" customHeight="1" x14ac:dyDescent="0.2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Q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</row>
    <row r="179" spans="1:34" ht="12.75" customHeight="1" x14ac:dyDescent="0.2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Q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</row>
    <row r="180" spans="1:34" ht="12.75" customHeight="1" x14ac:dyDescent="0.2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Q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</row>
    <row r="181" spans="1:34" ht="12.75" customHeight="1" x14ac:dyDescent="0.2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Q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</row>
    <row r="182" spans="1:34" ht="12.75" customHeight="1" x14ac:dyDescent="0.2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Q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</row>
    <row r="183" spans="1:34" ht="12.75" customHeight="1" x14ac:dyDescent="0.2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Q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</row>
    <row r="184" spans="1:34" ht="12.75" customHeight="1" x14ac:dyDescent="0.2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Q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</row>
    <row r="185" spans="1:34" ht="12.75" customHeight="1" x14ac:dyDescent="0.2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Q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</row>
    <row r="186" spans="1:34" ht="12.75" customHeight="1" x14ac:dyDescent="0.2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Q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</row>
    <row r="187" spans="1:34" ht="12.75" customHeight="1" x14ac:dyDescent="0.2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Q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</row>
    <row r="188" spans="1:34" ht="12.75" customHeight="1" x14ac:dyDescent="0.2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Q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</row>
    <row r="189" spans="1:34" ht="12.75" customHeight="1" x14ac:dyDescent="0.2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Q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</row>
    <row r="190" spans="1:34" ht="12.75" customHeight="1" x14ac:dyDescent="0.2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Q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</row>
    <row r="191" spans="1:34" ht="12.75" customHeight="1" x14ac:dyDescent="0.2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Q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</row>
    <row r="192" spans="1:34" ht="12.75" customHeight="1" x14ac:dyDescent="0.2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Q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</row>
    <row r="193" spans="1:34" ht="12.75" customHeight="1" x14ac:dyDescent="0.2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Q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</row>
    <row r="194" spans="1:34" ht="12.75" customHeight="1" x14ac:dyDescent="0.2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Q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</row>
    <row r="195" spans="1:34" ht="12.75" customHeight="1" x14ac:dyDescent="0.2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Q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</row>
    <row r="196" spans="1:34" ht="12.75" customHeight="1" x14ac:dyDescent="0.2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Q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</row>
    <row r="197" spans="1:34" ht="12.75" customHeight="1" x14ac:dyDescent="0.2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Q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</row>
    <row r="198" spans="1:34" ht="12.75" customHeight="1" x14ac:dyDescent="0.2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Q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</row>
    <row r="199" spans="1:34" ht="12.75" customHeight="1" x14ac:dyDescent="0.2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Q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</row>
    <row r="200" spans="1:34" ht="12.75" customHeight="1" x14ac:dyDescent="0.2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Q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</row>
    <row r="201" spans="1:34" ht="12.75" customHeight="1" x14ac:dyDescent="0.2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Q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</row>
    <row r="202" spans="1:34" ht="12.75" customHeight="1" x14ac:dyDescent="0.2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Q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</row>
    <row r="203" spans="1:34" ht="12.75" customHeight="1" x14ac:dyDescent="0.2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Q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</row>
    <row r="204" spans="1:34" ht="12.75" customHeight="1" x14ac:dyDescent="0.2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Q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</row>
    <row r="205" spans="1:34" ht="12.75" customHeight="1" x14ac:dyDescent="0.2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Q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</row>
    <row r="206" spans="1:34" ht="12.75" customHeight="1" x14ac:dyDescent="0.2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Q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</row>
    <row r="207" spans="1:34" ht="12.75" customHeight="1" x14ac:dyDescent="0.2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Q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</row>
    <row r="208" spans="1:34" ht="12.75" customHeight="1" x14ac:dyDescent="0.2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Q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</row>
    <row r="209" spans="1:34" ht="12.75" customHeight="1" x14ac:dyDescent="0.2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Q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</row>
    <row r="210" spans="1:34" ht="12.75" customHeight="1" x14ac:dyDescent="0.2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Q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</row>
    <row r="211" spans="1:34" ht="12.75" customHeight="1" x14ac:dyDescent="0.2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Q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</row>
    <row r="212" spans="1:34" ht="12.75" customHeight="1" x14ac:dyDescent="0.2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Q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</row>
    <row r="213" spans="1:34" ht="12.75" customHeight="1" x14ac:dyDescent="0.2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Q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</row>
    <row r="214" spans="1:34" ht="12.75" customHeight="1" x14ac:dyDescent="0.2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Q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</row>
    <row r="215" spans="1:34" ht="12.75" customHeight="1" x14ac:dyDescent="0.2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Q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</row>
    <row r="216" spans="1:34" ht="12.75" customHeight="1" x14ac:dyDescent="0.2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Q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</row>
    <row r="217" spans="1:34" ht="12.75" customHeight="1" x14ac:dyDescent="0.2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Q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</row>
    <row r="218" spans="1:34" ht="12.75" customHeight="1" x14ac:dyDescent="0.2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Q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</row>
    <row r="219" spans="1:34" ht="12.75" customHeight="1" x14ac:dyDescent="0.2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Q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</row>
    <row r="220" spans="1:34" ht="12.75" customHeight="1" x14ac:dyDescent="0.2">
      <c r="A220" s="130"/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Q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</row>
    <row r="221" spans="1:34" ht="12.75" customHeight="1" x14ac:dyDescent="0.2">
      <c r="A221" s="130"/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Q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</row>
    <row r="222" spans="1:34" ht="12.75" customHeight="1" x14ac:dyDescent="0.2">
      <c r="A222" s="130"/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Q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</row>
    <row r="223" spans="1:34" ht="12.75" customHeight="1" x14ac:dyDescent="0.2">
      <c r="A223" s="130"/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Q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</row>
    <row r="224" spans="1:34" ht="12.75" customHeight="1" x14ac:dyDescent="0.2">
      <c r="A224" s="130"/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Q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</row>
    <row r="225" spans="1:34" ht="12.75" customHeight="1" x14ac:dyDescent="0.2">
      <c r="A225" s="130"/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Q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</row>
    <row r="226" spans="1:34" ht="12.75" customHeight="1" x14ac:dyDescent="0.2">
      <c r="A226" s="130"/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Q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</row>
    <row r="227" spans="1:34" ht="12.75" customHeight="1" x14ac:dyDescent="0.2">
      <c r="A227" s="130"/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Q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</row>
    <row r="228" spans="1:34" ht="12.75" customHeight="1" x14ac:dyDescent="0.2">
      <c r="A228" s="130"/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Q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</row>
    <row r="229" spans="1:34" ht="12.75" customHeight="1" x14ac:dyDescent="0.2">
      <c r="A229" s="130"/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Q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</row>
    <row r="230" spans="1:34" ht="12.75" customHeight="1" x14ac:dyDescent="0.2">
      <c r="A230" s="130"/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Q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</row>
    <row r="231" spans="1:34" ht="12.75" customHeight="1" x14ac:dyDescent="0.2">
      <c r="A231" s="130"/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Q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</row>
    <row r="232" spans="1:34" ht="12.75" customHeight="1" x14ac:dyDescent="0.2">
      <c r="A232" s="130"/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Q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</row>
    <row r="233" spans="1:34" ht="12.75" customHeight="1" x14ac:dyDescent="0.2">
      <c r="A233" s="130"/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Q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</row>
    <row r="234" spans="1:34" ht="12.75" customHeight="1" x14ac:dyDescent="0.2">
      <c r="A234" s="130"/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Q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</row>
    <row r="235" spans="1:34" ht="12.75" customHeight="1" x14ac:dyDescent="0.2">
      <c r="A235" s="130"/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Q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</row>
    <row r="236" spans="1:34" ht="12.75" customHeight="1" x14ac:dyDescent="0.2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Q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</row>
    <row r="237" spans="1:34" ht="12.75" customHeight="1" x14ac:dyDescent="0.2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Q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</row>
    <row r="238" spans="1:34" ht="12.75" customHeight="1" x14ac:dyDescent="0.2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Q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</row>
    <row r="239" spans="1:34" ht="12.75" customHeight="1" x14ac:dyDescent="0.2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Q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</row>
    <row r="240" spans="1:34" ht="12.75" customHeight="1" x14ac:dyDescent="0.2">
      <c r="A240" s="130"/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Q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</row>
    <row r="241" spans="1:34" ht="12.75" customHeight="1" x14ac:dyDescent="0.2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Q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</row>
    <row r="242" spans="1:34" ht="12.75" customHeight="1" x14ac:dyDescent="0.2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Q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</row>
    <row r="243" spans="1:34" ht="12.75" customHeight="1" x14ac:dyDescent="0.2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Q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</row>
    <row r="244" spans="1:34" ht="12.75" customHeight="1" x14ac:dyDescent="0.2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Q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</row>
    <row r="245" spans="1:34" ht="12.75" customHeight="1" x14ac:dyDescent="0.2">
      <c r="A245" s="130"/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Q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</row>
    <row r="246" spans="1:34" ht="12.75" customHeight="1" x14ac:dyDescent="0.2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Q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</row>
    <row r="247" spans="1:34" ht="12.75" customHeight="1" x14ac:dyDescent="0.2">
      <c r="A247" s="130"/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Q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</row>
    <row r="248" spans="1:34" ht="12.75" customHeight="1" x14ac:dyDescent="0.2">
      <c r="A248" s="130"/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Q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</row>
    <row r="249" spans="1:34" ht="12.75" customHeight="1" x14ac:dyDescent="0.2">
      <c r="A249" s="130"/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Q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</row>
    <row r="250" spans="1:34" ht="12.75" customHeight="1" x14ac:dyDescent="0.2">
      <c r="A250" s="130"/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Q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</row>
    <row r="251" spans="1:34" ht="12.75" customHeight="1" x14ac:dyDescent="0.2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Q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</row>
    <row r="252" spans="1:34" ht="12.75" customHeight="1" x14ac:dyDescent="0.2">
      <c r="A252" s="130"/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Q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</row>
    <row r="253" spans="1:34" ht="12.75" customHeight="1" x14ac:dyDescent="0.2">
      <c r="A253" s="130"/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Q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</row>
    <row r="254" spans="1:34" ht="12.75" customHeight="1" x14ac:dyDescent="0.2">
      <c r="A254" s="130"/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Q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</row>
    <row r="255" spans="1:34" ht="12.75" customHeight="1" x14ac:dyDescent="0.2">
      <c r="A255" s="130"/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Q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</row>
    <row r="256" spans="1:34" ht="12.75" customHeight="1" x14ac:dyDescent="0.2">
      <c r="A256" s="130"/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Q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</row>
    <row r="257" spans="1:34" ht="12.75" customHeight="1" x14ac:dyDescent="0.2">
      <c r="A257" s="130"/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Q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</row>
    <row r="258" spans="1:34" ht="12.75" customHeight="1" x14ac:dyDescent="0.2">
      <c r="A258" s="130"/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Q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</row>
    <row r="259" spans="1:34" ht="12.75" customHeight="1" x14ac:dyDescent="0.2">
      <c r="A259" s="130"/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Q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</row>
    <row r="260" spans="1:34" ht="12.75" customHeight="1" x14ac:dyDescent="0.2">
      <c r="A260" s="130"/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Q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</row>
    <row r="261" spans="1:34" ht="12.75" customHeight="1" x14ac:dyDescent="0.2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Q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</row>
    <row r="262" spans="1:34" ht="12.75" customHeight="1" x14ac:dyDescent="0.2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Q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</row>
    <row r="263" spans="1:34" ht="12.75" customHeight="1" x14ac:dyDescent="0.2">
      <c r="A263" s="130"/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Q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</row>
    <row r="264" spans="1:34" ht="12.75" customHeight="1" x14ac:dyDescent="0.2">
      <c r="A264" s="130"/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Q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</row>
    <row r="265" spans="1:34" ht="12.75" customHeight="1" x14ac:dyDescent="0.2">
      <c r="A265" s="130"/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Q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</row>
    <row r="266" spans="1:34" ht="12.75" customHeight="1" x14ac:dyDescent="0.2">
      <c r="A266" s="130"/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Q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</row>
    <row r="267" spans="1:34" ht="12.75" customHeight="1" x14ac:dyDescent="0.2">
      <c r="A267" s="130"/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Q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</row>
    <row r="268" spans="1:34" ht="12.75" customHeight="1" x14ac:dyDescent="0.2">
      <c r="A268" s="130"/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Q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</row>
    <row r="269" spans="1:34" ht="12.75" customHeight="1" x14ac:dyDescent="0.2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Q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</row>
    <row r="270" spans="1:34" ht="12.75" customHeight="1" x14ac:dyDescent="0.2">
      <c r="A270" s="130"/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Q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</row>
    <row r="271" spans="1:34" ht="12.75" customHeight="1" x14ac:dyDescent="0.2">
      <c r="A271" s="130"/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Q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</row>
    <row r="272" spans="1:34" ht="12.75" customHeight="1" x14ac:dyDescent="0.2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Q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</row>
    <row r="273" spans="1:34" ht="12.75" customHeight="1" x14ac:dyDescent="0.2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Q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</row>
    <row r="274" spans="1:34" ht="12.75" customHeight="1" x14ac:dyDescent="0.2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Q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0"/>
      <c r="AF274" s="130"/>
      <c r="AG274" s="130"/>
      <c r="AH274" s="130"/>
    </row>
    <row r="275" spans="1:34" ht="12.75" customHeight="1" x14ac:dyDescent="0.2">
      <c r="A275" s="130"/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Q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</row>
    <row r="276" spans="1:34" ht="12.75" customHeight="1" x14ac:dyDescent="0.2">
      <c r="A276" s="130"/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Q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/>
      <c r="AG276" s="130"/>
      <c r="AH276" s="130"/>
    </row>
    <row r="277" spans="1:34" ht="12.75" customHeight="1" x14ac:dyDescent="0.2">
      <c r="A277" s="130"/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Q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/>
      <c r="AG277" s="130"/>
      <c r="AH277" s="130"/>
    </row>
    <row r="278" spans="1:34" ht="12.75" customHeight="1" x14ac:dyDescent="0.2">
      <c r="A278" s="130"/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Q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</row>
    <row r="279" spans="1:34" ht="12.75" customHeight="1" x14ac:dyDescent="0.2">
      <c r="A279" s="130"/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Q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</row>
    <row r="280" spans="1:34" ht="12.75" customHeight="1" x14ac:dyDescent="0.2">
      <c r="A280" s="130"/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Q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</row>
    <row r="281" spans="1:34" ht="12.75" customHeight="1" x14ac:dyDescent="0.2">
      <c r="A281" s="130"/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Q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</row>
    <row r="282" spans="1:34" ht="12.75" customHeight="1" x14ac:dyDescent="0.2">
      <c r="A282" s="130"/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Q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</row>
    <row r="283" spans="1:34" ht="12.75" customHeight="1" x14ac:dyDescent="0.2">
      <c r="A283" s="130"/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Q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</row>
    <row r="284" spans="1:34" ht="12.75" customHeight="1" x14ac:dyDescent="0.2">
      <c r="A284" s="130"/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Q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</row>
    <row r="285" spans="1:34" ht="12.75" customHeight="1" x14ac:dyDescent="0.2">
      <c r="A285" s="130"/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Q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</row>
    <row r="286" spans="1:34" ht="12.75" customHeight="1" x14ac:dyDescent="0.2">
      <c r="A286" s="130"/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Q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</row>
    <row r="287" spans="1:34" ht="12.75" customHeight="1" x14ac:dyDescent="0.2">
      <c r="A287" s="130"/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Q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</row>
    <row r="288" spans="1:34" ht="12.75" customHeight="1" x14ac:dyDescent="0.2">
      <c r="A288" s="130"/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Q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</row>
    <row r="289" spans="1:34" ht="12.75" customHeight="1" x14ac:dyDescent="0.2">
      <c r="A289" s="130"/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Q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</row>
    <row r="290" spans="1:34" ht="12.75" customHeight="1" x14ac:dyDescent="0.2">
      <c r="A290" s="130"/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Q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</row>
    <row r="291" spans="1:34" ht="12.75" customHeight="1" x14ac:dyDescent="0.2">
      <c r="A291" s="130"/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Q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/>
      <c r="AE291" s="130"/>
      <c r="AF291" s="130"/>
      <c r="AG291" s="130"/>
      <c r="AH291" s="130"/>
    </row>
    <row r="292" spans="1:34" ht="12.75" customHeight="1" x14ac:dyDescent="0.2">
      <c r="A292" s="130"/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Q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</row>
    <row r="293" spans="1:34" ht="12.75" customHeight="1" x14ac:dyDescent="0.2">
      <c r="A293" s="130"/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Q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</row>
    <row r="294" spans="1:34" ht="12.75" customHeight="1" x14ac:dyDescent="0.2">
      <c r="A294" s="130"/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Q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</row>
    <row r="295" spans="1:34" ht="12.75" customHeight="1" x14ac:dyDescent="0.2">
      <c r="A295" s="130"/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Q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</row>
    <row r="296" spans="1:34" ht="12.75" customHeight="1" x14ac:dyDescent="0.2">
      <c r="A296" s="130"/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Q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</row>
    <row r="297" spans="1:34" ht="12.75" customHeight="1" x14ac:dyDescent="0.2">
      <c r="A297" s="130"/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Q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</row>
    <row r="298" spans="1:34" ht="12.75" customHeight="1" x14ac:dyDescent="0.2">
      <c r="A298" s="130"/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Q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</row>
    <row r="299" spans="1:34" ht="12.75" customHeight="1" x14ac:dyDescent="0.2">
      <c r="A299" s="130"/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Q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</row>
    <row r="300" spans="1:34" ht="12.75" customHeight="1" x14ac:dyDescent="0.2">
      <c r="A300" s="130"/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Q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</row>
    <row r="301" spans="1:34" ht="12.75" customHeight="1" x14ac:dyDescent="0.2">
      <c r="A301" s="130"/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130"/>
      <c r="Q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/>
      <c r="AC301" s="130"/>
      <c r="AD301" s="130"/>
      <c r="AE301" s="130"/>
      <c r="AF301" s="130"/>
      <c r="AG301" s="130"/>
      <c r="AH301" s="130"/>
    </row>
    <row r="302" spans="1:34" ht="12.75" customHeight="1" x14ac:dyDescent="0.2">
      <c r="A302" s="130"/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Q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</row>
    <row r="303" spans="1:34" ht="12.75" customHeight="1" x14ac:dyDescent="0.2">
      <c r="A303" s="130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Q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</row>
    <row r="304" spans="1:34" ht="12.75" customHeight="1" x14ac:dyDescent="0.2">
      <c r="A304" s="130"/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Q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/>
      <c r="AD304" s="130"/>
      <c r="AE304" s="130"/>
      <c r="AF304" s="130"/>
      <c r="AG304" s="130"/>
      <c r="AH304" s="130"/>
    </row>
    <row r="305" spans="1:34" ht="12.75" customHeight="1" x14ac:dyDescent="0.2">
      <c r="A305" s="130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Q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</row>
    <row r="306" spans="1:34" ht="12.75" customHeight="1" x14ac:dyDescent="0.2">
      <c r="A306" s="130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Q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</row>
    <row r="307" spans="1:34" ht="12.75" customHeight="1" x14ac:dyDescent="0.2">
      <c r="A307" s="130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Q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</row>
    <row r="308" spans="1:34" ht="12.75" customHeight="1" x14ac:dyDescent="0.2">
      <c r="A308" s="130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Q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</row>
    <row r="309" spans="1:34" ht="12.75" customHeight="1" x14ac:dyDescent="0.2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Q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</row>
    <row r="310" spans="1:34" ht="12.75" customHeight="1" x14ac:dyDescent="0.2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Q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</row>
    <row r="311" spans="1:34" ht="12.75" customHeight="1" x14ac:dyDescent="0.2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Q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</row>
    <row r="312" spans="1:34" ht="12.75" customHeight="1" x14ac:dyDescent="0.2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Q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</row>
    <row r="313" spans="1:34" ht="12.75" customHeight="1" x14ac:dyDescent="0.2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Q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</row>
    <row r="314" spans="1:34" ht="12.75" customHeight="1" x14ac:dyDescent="0.2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Q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</row>
    <row r="315" spans="1:34" ht="12.75" customHeight="1" x14ac:dyDescent="0.2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Q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</row>
    <row r="316" spans="1:34" ht="12.75" customHeight="1" x14ac:dyDescent="0.2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Q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</row>
    <row r="317" spans="1:34" ht="12.75" customHeight="1" x14ac:dyDescent="0.2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Q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</row>
    <row r="318" spans="1:34" ht="12.75" customHeight="1" x14ac:dyDescent="0.2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Q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</row>
    <row r="319" spans="1:34" ht="12.75" customHeight="1" x14ac:dyDescent="0.2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Q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</row>
    <row r="320" spans="1:34" ht="12.75" customHeight="1" x14ac:dyDescent="0.2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Q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</row>
    <row r="321" spans="1:34" ht="12.75" customHeight="1" x14ac:dyDescent="0.2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Q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</row>
    <row r="322" spans="1:34" ht="12.75" customHeight="1" x14ac:dyDescent="0.2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Q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</row>
    <row r="323" spans="1:34" ht="12.75" customHeight="1" x14ac:dyDescent="0.2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Q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</row>
    <row r="324" spans="1:34" ht="12.75" customHeight="1" x14ac:dyDescent="0.2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Q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</row>
    <row r="325" spans="1:34" ht="12.75" customHeight="1" x14ac:dyDescent="0.2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Q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</row>
    <row r="326" spans="1:34" ht="12.75" customHeight="1" x14ac:dyDescent="0.2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Q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</row>
    <row r="327" spans="1:34" ht="12.75" customHeight="1" x14ac:dyDescent="0.2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Q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</row>
    <row r="328" spans="1:34" ht="12.75" customHeight="1" x14ac:dyDescent="0.2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Q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</row>
    <row r="329" spans="1:34" ht="12.75" customHeight="1" x14ac:dyDescent="0.2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Q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</row>
    <row r="330" spans="1:34" ht="12.75" customHeight="1" x14ac:dyDescent="0.2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Q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</row>
    <row r="331" spans="1:34" ht="12.75" customHeight="1" x14ac:dyDescent="0.2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Q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</row>
    <row r="332" spans="1:34" ht="12.75" customHeight="1" x14ac:dyDescent="0.2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Q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</row>
    <row r="333" spans="1:34" ht="12.75" customHeight="1" x14ac:dyDescent="0.2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Q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</row>
    <row r="334" spans="1:34" ht="12.75" customHeight="1" x14ac:dyDescent="0.2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Q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</row>
    <row r="335" spans="1:34" ht="12.75" customHeight="1" x14ac:dyDescent="0.2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Q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</row>
    <row r="336" spans="1:34" ht="12.75" customHeight="1" x14ac:dyDescent="0.2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Q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</row>
    <row r="337" spans="1:34" ht="12.75" customHeight="1" x14ac:dyDescent="0.2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Q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</row>
    <row r="338" spans="1:34" ht="12.75" customHeight="1" x14ac:dyDescent="0.2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Q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/>
    </row>
    <row r="339" spans="1:34" ht="12.75" customHeight="1" x14ac:dyDescent="0.2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Q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</row>
    <row r="340" spans="1:34" ht="12.75" customHeight="1" x14ac:dyDescent="0.2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Q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</row>
    <row r="341" spans="1:34" ht="12.75" customHeight="1" x14ac:dyDescent="0.2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Q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</row>
    <row r="342" spans="1:34" ht="12.75" customHeight="1" x14ac:dyDescent="0.2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Q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</row>
    <row r="343" spans="1:34" ht="12.75" customHeight="1" x14ac:dyDescent="0.2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Q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</row>
    <row r="344" spans="1:34" ht="12.75" customHeight="1" x14ac:dyDescent="0.2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Q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/>
    </row>
    <row r="345" spans="1:34" ht="12.75" customHeight="1" x14ac:dyDescent="0.2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Q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</row>
    <row r="346" spans="1:34" ht="12.75" customHeight="1" x14ac:dyDescent="0.2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Q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</row>
    <row r="347" spans="1:34" ht="12.75" customHeight="1" x14ac:dyDescent="0.2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Q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</row>
    <row r="348" spans="1:34" ht="12.75" customHeight="1" x14ac:dyDescent="0.2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Q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</row>
    <row r="349" spans="1:34" ht="12.75" customHeight="1" x14ac:dyDescent="0.2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Q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</row>
    <row r="350" spans="1:34" ht="12.75" customHeight="1" x14ac:dyDescent="0.2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Q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</row>
    <row r="351" spans="1:34" ht="12.75" customHeight="1" x14ac:dyDescent="0.2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Q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</row>
    <row r="352" spans="1:34" ht="12.75" customHeight="1" x14ac:dyDescent="0.2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Q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</row>
    <row r="353" spans="1:34" ht="12.75" customHeight="1" x14ac:dyDescent="0.2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Q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</row>
    <row r="354" spans="1:34" ht="12.75" customHeight="1" x14ac:dyDescent="0.2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Q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</row>
    <row r="355" spans="1:34" ht="12.75" customHeight="1" x14ac:dyDescent="0.2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Q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</row>
    <row r="356" spans="1:34" ht="12.75" customHeight="1" x14ac:dyDescent="0.2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Q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  <c r="AG356" s="130"/>
      <c r="AH356" s="130"/>
    </row>
    <row r="357" spans="1:34" ht="12.75" customHeight="1" x14ac:dyDescent="0.2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Q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/>
      <c r="AF357" s="130"/>
      <c r="AG357" s="130"/>
      <c r="AH357" s="130"/>
    </row>
    <row r="358" spans="1:34" ht="12.75" customHeight="1" x14ac:dyDescent="0.2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Q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</row>
    <row r="359" spans="1:34" ht="12.75" customHeight="1" x14ac:dyDescent="0.2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Q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</row>
    <row r="360" spans="1:34" ht="12.75" customHeight="1" x14ac:dyDescent="0.2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Q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</row>
    <row r="361" spans="1:34" ht="12.75" customHeight="1" x14ac:dyDescent="0.2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Q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</row>
    <row r="362" spans="1:34" ht="12.75" customHeight="1" x14ac:dyDescent="0.2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Q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</row>
    <row r="363" spans="1:34" ht="12.75" customHeight="1" x14ac:dyDescent="0.2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Q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</row>
    <row r="364" spans="1:34" ht="12.75" customHeight="1" x14ac:dyDescent="0.2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Q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</row>
    <row r="365" spans="1:34" ht="12.75" customHeight="1" x14ac:dyDescent="0.2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Q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</row>
    <row r="366" spans="1:34" ht="12.75" customHeight="1" x14ac:dyDescent="0.2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Q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</row>
    <row r="367" spans="1:34" ht="12.75" customHeight="1" x14ac:dyDescent="0.2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Q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</row>
    <row r="368" spans="1:34" ht="12.75" customHeight="1" x14ac:dyDescent="0.2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Q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</row>
    <row r="369" spans="1:34" ht="12.75" customHeight="1" x14ac:dyDescent="0.2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Q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</row>
    <row r="370" spans="1:34" ht="12.75" customHeight="1" x14ac:dyDescent="0.2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Q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</row>
    <row r="371" spans="1:34" ht="12.75" customHeight="1" x14ac:dyDescent="0.2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Q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</row>
    <row r="372" spans="1:34" ht="12.75" customHeight="1" x14ac:dyDescent="0.2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Q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</row>
    <row r="373" spans="1:34" ht="12.75" customHeight="1" x14ac:dyDescent="0.2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Q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</row>
    <row r="374" spans="1:34" ht="12.75" customHeight="1" x14ac:dyDescent="0.2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Q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</row>
    <row r="375" spans="1:34" ht="12.75" customHeight="1" x14ac:dyDescent="0.2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Q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</row>
    <row r="376" spans="1:34" ht="12.75" customHeight="1" x14ac:dyDescent="0.2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Q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</row>
    <row r="377" spans="1:34" ht="12.75" customHeight="1" x14ac:dyDescent="0.2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Q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</row>
    <row r="378" spans="1:34" ht="12.75" customHeight="1" x14ac:dyDescent="0.2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Q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</row>
    <row r="379" spans="1:34" ht="12.75" customHeight="1" x14ac:dyDescent="0.2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Q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</row>
    <row r="380" spans="1:34" ht="12.75" customHeight="1" x14ac:dyDescent="0.2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Q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</row>
    <row r="381" spans="1:34" ht="12.75" customHeight="1" x14ac:dyDescent="0.2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Q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</row>
    <row r="382" spans="1:34" ht="12.75" customHeight="1" x14ac:dyDescent="0.2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Q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</row>
    <row r="383" spans="1:34" ht="12.75" customHeight="1" x14ac:dyDescent="0.2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Q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</row>
    <row r="384" spans="1:34" ht="12.75" customHeight="1" x14ac:dyDescent="0.2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Q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</row>
    <row r="385" spans="1:34" ht="12.75" customHeight="1" x14ac:dyDescent="0.2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Q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</row>
    <row r="386" spans="1:34" ht="12.75" customHeight="1" x14ac:dyDescent="0.2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Q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</row>
    <row r="387" spans="1:34" ht="12.75" customHeight="1" x14ac:dyDescent="0.2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Q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</row>
    <row r="388" spans="1:34" ht="12.75" customHeight="1" x14ac:dyDescent="0.2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Q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</row>
    <row r="389" spans="1:34" ht="12.75" customHeight="1" x14ac:dyDescent="0.2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Q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</row>
    <row r="390" spans="1:34" ht="12.75" customHeight="1" x14ac:dyDescent="0.2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Q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</row>
    <row r="391" spans="1:34" ht="12.75" customHeight="1" x14ac:dyDescent="0.2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Q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</row>
    <row r="392" spans="1:34" ht="12.75" customHeight="1" x14ac:dyDescent="0.2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Q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</row>
    <row r="393" spans="1:34" ht="12.75" customHeight="1" x14ac:dyDescent="0.2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Q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</row>
    <row r="394" spans="1:34" ht="12.75" customHeight="1" x14ac:dyDescent="0.2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Q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</row>
    <row r="395" spans="1:34" ht="12.75" customHeight="1" x14ac:dyDescent="0.2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Q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</row>
    <row r="396" spans="1:34" ht="12.75" customHeight="1" x14ac:dyDescent="0.2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Q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</row>
    <row r="397" spans="1:34" ht="12.75" customHeight="1" x14ac:dyDescent="0.2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Q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</row>
    <row r="398" spans="1:34" ht="12.75" customHeight="1" x14ac:dyDescent="0.2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Q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</row>
    <row r="399" spans="1:34" ht="12.75" customHeight="1" x14ac:dyDescent="0.2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Q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</row>
    <row r="400" spans="1:34" ht="12.75" customHeight="1" x14ac:dyDescent="0.2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Q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</row>
    <row r="401" spans="1:34" ht="12.75" customHeight="1" x14ac:dyDescent="0.2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Q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</row>
    <row r="402" spans="1:34" ht="12.75" customHeight="1" x14ac:dyDescent="0.2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Q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</row>
    <row r="403" spans="1:34" ht="12.75" customHeight="1" x14ac:dyDescent="0.2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Q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</row>
    <row r="404" spans="1:34" ht="12.75" customHeight="1" x14ac:dyDescent="0.2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Q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</row>
    <row r="405" spans="1:34" ht="12.75" customHeight="1" x14ac:dyDescent="0.2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Q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</row>
    <row r="406" spans="1:34" ht="12.75" customHeight="1" x14ac:dyDescent="0.2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Q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</row>
    <row r="407" spans="1:34" ht="12.75" customHeight="1" x14ac:dyDescent="0.2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Q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</row>
    <row r="408" spans="1:34" ht="12.75" customHeight="1" x14ac:dyDescent="0.2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Q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</row>
    <row r="409" spans="1:34" ht="12.75" customHeight="1" x14ac:dyDescent="0.2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Q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</row>
    <row r="410" spans="1:34" ht="12.75" customHeight="1" x14ac:dyDescent="0.2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Q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</row>
    <row r="411" spans="1:34" ht="12.75" customHeight="1" x14ac:dyDescent="0.2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Q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</row>
    <row r="412" spans="1:34" ht="12.75" customHeight="1" x14ac:dyDescent="0.2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Q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</row>
    <row r="413" spans="1:34" ht="12.75" customHeight="1" x14ac:dyDescent="0.2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Q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</row>
    <row r="414" spans="1:34" ht="12.75" customHeight="1" x14ac:dyDescent="0.2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Q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</row>
    <row r="415" spans="1:34" ht="12.75" customHeight="1" x14ac:dyDescent="0.2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Q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</row>
    <row r="416" spans="1:34" ht="12.75" customHeight="1" x14ac:dyDescent="0.2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Q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</row>
    <row r="417" spans="1:34" ht="12.75" customHeight="1" x14ac:dyDescent="0.2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Q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</row>
    <row r="418" spans="1:34" ht="12.75" customHeight="1" x14ac:dyDescent="0.2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Q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</row>
    <row r="419" spans="1:34" ht="12.75" customHeight="1" x14ac:dyDescent="0.2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Q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30"/>
    </row>
    <row r="420" spans="1:34" ht="12.75" customHeight="1" x14ac:dyDescent="0.2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Q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</row>
    <row r="421" spans="1:34" ht="12.75" customHeight="1" x14ac:dyDescent="0.2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Q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</row>
    <row r="422" spans="1:34" ht="12.75" customHeight="1" x14ac:dyDescent="0.2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Q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</row>
    <row r="423" spans="1:34" ht="12.75" customHeight="1" x14ac:dyDescent="0.2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Q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</row>
    <row r="424" spans="1:34" ht="12.75" customHeight="1" x14ac:dyDescent="0.2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Q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</row>
    <row r="425" spans="1:34" ht="12.75" customHeight="1" x14ac:dyDescent="0.2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Q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</row>
    <row r="426" spans="1:34" ht="12.75" customHeight="1" x14ac:dyDescent="0.2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Q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</row>
    <row r="427" spans="1:34" ht="12.75" customHeight="1" x14ac:dyDescent="0.2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Q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</row>
    <row r="428" spans="1:34" ht="12.75" customHeight="1" x14ac:dyDescent="0.2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Q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30"/>
    </row>
    <row r="429" spans="1:34" ht="12.75" customHeight="1" x14ac:dyDescent="0.2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Q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/>
    </row>
    <row r="430" spans="1:34" ht="12.75" customHeight="1" x14ac:dyDescent="0.2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Q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</row>
    <row r="431" spans="1:34" ht="12.75" customHeight="1" x14ac:dyDescent="0.2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Q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</row>
    <row r="432" spans="1:34" ht="12.75" customHeight="1" x14ac:dyDescent="0.2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Q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30"/>
    </row>
    <row r="433" spans="1:34" ht="12.75" customHeight="1" x14ac:dyDescent="0.2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Q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</row>
    <row r="434" spans="1:34" ht="12.75" customHeight="1" x14ac:dyDescent="0.2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Q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</row>
    <row r="435" spans="1:34" ht="12.75" customHeight="1" x14ac:dyDescent="0.2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Q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</row>
    <row r="436" spans="1:34" ht="12.75" customHeight="1" x14ac:dyDescent="0.2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Q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0"/>
      <c r="AF436" s="130"/>
      <c r="AG436" s="130"/>
      <c r="AH436" s="130"/>
    </row>
    <row r="437" spans="1:34" ht="12.75" customHeight="1" x14ac:dyDescent="0.2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Q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</row>
    <row r="438" spans="1:34" ht="12.75" customHeight="1" x14ac:dyDescent="0.2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Q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</row>
    <row r="439" spans="1:34" ht="12.75" customHeight="1" x14ac:dyDescent="0.2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Q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/>
      <c r="AF439" s="130"/>
      <c r="AG439" s="130"/>
      <c r="AH439" s="130"/>
    </row>
    <row r="440" spans="1:34" ht="12.75" customHeight="1" x14ac:dyDescent="0.2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Q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</row>
    <row r="441" spans="1:34" ht="12.75" customHeight="1" x14ac:dyDescent="0.2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Q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</row>
    <row r="442" spans="1:34" ht="12.75" customHeight="1" x14ac:dyDescent="0.2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Q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</row>
    <row r="443" spans="1:34" ht="12.75" customHeight="1" x14ac:dyDescent="0.2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Q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</row>
    <row r="444" spans="1:34" ht="12.75" customHeight="1" x14ac:dyDescent="0.2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Q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</row>
    <row r="445" spans="1:34" ht="12.75" customHeight="1" x14ac:dyDescent="0.2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Q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</row>
    <row r="446" spans="1:34" ht="12.75" customHeight="1" x14ac:dyDescent="0.2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Q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</row>
    <row r="447" spans="1:34" ht="12.75" customHeight="1" x14ac:dyDescent="0.2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Q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</row>
    <row r="448" spans="1:34" ht="12.75" customHeight="1" x14ac:dyDescent="0.2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Q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30"/>
    </row>
    <row r="449" spans="1:34" ht="12.75" customHeight="1" x14ac:dyDescent="0.2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Q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</row>
    <row r="450" spans="1:34" ht="12.75" customHeight="1" x14ac:dyDescent="0.2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Q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</row>
    <row r="451" spans="1:34" ht="12.75" customHeight="1" x14ac:dyDescent="0.2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Q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</row>
    <row r="452" spans="1:34" ht="12.75" customHeight="1" x14ac:dyDescent="0.2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Q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</row>
    <row r="453" spans="1:34" ht="12.75" customHeight="1" x14ac:dyDescent="0.2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Q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</row>
    <row r="454" spans="1:34" ht="12.75" customHeight="1" x14ac:dyDescent="0.2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Q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</row>
    <row r="455" spans="1:34" ht="12.75" customHeight="1" x14ac:dyDescent="0.2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Q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</row>
    <row r="456" spans="1:34" ht="12.75" customHeight="1" x14ac:dyDescent="0.2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Q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30"/>
    </row>
    <row r="457" spans="1:34" ht="12.75" customHeight="1" x14ac:dyDescent="0.2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Q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</row>
    <row r="458" spans="1:34" ht="12.75" customHeight="1" x14ac:dyDescent="0.2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Q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30"/>
    </row>
    <row r="459" spans="1:34" ht="12.75" customHeight="1" x14ac:dyDescent="0.2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Q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</row>
    <row r="460" spans="1:34" ht="12.75" customHeight="1" x14ac:dyDescent="0.2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Q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30"/>
    </row>
    <row r="461" spans="1:34" ht="12.75" customHeight="1" x14ac:dyDescent="0.2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Q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0"/>
      <c r="AF461" s="130"/>
      <c r="AG461" s="130"/>
      <c r="AH461" s="130"/>
    </row>
    <row r="462" spans="1:34" ht="12.75" customHeight="1" x14ac:dyDescent="0.2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Q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0"/>
      <c r="AF462" s="130"/>
      <c r="AG462" s="130"/>
      <c r="AH462" s="130"/>
    </row>
    <row r="463" spans="1:34" ht="12.75" customHeight="1" x14ac:dyDescent="0.2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Q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30"/>
    </row>
    <row r="464" spans="1:34" ht="12.75" customHeight="1" x14ac:dyDescent="0.2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Q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</row>
    <row r="465" spans="1:34" ht="12.75" customHeight="1" x14ac:dyDescent="0.2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Q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</row>
    <row r="466" spans="1:34" ht="12.75" customHeight="1" x14ac:dyDescent="0.2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Q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</row>
    <row r="467" spans="1:34" ht="12.75" customHeight="1" x14ac:dyDescent="0.2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Q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</row>
    <row r="468" spans="1:34" ht="12.75" customHeight="1" x14ac:dyDescent="0.2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Q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</row>
    <row r="469" spans="1:34" ht="12.75" customHeight="1" x14ac:dyDescent="0.2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Q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30"/>
    </row>
    <row r="470" spans="1:34" ht="12.75" customHeight="1" x14ac:dyDescent="0.2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Q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30"/>
    </row>
    <row r="471" spans="1:34" ht="12.75" customHeight="1" x14ac:dyDescent="0.2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Q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</row>
    <row r="472" spans="1:34" ht="12.75" customHeight="1" x14ac:dyDescent="0.2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Q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</row>
    <row r="473" spans="1:34" ht="12.75" customHeight="1" x14ac:dyDescent="0.2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Q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</row>
    <row r="474" spans="1:34" ht="12.75" customHeight="1" x14ac:dyDescent="0.2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Q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</row>
    <row r="475" spans="1:34" ht="12.75" customHeight="1" x14ac:dyDescent="0.2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Q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</row>
    <row r="476" spans="1:34" ht="12.75" customHeight="1" x14ac:dyDescent="0.2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Q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</row>
    <row r="477" spans="1:34" ht="12.75" customHeight="1" x14ac:dyDescent="0.2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Q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</row>
    <row r="478" spans="1:34" ht="12.75" customHeight="1" x14ac:dyDescent="0.2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Q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0"/>
      <c r="AE478" s="130"/>
      <c r="AF478" s="130"/>
      <c r="AG478" s="130"/>
      <c r="AH478" s="130"/>
    </row>
    <row r="479" spans="1:34" ht="12.75" customHeight="1" x14ac:dyDescent="0.2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Q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</row>
    <row r="480" spans="1:34" ht="12.75" customHeight="1" x14ac:dyDescent="0.2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Q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/>
      <c r="AF480" s="130"/>
      <c r="AG480" s="130"/>
      <c r="AH480" s="130"/>
    </row>
    <row r="481" spans="1:34" ht="12.75" customHeight="1" x14ac:dyDescent="0.2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Q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</row>
    <row r="482" spans="1:34" ht="12.75" customHeight="1" x14ac:dyDescent="0.2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Q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</row>
    <row r="483" spans="1:34" ht="12.75" customHeight="1" x14ac:dyDescent="0.2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Q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</row>
    <row r="484" spans="1:34" ht="12.75" customHeight="1" x14ac:dyDescent="0.2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Q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30"/>
    </row>
    <row r="485" spans="1:34" ht="12.75" customHeight="1" x14ac:dyDescent="0.2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Q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</row>
    <row r="486" spans="1:34" ht="12.75" customHeight="1" x14ac:dyDescent="0.2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Q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30"/>
    </row>
    <row r="487" spans="1:34" ht="12.75" customHeight="1" x14ac:dyDescent="0.2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Q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0"/>
      <c r="AE487" s="130"/>
      <c r="AF487" s="130"/>
      <c r="AG487" s="130"/>
      <c r="AH487" s="130"/>
    </row>
    <row r="488" spans="1:34" ht="12.75" customHeight="1" x14ac:dyDescent="0.2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Q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30"/>
    </row>
    <row r="489" spans="1:34" ht="12.75" customHeight="1" x14ac:dyDescent="0.2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Q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</row>
    <row r="490" spans="1:34" ht="12.75" customHeight="1" x14ac:dyDescent="0.2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Q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30"/>
    </row>
    <row r="491" spans="1:34" ht="12.75" customHeight="1" x14ac:dyDescent="0.2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Q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</row>
    <row r="492" spans="1:34" ht="12.75" customHeight="1" x14ac:dyDescent="0.2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Q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</row>
    <row r="493" spans="1:34" ht="12.75" customHeight="1" x14ac:dyDescent="0.2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Q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</row>
    <row r="494" spans="1:34" ht="12.75" customHeight="1" x14ac:dyDescent="0.2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Q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</row>
    <row r="495" spans="1:34" ht="12.75" customHeight="1" x14ac:dyDescent="0.2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Q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</row>
    <row r="496" spans="1:34" ht="12.75" customHeight="1" x14ac:dyDescent="0.2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Q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</row>
    <row r="497" spans="1:34" ht="12.75" customHeight="1" x14ac:dyDescent="0.2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Q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</row>
    <row r="498" spans="1:34" ht="12.75" customHeight="1" x14ac:dyDescent="0.2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Q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</row>
    <row r="499" spans="1:34" ht="12.75" customHeight="1" x14ac:dyDescent="0.2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Q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</row>
    <row r="500" spans="1:34" ht="12.75" customHeight="1" x14ac:dyDescent="0.2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Q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</row>
    <row r="501" spans="1:34" ht="12.75" customHeight="1" x14ac:dyDescent="0.2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Q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</row>
    <row r="502" spans="1:34" ht="12.75" customHeight="1" x14ac:dyDescent="0.2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Q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</row>
    <row r="503" spans="1:34" ht="12.75" customHeight="1" x14ac:dyDescent="0.2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Q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</row>
    <row r="504" spans="1:34" ht="12.75" customHeight="1" x14ac:dyDescent="0.2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Q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</row>
    <row r="505" spans="1:34" ht="12.75" customHeight="1" x14ac:dyDescent="0.2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Q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</row>
    <row r="506" spans="1:34" ht="12.75" customHeight="1" x14ac:dyDescent="0.2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Q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30"/>
    </row>
    <row r="507" spans="1:34" ht="12.75" customHeight="1" x14ac:dyDescent="0.2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Q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</row>
    <row r="508" spans="1:34" ht="12.75" customHeight="1" x14ac:dyDescent="0.2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Q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</row>
    <row r="509" spans="1:34" ht="12.75" customHeight="1" x14ac:dyDescent="0.2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Q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</row>
    <row r="510" spans="1:34" ht="12.75" customHeight="1" x14ac:dyDescent="0.2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Q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</row>
    <row r="511" spans="1:34" ht="12.75" customHeight="1" x14ac:dyDescent="0.2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Q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</row>
    <row r="512" spans="1:34" ht="12.75" customHeight="1" x14ac:dyDescent="0.2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Q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</row>
    <row r="513" spans="1:34" ht="12.75" customHeight="1" x14ac:dyDescent="0.2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Q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</row>
    <row r="514" spans="1:34" ht="12.75" customHeight="1" x14ac:dyDescent="0.2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Q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</row>
    <row r="515" spans="1:34" ht="12.75" customHeight="1" x14ac:dyDescent="0.2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Q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30"/>
    </row>
    <row r="516" spans="1:34" ht="12.75" customHeight="1" x14ac:dyDescent="0.2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Q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</row>
    <row r="517" spans="1:34" ht="12.75" customHeight="1" x14ac:dyDescent="0.2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Q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</row>
    <row r="518" spans="1:34" ht="12.75" customHeight="1" x14ac:dyDescent="0.2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Q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</row>
    <row r="519" spans="1:34" ht="12.75" customHeight="1" x14ac:dyDescent="0.2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Q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</row>
    <row r="520" spans="1:34" ht="12.75" customHeight="1" x14ac:dyDescent="0.2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Q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</row>
    <row r="521" spans="1:34" ht="12.75" customHeight="1" x14ac:dyDescent="0.2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Q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</row>
    <row r="522" spans="1:34" ht="12.75" customHeight="1" x14ac:dyDescent="0.2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Q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</row>
    <row r="523" spans="1:34" ht="12.75" customHeight="1" x14ac:dyDescent="0.2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Q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</row>
    <row r="524" spans="1:34" ht="12.75" customHeight="1" x14ac:dyDescent="0.2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Q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</row>
    <row r="525" spans="1:34" ht="12.75" customHeight="1" x14ac:dyDescent="0.2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Q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</row>
    <row r="526" spans="1:34" ht="12.75" customHeight="1" x14ac:dyDescent="0.2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Q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</row>
    <row r="527" spans="1:34" ht="12.75" customHeight="1" x14ac:dyDescent="0.2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Q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</row>
    <row r="528" spans="1:34" ht="12.75" customHeight="1" x14ac:dyDescent="0.2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Q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</row>
    <row r="529" spans="1:34" ht="12.75" customHeight="1" x14ac:dyDescent="0.2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Q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</row>
    <row r="530" spans="1:34" ht="12.75" customHeight="1" x14ac:dyDescent="0.2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Q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</row>
    <row r="531" spans="1:34" ht="12.75" customHeight="1" x14ac:dyDescent="0.2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Q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</row>
    <row r="532" spans="1:34" ht="12.75" customHeight="1" x14ac:dyDescent="0.2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Q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</row>
    <row r="533" spans="1:34" ht="12.75" customHeight="1" x14ac:dyDescent="0.2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Q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30"/>
    </row>
    <row r="534" spans="1:34" ht="12.75" customHeight="1" x14ac:dyDescent="0.2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Q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</row>
    <row r="535" spans="1:34" ht="12.75" customHeight="1" x14ac:dyDescent="0.2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Q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30"/>
    </row>
    <row r="536" spans="1:34" ht="12.75" customHeight="1" x14ac:dyDescent="0.2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Q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/>
      <c r="AF536" s="130"/>
      <c r="AG536" s="130"/>
      <c r="AH536" s="130"/>
    </row>
    <row r="537" spans="1:34" ht="12.75" customHeight="1" x14ac:dyDescent="0.2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Q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</row>
    <row r="538" spans="1:34" ht="12.75" customHeight="1" x14ac:dyDescent="0.2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Q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30"/>
    </row>
    <row r="539" spans="1:34" ht="12.75" customHeight="1" x14ac:dyDescent="0.2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Q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30"/>
    </row>
    <row r="540" spans="1:34" ht="12.75" customHeight="1" x14ac:dyDescent="0.2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Q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</row>
    <row r="541" spans="1:34" ht="12.75" customHeight="1" x14ac:dyDescent="0.2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Q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</row>
    <row r="542" spans="1:34" ht="12.75" customHeight="1" x14ac:dyDescent="0.2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Q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</row>
    <row r="543" spans="1:34" ht="12.75" customHeight="1" x14ac:dyDescent="0.2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Q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</row>
    <row r="544" spans="1:34" ht="12.75" customHeight="1" x14ac:dyDescent="0.2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Q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</row>
    <row r="545" spans="1:34" ht="12.75" customHeight="1" x14ac:dyDescent="0.2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Q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/>
      <c r="AF545" s="130"/>
      <c r="AG545" s="130"/>
      <c r="AH545" s="130"/>
    </row>
    <row r="546" spans="1:34" ht="12.75" customHeight="1" x14ac:dyDescent="0.2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Q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30"/>
    </row>
    <row r="547" spans="1:34" ht="12.75" customHeight="1" x14ac:dyDescent="0.2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Q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</row>
    <row r="548" spans="1:34" ht="12.75" customHeight="1" x14ac:dyDescent="0.2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Q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0"/>
      <c r="AF548" s="130"/>
      <c r="AG548" s="130"/>
      <c r="AH548" s="130"/>
    </row>
    <row r="549" spans="1:34" ht="12.75" customHeight="1" x14ac:dyDescent="0.2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Q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0"/>
      <c r="AF549" s="130"/>
      <c r="AG549" s="130"/>
      <c r="AH549" s="130"/>
    </row>
    <row r="550" spans="1:34" ht="12.75" customHeight="1" x14ac:dyDescent="0.2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Q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0"/>
      <c r="AF550" s="130"/>
      <c r="AG550" s="130"/>
      <c r="AH550" s="130"/>
    </row>
    <row r="551" spans="1:34" ht="12.75" customHeight="1" x14ac:dyDescent="0.2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Q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</row>
    <row r="552" spans="1:34" ht="12.75" customHeight="1" x14ac:dyDescent="0.2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Q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</row>
    <row r="553" spans="1:34" ht="12.75" customHeight="1" x14ac:dyDescent="0.2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Q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</row>
    <row r="554" spans="1:34" ht="12.75" customHeight="1" x14ac:dyDescent="0.2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Q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</row>
    <row r="555" spans="1:34" ht="12.75" customHeight="1" x14ac:dyDescent="0.2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Q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</row>
    <row r="556" spans="1:34" ht="12.75" customHeight="1" x14ac:dyDescent="0.2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Q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</row>
    <row r="557" spans="1:34" ht="12.75" customHeight="1" x14ac:dyDescent="0.2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Q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</row>
    <row r="558" spans="1:34" ht="12.75" customHeight="1" x14ac:dyDescent="0.2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Q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</row>
    <row r="559" spans="1:34" ht="12.75" customHeight="1" x14ac:dyDescent="0.2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Q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</row>
    <row r="560" spans="1:34" ht="12.75" customHeight="1" x14ac:dyDescent="0.2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Q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30"/>
    </row>
    <row r="561" spans="1:34" ht="12.75" customHeight="1" x14ac:dyDescent="0.2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Q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</row>
    <row r="562" spans="1:34" ht="12.75" customHeight="1" x14ac:dyDescent="0.2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Q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</row>
    <row r="563" spans="1:34" ht="12.75" customHeight="1" x14ac:dyDescent="0.2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Q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/>
      <c r="AF563" s="130"/>
      <c r="AG563" s="130"/>
      <c r="AH563" s="130"/>
    </row>
    <row r="564" spans="1:34" ht="12.75" customHeight="1" x14ac:dyDescent="0.2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Q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/>
      <c r="AF564" s="130"/>
      <c r="AG564" s="130"/>
      <c r="AH564" s="130"/>
    </row>
    <row r="565" spans="1:34" ht="12.75" customHeight="1" x14ac:dyDescent="0.2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Q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0"/>
      <c r="AF565" s="130"/>
      <c r="AG565" s="130"/>
      <c r="AH565" s="130"/>
    </row>
    <row r="566" spans="1:34" ht="12.75" customHeight="1" x14ac:dyDescent="0.2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Q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</row>
    <row r="567" spans="1:34" ht="12.75" customHeight="1" x14ac:dyDescent="0.2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Q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</row>
    <row r="568" spans="1:34" ht="12.75" customHeight="1" x14ac:dyDescent="0.2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Q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/>
      <c r="AC568" s="130"/>
      <c r="AD568" s="130"/>
      <c r="AE568" s="130"/>
      <c r="AF568" s="130"/>
      <c r="AG568" s="130"/>
      <c r="AH568" s="130"/>
    </row>
    <row r="569" spans="1:34" ht="12.75" customHeight="1" x14ac:dyDescent="0.2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Q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</row>
    <row r="570" spans="1:34" ht="12.75" customHeight="1" x14ac:dyDescent="0.2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Q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</row>
    <row r="571" spans="1:34" ht="12.75" customHeight="1" x14ac:dyDescent="0.2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Q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</row>
    <row r="572" spans="1:34" ht="12.75" customHeight="1" x14ac:dyDescent="0.2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Q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</row>
    <row r="573" spans="1:34" ht="12.75" customHeight="1" x14ac:dyDescent="0.2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Q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</row>
    <row r="574" spans="1:34" ht="12.75" customHeight="1" x14ac:dyDescent="0.2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Q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30"/>
    </row>
    <row r="575" spans="1:34" ht="12.75" customHeight="1" x14ac:dyDescent="0.2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Q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</row>
    <row r="576" spans="1:34" ht="12.75" customHeight="1" x14ac:dyDescent="0.2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Q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/>
      <c r="AF576" s="130"/>
      <c r="AG576" s="130"/>
      <c r="AH576" s="130"/>
    </row>
    <row r="577" spans="1:34" ht="12.75" customHeight="1" x14ac:dyDescent="0.2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Q577" s="130"/>
      <c r="S577" s="130"/>
      <c r="T577" s="130"/>
      <c r="U577" s="130"/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</row>
    <row r="578" spans="1:34" ht="12.75" customHeight="1" x14ac:dyDescent="0.2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Q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</row>
    <row r="579" spans="1:34" ht="12.75" customHeight="1" x14ac:dyDescent="0.2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Q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</row>
    <row r="580" spans="1:34" ht="12.75" customHeight="1" x14ac:dyDescent="0.2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Q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</row>
    <row r="581" spans="1:34" ht="12.75" customHeight="1" x14ac:dyDescent="0.2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Q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</row>
    <row r="582" spans="1:34" ht="12.75" customHeight="1" x14ac:dyDescent="0.2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Q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</row>
    <row r="583" spans="1:34" ht="12.75" customHeight="1" x14ac:dyDescent="0.2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Q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</row>
    <row r="584" spans="1:34" ht="12.75" customHeight="1" x14ac:dyDescent="0.2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Q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</row>
    <row r="585" spans="1:34" ht="12.75" customHeight="1" x14ac:dyDescent="0.2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Q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</row>
    <row r="586" spans="1:34" ht="12.75" customHeight="1" x14ac:dyDescent="0.2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Q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</row>
    <row r="587" spans="1:34" ht="12.75" customHeight="1" x14ac:dyDescent="0.2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Q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</row>
    <row r="588" spans="1:34" ht="12.75" customHeight="1" x14ac:dyDescent="0.2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Q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</row>
    <row r="589" spans="1:34" ht="12.75" customHeight="1" x14ac:dyDescent="0.2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Q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</row>
    <row r="590" spans="1:34" ht="12.75" customHeight="1" x14ac:dyDescent="0.2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Q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</row>
    <row r="591" spans="1:34" ht="12.75" customHeight="1" x14ac:dyDescent="0.2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Q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</row>
    <row r="592" spans="1:34" ht="12.75" customHeight="1" x14ac:dyDescent="0.2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Q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</row>
    <row r="593" spans="1:34" ht="12.75" customHeight="1" x14ac:dyDescent="0.2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Q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</row>
    <row r="594" spans="1:34" ht="12.75" customHeight="1" x14ac:dyDescent="0.2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Q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</row>
    <row r="595" spans="1:34" ht="12.75" customHeight="1" x14ac:dyDescent="0.2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Q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</row>
    <row r="596" spans="1:34" ht="12.75" customHeight="1" x14ac:dyDescent="0.2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Q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</row>
    <row r="597" spans="1:34" ht="12.75" customHeight="1" x14ac:dyDescent="0.2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Q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</row>
    <row r="598" spans="1:34" ht="12.75" customHeight="1" x14ac:dyDescent="0.2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Q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</row>
    <row r="599" spans="1:34" ht="12.75" customHeight="1" x14ac:dyDescent="0.2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Q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</row>
    <row r="600" spans="1:34" ht="12.75" customHeight="1" x14ac:dyDescent="0.2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Q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</row>
    <row r="601" spans="1:34" ht="12.75" customHeight="1" x14ac:dyDescent="0.2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Q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</row>
    <row r="602" spans="1:34" ht="12.75" customHeight="1" x14ac:dyDescent="0.2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Q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</row>
    <row r="603" spans="1:34" ht="12.75" customHeight="1" x14ac:dyDescent="0.2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Q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</row>
    <row r="604" spans="1:34" ht="12.75" customHeight="1" x14ac:dyDescent="0.2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Q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</row>
    <row r="605" spans="1:34" ht="12.75" customHeight="1" x14ac:dyDescent="0.2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Q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</row>
    <row r="606" spans="1:34" ht="12.75" customHeight="1" x14ac:dyDescent="0.2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Q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</row>
    <row r="607" spans="1:34" ht="12.75" customHeight="1" x14ac:dyDescent="0.2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Q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</row>
    <row r="608" spans="1:34" ht="12.75" customHeight="1" x14ac:dyDescent="0.2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Q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</row>
    <row r="609" spans="1:34" ht="12.75" customHeight="1" x14ac:dyDescent="0.2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Q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</row>
    <row r="610" spans="1:34" ht="12.75" customHeight="1" x14ac:dyDescent="0.2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Q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</row>
    <row r="611" spans="1:34" ht="12.75" customHeight="1" x14ac:dyDescent="0.2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Q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</row>
    <row r="612" spans="1:34" ht="12.75" customHeight="1" x14ac:dyDescent="0.2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Q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</row>
    <row r="613" spans="1:34" ht="12.75" customHeight="1" x14ac:dyDescent="0.2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Q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</row>
    <row r="614" spans="1:34" ht="12.75" customHeight="1" x14ac:dyDescent="0.2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Q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</row>
    <row r="615" spans="1:34" ht="12.75" customHeight="1" x14ac:dyDescent="0.2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Q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</row>
    <row r="616" spans="1:34" ht="12.75" customHeight="1" x14ac:dyDescent="0.2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Q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</row>
    <row r="617" spans="1:34" ht="12.75" customHeight="1" x14ac:dyDescent="0.2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Q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</row>
    <row r="618" spans="1:34" ht="12.75" customHeight="1" x14ac:dyDescent="0.2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Q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</row>
    <row r="619" spans="1:34" ht="12.75" customHeight="1" x14ac:dyDescent="0.2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Q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</row>
    <row r="620" spans="1:34" ht="12.75" customHeight="1" x14ac:dyDescent="0.2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Q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</row>
    <row r="621" spans="1:34" ht="12.75" customHeight="1" x14ac:dyDescent="0.2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Q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</row>
    <row r="622" spans="1:34" ht="12.75" customHeight="1" x14ac:dyDescent="0.2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Q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</row>
    <row r="623" spans="1:34" ht="12.75" customHeight="1" x14ac:dyDescent="0.2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Q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</row>
    <row r="624" spans="1:34" ht="12.75" customHeight="1" x14ac:dyDescent="0.2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Q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</row>
    <row r="625" spans="1:34" ht="12.75" customHeight="1" x14ac:dyDescent="0.2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Q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</row>
    <row r="626" spans="1:34" ht="12.75" customHeight="1" x14ac:dyDescent="0.2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Q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</row>
    <row r="627" spans="1:34" ht="12.75" customHeight="1" x14ac:dyDescent="0.2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Q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</row>
    <row r="628" spans="1:34" ht="12.75" customHeight="1" x14ac:dyDescent="0.2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Q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</row>
    <row r="629" spans="1:34" ht="12.75" customHeight="1" x14ac:dyDescent="0.2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Q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</row>
    <row r="630" spans="1:34" ht="12.75" customHeight="1" x14ac:dyDescent="0.2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Q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</row>
    <row r="631" spans="1:34" ht="12.75" customHeight="1" x14ac:dyDescent="0.2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Q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</row>
    <row r="632" spans="1:34" ht="12.75" customHeight="1" x14ac:dyDescent="0.2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Q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</row>
    <row r="633" spans="1:34" ht="12.75" customHeight="1" x14ac:dyDescent="0.2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Q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</row>
    <row r="634" spans="1:34" ht="12.75" customHeight="1" x14ac:dyDescent="0.2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Q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</row>
    <row r="635" spans="1:34" ht="12.75" customHeight="1" x14ac:dyDescent="0.2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Q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</row>
    <row r="636" spans="1:34" ht="12.75" customHeight="1" x14ac:dyDescent="0.2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Q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</row>
    <row r="637" spans="1:34" ht="12.75" customHeight="1" x14ac:dyDescent="0.2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Q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</row>
    <row r="638" spans="1:34" ht="12.75" customHeight="1" x14ac:dyDescent="0.2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Q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</row>
    <row r="639" spans="1:34" ht="12.75" customHeight="1" x14ac:dyDescent="0.2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Q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</row>
    <row r="640" spans="1:34" ht="12.75" customHeight="1" x14ac:dyDescent="0.2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Q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</row>
    <row r="641" spans="1:34" ht="12.75" customHeight="1" x14ac:dyDescent="0.2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Q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</row>
    <row r="642" spans="1:34" ht="12.75" customHeight="1" x14ac:dyDescent="0.2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Q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</row>
    <row r="643" spans="1:34" ht="12.75" customHeight="1" x14ac:dyDescent="0.2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Q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</row>
    <row r="644" spans="1:34" ht="12.75" customHeight="1" x14ac:dyDescent="0.2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Q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</row>
    <row r="645" spans="1:34" ht="12.75" customHeight="1" x14ac:dyDescent="0.2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Q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</row>
    <row r="646" spans="1:34" ht="12.75" customHeight="1" x14ac:dyDescent="0.2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Q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</row>
    <row r="647" spans="1:34" ht="12.75" customHeight="1" x14ac:dyDescent="0.2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Q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</row>
    <row r="648" spans="1:34" ht="12.75" customHeight="1" x14ac:dyDescent="0.2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Q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</row>
    <row r="649" spans="1:34" ht="12.75" customHeight="1" x14ac:dyDescent="0.2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Q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</row>
    <row r="650" spans="1:34" ht="12.75" customHeight="1" x14ac:dyDescent="0.2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Q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</row>
    <row r="651" spans="1:34" ht="12.75" customHeight="1" x14ac:dyDescent="0.2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Q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</row>
    <row r="652" spans="1:34" ht="12.75" customHeight="1" x14ac:dyDescent="0.2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Q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</row>
    <row r="653" spans="1:34" ht="12.75" customHeight="1" x14ac:dyDescent="0.2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Q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</row>
    <row r="654" spans="1:34" ht="12.75" customHeight="1" x14ac:dyDescent="0.2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Q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</row>
    <row r="655" spans="1:34" ht="12.75" customHeight="1" x14ac:dyDescent="0.2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Q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</row>
    <row r="656" spans="1:34" ht="12.75" customHeight="1" x14ac:dyDescent="0.2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Q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</row>
    <row r="657" spans="1:34" ht="12.75" customHeight="1" x14ac:dyDescent="0.2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Q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</row>
    <row r="658" spans="1:34" ht="12.75" customHeight="1" x14ac:dyDescent="0.2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Q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</row>
    <row r="659" spans="1:34" ht="12.75" customHeight="1" x14ac:dyDescent="0.2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Q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</row>
    <row r="660" spans="1:34" ht="12.75" customHeight="1" x14ac:dyDescent="0.2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Q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</row>
    <row r="661" spans="1:34" ht="12.75" customHeight="1" x14ac:dyDescent="0.2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Q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</row>
    <row r="662" spans="1:34" ht="12.75" customHeight="1" x14ac:dyDescent="0.2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Q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</row>
    <row r="663" spans="1:34" ht="12.75" customHeight="1" x14ac:dyDescent="0.2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Q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</row>
    <row r="664" spans="1:34" ht="12.75" customHeight="1" x14ac:dyDescent="0.2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Q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</row>
    <row r="665" spans="1:34" ht="12.75" customHeight="1" x14ac:dyDescent="0.2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Q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</row>
    <row r="666" spans="1:34" ht="12.75" customHeight="1" x14ac:dyDescent="0.2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Q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</row>
    <row r="667" spans="1:34" ht="12.75" customHeight="1" x14ac:dyDescent="0.2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Q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</row>
    <row r="668" spans="1:34" ht="12.75" customHeight="1" x14ac:dyDescent="0.2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Q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</row>
    <row r="669" spans="1:34" ht="12.75" customHeight="1" x14ac:dyDescent="0.2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Q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</row>
    <row r="670" spans="1:34" ht="12.75" customHeight="1" x14ac:dyDescent="0.2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Q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</row>
    <row r="671" spans="1:34" ht="12.75" customHeight="1" x14ac:dyDescent="0.2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Q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</row>
    <row r="672" spans="1:34" ht="12.75" customHeight="1" x14ac:dyDescent="0.2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Q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</row>
    <row r="673" spans="1:34" ht="12.75" customHeight="1" x14ac:dyDescent="0.2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Q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</row>
    <row r="674" spans="1:34" ht="12.75" customHeight="1" x14ac:dyDescent="0.2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Q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</row>
    <row r="675" spans="1:34" ht="12.75" customHeight="1" x14ac:dyDescent="0.2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Q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</row>
    <row r="676" spans="1:34" ht="12.75" customHeight="1" x14ac:dyDescent="0.2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Q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</row>
    <row r="677" spans="1:34" ht="12.75" customHeight="1" x14ac:dyDescent="0.2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Q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</row>
    <row r="678" spans="1:34" ht="12.75" customHeight="1" x14ac:dyDescent="0.2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Q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</row>
    <row r="679" spans="1:34" ht="12.75" customHeight="1" x14ac:dyDescent="0.2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Q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</row>
    <row r="680" spans="1:34" ht="12.75" customHeight="1" x14ac:dyDescent="0.2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Q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</row>
    <row r="681" spans="1:34" ht="12.75" customHeight="1" x14ac:dyDescent="0.2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Q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</row>
    <row r="682" spans="1:34" ht="12.75" customHeight="1" x14ac:dyDescent="0.2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Q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</row>
    <row r="683" spans="1:34" ht="12.75" customHeight="1" x14ac:dyDescent="0.2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Q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</row>
    <row r="684" spans="1:34" ht="12.75" customHeight="1" x14ac:dyDescent="0.2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Q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</row>
    <row r="685" spans="1:34" ht="12.75" customHeight="1" x14ac:dyDescent="0.2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Q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</row>
    <row r="686" spans="1:34" ht="12.75" customHeight="1" x14ac:dyDescent="0.2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Q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</row>
    <row r="687" spans="1:34" ht="12.75" customHeight="1" x14ac:dyDescent="0.2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Q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</row>
    <row r="688" spans="1:34" ht="12.75" customHeight="1" x14ac:dyDescent="0.2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Q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</row>
    <row r="689" spans="1:34" ht="12.75" customHeight="1" x14ac:dyDescent="0.2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Q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</row>
    <row r="690" spans="1:34" ht="12.75" customHeight="1" x14ac:dyDescent="0.2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Q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</row>
    <row r="691" spans="1:34" ht="12.75" customHeight="1" x14ac:dyDescent="0.2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Q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</row>
    <row r="692" spans="1:34" ht="12.75" customHeight="1" x14ac:dyDescent="0.2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Q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</row>
    <row r="693" spans="1:34" ht="12.75" customHeight="1" x14ac:dyDescent="0.2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Q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</row>
    <row r="694" spans="1:34" ht="12.75" customHeight="1" x14ac:dyDescent="0.2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Q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</row>
    <row r="695" spans="1:34" ht="12.75" customHeight="1" x14ac:dyDescent="0.2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Q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</row>
    <row r="696" spans="1:34" ht="12.75" customHeight="1" x14ac:dyDescent="0.2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Q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</row>
    <row r="697" spans="1:34" ht="12.75" customHeight="1" x14ac:dyDescent="0.2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Q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</row>
    <row r="698" spans="1:34" ht="12.75" customHeight="1" x14ac:dyDescent="0.2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Q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</row>
    <row r="699" spans="1:34" ht="12.75" customHeight="1" x14ac:dyDescent="0.2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Q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</row>
    <row r="700" spans="1:34" ht="12.75" customHeight="1" x14ac:dyDescent="0.2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Q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</row>
    <row r="701" spans="1:34" ht="12.75" customHeight="1" x14ac:dyDescent="0.2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Q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</row>
    <row r="702" spans="1:34" ht="12.75" customHeight="1" x14ac:dyDescent="0.2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Q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30"/>
    </row>
    <row r="703" spans="1:34" ht="12.75" customHeight="1" x14ac:dyDescent="0.2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Q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</row>
    <row r="704" spans="1:34" ht="12.75" customHeight="1" x14ac:dyDescent="0.2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Q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</row>
    <row r="705" spans="1:34" ht="12.75" customHeight="1" x14ac:dyDescent="0.2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Q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</row>
    <row r="706" spans="1:34" ht="12.75" customHeight="1" x14ac:dyDescent="0.2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Q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30"/>
    </row>
    <row r="707" spans="1:34" ht="12.75" customHeight="1" x14ac:dyDescent="0.2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Q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</row>
    <row r="708" spans="1:34" ht="12.75" customHeight="1" x14ac:dyDescent="0.2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Q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</row>
    <row r="709" spans="1:34" ht="12.75" customHeight="1" x14ac:dyDescent="0.2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Q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30"/>
    </row>
    <row r="710" spans="1:34" ht="12.75" customHeight="1" x14ac:dyDescent="0.2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Q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0"/>
      <c r="AF710" s="130"/>
      <c r="AG710" s="130"/>
      <c r="AH710" s="130"/>
    </row>
    <row r="711" spans="1:34" ht="12.75" customHeight="1" x14ac:dyDescent="0.2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Q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30"/>
    </row>
    <row r="712" spans="1:34" ht="12.75" customHeight="1" x14ac:dyDescent="0.2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Q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</row>
    <row r="713" spans="1:34" ht="12.75" customHeight="1" x14ac:dyDescent="0.2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Q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</row>
    <row r="714" spans="1:34" ht="12.75" customHeight="1" x14ac:dyDescent="0.2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Q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</row>
    <row r="715" spans="1:34" ht="12.75" customHeight="1" x14ac:dyDescent="0.2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Q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</row>
    <row r="716" spans="1:34" ht="12.75" customHeight="1" x14ac:dyDescent="0.2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Q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</row>
    <row r="717" spans="1:34" ht="12.75" customHeight="1" x14ac:dyDescent="0.2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Q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</row>
    <row r="718" spans="1:34" ht="12.75" customHeight="1" x14ac:dyDescent="0.2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Q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</row>
    <row r="719" spans="1:34" ht="12.75" customHeight="1" x14ac:dyDescent="0.2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Q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</row>
    <row r="720" spans="1:34" ht="12.75" customHeight="1" x14ac:dyDescent="0.2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Q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30"/>
    </row>
    <row r="721" spans="1:34" ht="12.75" customHeight="1" x14ac:dyDescent="0.2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Q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0"/>
      <c r="AF721" s="130"/>
      <c r="AG721" s="130"/>
      <c r="AH721" s="130"/>
    </row>
    <row r="722" spans="1:34" ht="12.75" customHeight="1" x14ac:dyDescent="0.2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Q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</row>
    <row r="723" spans="1:34" ht="12.75" customHeight="1" x14ac:dyDescent="0.2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Q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30"/>
    </row>
    <row r="724" spans="1:34" ht="12.75" customHeight="1" x14ac:dyDescent="0.2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Q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0"/>
      <c r="AF724" s="130"/>
      <c r="AG724" s="130"/>
      <c r="AH724" s="130"/>
    </row>
    <row r="725" spans="1:34" ht="12.75" customHeight="1" x14ac:dyDescent="0.2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Q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0"/>
      <c r="AF725" s="130"/>
      <c r="AG725" s="130"/>
      <c r="AH725" s="130"/>
    </row>
    <row r="726" spans="1:34" ht="12.75" customHeight="1" x14ac:dyDescent="0.2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Q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30"/>
    </row>
    <row r="727" spans="1:34" ht="12.75" customHeight="1" x14ac:dyDescent="0.2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Q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</row>
    <row r="728" spans="1:34" ht="12.75" customHeight="1" x14ac:dyDescent="0.2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Q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</row>
    <row r="729" spans="1:34" ht="12.75" customHeight="1" x14ac:dyDescent="0.2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Q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</row>
    <row r="730" spans="1:34" ht="12.75" customHeight="1" x14ac:dyDescent="0.2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Q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30"/>
    </row>
    <row r="731" spans="1:34" ht="12.75" customHeight="1" x14ac:dyDescent="0.2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Q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30"/>
    </row>
    <row r="732" spans="1:34" ht="12.75" customHeight="1" x14ac:dyDescent="0.2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Q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30"/>
    </row>
    <row r="733" spans="1:34" ht="12.75" customHeight="1" x14ac:dyDescent="0.2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Q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30"/>
    </row>
    <row r="734" spans="1:34" ht="12.75" customHeight="1" x14ac:dyDescent="0.2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Q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30"/>
    </row>
    <row r="735" spans="1:34" ht="12.75" customHeight="1" x14ac:dyDescent="0.2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Q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30"/>
    </row>
    <row r="736" spans="1:34" ht="12.75" customHeight="1" x14ac:dyDescent="0.2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Q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</row>
    <row r="737" spans="1:34" ht="12.75" customHeight="1" x14ac:dyDescent="0.2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Q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</row>
    <row r="738" spans="1:34" ht="12.75" customHeight="1" x14ac:dyDescent="0.2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Q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</row>
    <row r="739" spans="1:34" ht="12.75" customHeight="1" x14ac:dyDescent="0.2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Q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</row>
    <row r="740" spans="1:34" ht="12.75" customHeight="1" x14ac:dyDescent="0.2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Q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</row>
    <row r="741" spans="1:34" ht="12.75" customHeight="1" x14ac:dyDescent="0.2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Q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</row>
    <row r="742" spans="1:34" ht="12.75" customHeight="1" x14ac:dyDescent="0.2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Q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</row>
    <row r="743" spans="1:34" ht="12.75" customHeight="1" x14ac:dyDescent="0.2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Q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</row>
    <row r="744" spans="1:34" ht="12.75" customHeight="1" x14ac:dyDescent="0.2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Q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</row>
    <row r="745" spans="1:34" ht="12.75" customHeight="1" x14ac:dyDescent="0.2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Q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</row>
    <row r="746" spans="1:34" ht="12.75" customHeight="1" x14ac:dyDescent="0.2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Q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</row>
    <row r="747" spans="1:34" ht="12.75" customHeight="1" x14ac:dyDescent="0.2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Q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</row>
    <row r="748" spans="1:34" ht="12.75" customHeight="1" x14ac:dyDescent="0.2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Q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</row>
    <row r="749" spans="1:34" ht="12.75" customHeight="1" x14ac:dyDescent="0.2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Q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30"/>
    </row>
    <row r="750" spans="1:34" ht="12.75" customHeight="1" x14ac:dyDescent="0.2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Q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</row>
    <row r="751" spans="1:34" ht="12.75" customHeight="1" x14ac:dyDescent="0.2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Q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</row>
    <row r="752" spans="1:34" ht="12.75" customHeight="1" x14ac:dyDescent="0.2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Q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</row>
    <row r="753" spans="1:34" ht="12.75" customHeight="1" x14ac:dyDescent="0.2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Q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0"/>
      <c r="AF753" s="130"/>
      <c r="AG753" s="130"/>
      <c r="AH753" s="130"/>
    </row>
    <row r="754" spans="1:34" ht="12.75" customHeight="1" x14ac:dyDescent="0.2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Q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0"/>
      <c r="AF754" s="130"/>
      <c r="AG754" s="130"/>
      <c r="AH754" s="130"/>
    </row>
    <row r="755" spans="1:34" ht="12.75" customHeight="1" x14ac:dyDescent="0.2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Q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</row>
    <row r="756" spans="1:34" ht="12.75" customHeight="1" x14ac:dyDescent="0.2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Q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30"/>
    </row>
    <row r="757" spans="1:34" ht="12.75" customHeight="1" x14ac:dyDescent="0.2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Q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</row>
    <row r="758" spans="1:34" ht="12.75" customHeight="1" x14ac:dyDescent="0.2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Q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</row>
    <row r="759" spans="1:34" ht="12.75" customHeight="1" x14ac:dyDescent="0.2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Q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</row>
    <row r="760" spans="1:34" ht="12.75" customHeight="1" x14ac:dyDescent="0.2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Q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30"/>
    </row>
    <row r="761" spans="1:34" ht="12.75" customHeight="1" x14ac:dyDescent="0.2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Q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</row>
    <row r="762" spans="1:34" ht="12.75" customHeight="1" x14ac:dyDescent="0.2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Q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</row>
    <row r="763" spans="1:34" ht="12.75" customHeight="1" x14ac:dyDescent="0.2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Q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</row>
    <row r="764" spans="1:34" ht="12.75" customHeight="1" x14ac:dyDescent="0.2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Q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</row>
    <row r="765" spans="1:34" ht="12.75" customHeight="1" x14ac:dyDescent="0.2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Q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</row>
    <row r="766" spans="1:34" ht="12.75" customHeight="1" x14ac:dyDescent="0.2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Q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</row>
    <row r="767" spans="1:34" ht="12.75" customHeight="1" x14ac:dyDescent="0.2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Q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</row>
    <row r="768" spans="1:34" ht="12.75" customHeight="1" x14ac:dyDescent="0.2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Q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</row>
    <row r="769" spans="1:34" ht="12.75" customHeight="1" x14ac:dyDescent="0.2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Q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</row>
    <row r="770" spans="1:34" ht="12.75" customHeight="1" x14ac:dyDescent="0.2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Q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</row>
    <row r="771" spans="1:34" ht="12.75" customHeight="1" x14ac:dyDescent="0.2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Q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</row>
    <row r="772" spans="1:34" ht="12.75" customHeight="1" x14ac:dyDescent="0.2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Q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</row>
    <row r="773" spans="1:34" ht="12.75" customHeight="1" x14ac:dyDescent="0.2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Q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</row>
    <row r="774" spans="1:34" ht="12.75" customHeight="1" x14ac:dyDescent="0.2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Q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</row>
    <row r="775" spans="1:34" ht="12.75" customHeight="1" x14ac:dyDescent="0.2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Q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</row>
    <row r="776" spans="1:34" ht="12.75" customHeight="1" x14ac:dyDescent="0.2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Q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</row>
    <row r="777" spans="1:34" ht="12.75" customHeight="1" x14ac:dyDescent="0.2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Q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</row>
    <row r="778" spans="1:34" ht="12.75" customHeight="1" x14ac:dyDescent="0.2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Q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</row>
    <row r="779" spans="1:34" ht="12.75" customHeight="1" x14ac:dyDescent="0.2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Q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</row>
    <row r="780" spans="1:34" ht="12.75" customHeight="1" x14ac:dyDescent="0.2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Q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</row>
    <row r="781" spans="1:34" ht="12.75" customHeight="1" x14ac:dyDescent="0.2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Q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</row>
    <row r="782" spans="1:34" ht="12.75" customHeight="1" x14ac:dyDescent="0.2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Q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</row>
    <row r="783" spans="1:34" ht="12.75" customHeight="1" x14ac:dyDescent="0.2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Q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</row>
    <row r="784" spans="1:34" ht="12.75" customHeight="1" x14ac:dyDescent="0.2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Q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</row>
    <row r="785" spans="1:34" ht="12.75" customHeight="1" x14ac:dyDescent="0.2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Q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</row>
    <row r="786" spans="1:34" ht="12.75" customHeight="1" x14ac:dyDescent="0.2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Q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</row>
    <row r="787" spans="1:34" ht="12.75" customHeight="1" x14ac:dyDescent="0.2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Q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</row>
    <row r="788" spans="1:34" ht="12.75" customHeight="1" x14ac:dyDescent="0.2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Q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</row>
    <row r="789" spans="1:34" ht="12.75" customHeight="1" x14ac:dyDescent="0.2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Q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</row>
    <row r="790" spans="1:34" ht="12.75" customHeight="1" x14ac:dyDescent="0.2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Q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</row>
    <row r="791" spans="1:34" ht="12.75" customHeight="1" x14ac:dyDescent="0.2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Q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</row>
    <row r="792" spans="1:34" ht="12.75" customHeight="1" x14ac:dyDescent="0.2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Q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</row>
    <row r="793" spans="1:34" ht="12.75" customHeight="1" x14ac:dyDescent="0.2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Q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</row>
    <row r="794" spans="1:34" ht="12.75" customHeight="1" x14ac:dyDescent="0.2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Q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</row>
    <row r="795" spans="1:34" ht="12.75" customHeight="1" x14ac:dyDescent="0.2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Q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</row>
    <row r="796" spans="1:34" ht="12.75" customHeight="1" x14ac:dyDescent="0.2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Q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</row>
    <row r="797" spans="1:34" ht="12.75" customHeight="1" x14ac:dyDescent="0.2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Q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</row>
    <row r="798" spans="1:34" ht="12.75" customHeight="1" x14ac:dyDescent="0.2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Q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</row>
    <row r="799" spans="1:34" ht="12.75" customHeight="1" x14ac:dyDescent="0.2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Q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</row>
    <row r="800" spans="1:34" ht="12.75" customHeight="1" x14ac:dyDescent="0.2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Q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</row>
    <row r="801" spans="1:34" ht="12.75" customHeight="1" x14ac:dyDescent="0.2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Q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</row>
    <row r="802" spans="1:34" ht="12.75" customHeight="1" x14ac:dyDescent="0.2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Q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</row>
    <row r="803" spans="1:34" ht="12.75" customHeight="1" x14ac:dyDescent="0.2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Q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</row>
    <row r="804" spans="1:34" ht="12.75" customHeight="1" x14ac:dyDescent="0.2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Q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</row>
    <row r="805" spans="1:34" ht="12.75" customHeight="1" x14ac:dyDescent="0.2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Q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30"/>
    </row>
    <row r="806" spans="1:34" ht="12.75" customHeight="1" x14ac:dyDescent="0.2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Q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30"/>
    </row>
    <row r="807" spans="1:34" ht="12.75" customHeight="1" x14ac:dyDescent="0.2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Q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30"/>
    </row>
    <row r="808" spans="1:34" ht="12.75" customHeight="1" x14ac:dyDescent="0.2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Q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30"/>
    </row>
    <row r="809" spans="1:34" ht="12.75" customHeight="1" x14ac:dyDescent="0.2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Q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30"/>
    </row>
    <row r="810" spans="1:34" ht="12.75" customHeight="1" x14ac:dyDescent="0.2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Q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30"/>
    </row>
    <row r="811" spans="1:34" ht="12.75" customHeight="1" x14ac:dyDescent="0.2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Q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</row>
    <row r="812" spans="1:34" ht="12.75" customHeight="1" x14ac:dyDescent="0.2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Q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</row>
    <row r="813" spans="1:34" ht="12.75" customHeight="1" x14ac:dyDescent="0.2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Q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</row>
    <row r="814" spans="1:34" ht="12.75" customHeight="1" x14ac:dyDescent="0.2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Q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</row>
    <row r="815" spans="1:34" ht="12.75" customHeight="1" x14ac:dyDescent="0.2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Q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</row>
    <row r="816" spans="1:34" ht="12.75" customHeight="1" x14ac:dyDescent="0.2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Q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</row>
    <row r="817" spans="1:34" ht="12.75" customHeight="1" x14ac:dyDescent="0.2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Q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</row>
    <row r="818" spans="1:34" ht="12.75" customHeight="1" x14ac:dyDescent="0.2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Q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</row>
    <row r="819" spans="1:34" ht="12.75" customHeight="1" x14ac:dyDescent="0.2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Q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</row>
    <row r="820" spans="1:34" ht="12.75" customHeight="1" x14ac:dyDescent="0.2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Q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</row>
    <row r="821" spans="1:34" ht="12.75" customHeight="1" x14ac:dyDescent="0.2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Q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</row>
    <row r="822" spans="1:34" ht="12.75" customHeight="1" x14ac:dyDescent="0.2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Q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</row>
    <row r="823" spans="1:34" ht="12.75" customHeight="1" x14ac:dyDescent="0.2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Q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</row>
    <row r="824" spans="1:34" ht="12.75" customHeight="1" x14ac:dyDescent="0.2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Q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</row>
    <row r="825" spans="1:34" ht="12.75" customHeight="1" x14ac:dyDescent="0.2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Q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</row>
    <row r="826" spans="1:34" ht="12.75" customHeight="1" x14ac:dyDescent="0.2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Q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</row>
    <row r="827" spans="1:34" ht="12.75" customHeight="1" x14ac:dyDescent="0.2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Q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</row>
    <row r="828" spans="1:34" ht="12.75" customHeight="1" x14ac:dyDescent="0.2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Q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</row>
    <row r="829" spans="1:34" ht="12.75" customHeight="1" x14ac:dyDescent="0.2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Q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</row>
    <row r="830" spans="1:34" ht="12.75" customHeight="1" x14ac:dyDescent="0.2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Q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</row>
    <row r="831" spans="1:34" ht="12.75" customHeight="1" x14ac:dyDescent="0.2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Q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</row>
    <row r="832" spans="1:34" ht="12.75" customHeight="1" x14ac:dyDescent="0.2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Q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</row>
    <row r="833" spans="1:34" ht="12.75" customHeight="1" x14ac:dyDescent="0.2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Q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</row>
    <row r="834" spans="1:34" ht="12.75" customHeight="1" x14ac:dyDescent="0.2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Q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</row>
    <row r="835" spans="1:34" ht="12.75" customHeight="1" x14ac:dyDescent="0.2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Q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</row>
    <row r="836" spans="1:34" ht="12.75" customHeight="1" x14ac:dyDescent="0.2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Q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</row>
  </sheetData>
  <mergeCells count="44">
    <mergeCell ref="A124:F124"/>
    <mergeCell ref="A56:A58"/>
    <mergeCell ref="A59:F59"/>
    <mergeCell ref="A63:A65"/>
    <mergeCell ref="A66:F66"/>
    <mergeCell ref="A70:A71"/>
    <mergeCell ref="A72:F72"/>
    <mergeCell ref="A78:F78"/>
    <mergeCell ref="A122:A123"/>
    <mergeCell ref="A85:F85"/>
    <mergeCell ref="A91:F91"/>
    <mergeCell ref="A98:F98"/>
    <mergeCell ref="A105:F105"/>
    <mergeCell ref="A112:F112"/>
    <mergeCell ref="A118:F118"/>
    <mergeCell ref="A89:A90"/>
    <mergeCell ref="A95:A97"/>
    <mergeCell ref="A102:A104"/>
    <mergeCell ref="A109:A111"/>
    <mergeCell ref="A116:A117"/>
    <mergeCell ref="M48:N49"/>
    <mergeCell ref="O48:O49"/>
    <mergeCell ref="A76:A77"/>
    <mergeCell ref="A82:A84"/>
    <mergeCell ref="S3:U3"/>
    <mergeCell ref="M3:N3"/>
    <mergeCell ref="O3:O4"/>
    <mergeCell ref="A25:C26"/>
    <mergeCell ref="E25:E26"/>
    <mergeCell ref="F25:G26"/>
    <mergeCell ref="H25:H26"/>
    <mergeCell ref="I25:O25"/>
    <mergeCell ref="M26:N26"/>
    <mergeCell ref="I26:J26"/>
    <mergeCell ref="K26:L26"/>
    <mergeCell ref="O26:O27"/>
    <mergeCell ref="S26:U26"/>
    <mergeCell ref="A2:C3"/>
    <mergeCell ref="E2:E3"/>
    <mergeCell ref="F2:G3"/>
    <mergeCell ref="H2:H3"/>
    <mergeCell ref="I2:O2"/>
    <mergeCell ref="I3:J3"/>
    <mergeCell ref="K3:L3"/>
  </mergeCells>
  <pageMargins left="0.25" right="0.25" top="0.75" bottom="0.75" header="0" footer="0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381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382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Resumo!C5</f>
        <v>Alvorada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383</v>
      </c>
      <c r="G14" s="218"/>
      <c r="H14" s="20" t="s">
        <v>36</v>
      </c>
      <c r="I14" s="21">
        <f>Resumo!F5</f>
        <v>5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Alvorada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384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385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386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387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388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389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390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391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392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393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394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395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396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397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398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399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400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118.26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401</v>
      </c>
      <c r="C66" s="207"/>
      <c r="D66" s="207"/>
      <c r="E66" s="207"/>
      <c r="F66" s="207"/>
      <c r="G66" s="207"/>
      <c r="H66" s="56">
        <v>4.7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402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403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404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405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406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407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408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118.26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409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118.26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890.53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410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411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412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413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414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415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416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417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418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419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420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421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422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423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2682.2400000000002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80.47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2762.71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187.59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2950.3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424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255.52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425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55.48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426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427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428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100.86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679.92000000000007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411.86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429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890.53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2682.2400000000002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679.92000000000007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3362.1600000000003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5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16810.800000000003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430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9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431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432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Resumo!C5</f>
        <v>Alvorada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433</v>
      </c>
      <c r="G14" s="218"/>
      <c r="H14" s="20" t="s">
        <v>36</v>
      </c>
      <c r="I14" s="21">
        <f>Resumo!G5</f>
        <v>2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Alvorada</v>
      </c>
      <c r="C15" s="207"/>
      <c r="D15" s="207"/>
      <c r="E15" s="221" t="s">
        <v>434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435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436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437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33" customHeight="1" x14ac:dyDescent="0.2">
      <c r="A25" s="19">
        <v>6</v>
      </c>
      <c r="B25" s="259" t="s">
        <v>438</v>
      </c>
      <c r="C25" s="207"/>
      <c r="D25" s="207"/>
      <c r="E25" s="207"/>
      <c r="F25" s="207"/>
      <c r="G25" s="209"/>
      <c r="H25" s="333">
        <f>ROUND((H22/100),2)</f>
        <v>14.76</v>
      </c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33" customHeight="1" x14ac:dyDescent="0.2">
      <c r="A26" s="19">
        <v>7</v>
      </c>
      <c r="B26" s="259" t="s">
        <v>439</v>
      </c>
      <c r="C26" s="207"/>
      <c r="D26" s="207"/>
      <c r="E26" s="207"/>
      <c r="F26" s="207"/>
      <c r="G26" s="209"/>
      <c r="H26" s="333">
        <f>ROUND(H25*0.2,2)</f>
        <v>2.95</v>
      </c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1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.5" customHeight="1" x14ac:dyDescent="0.2">
      <c r="A28" s="232" t="s">
        <v>50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9" customHeight="1" x14ac:dyDescent="0.2">
      <c r="A29" s="233"/>
      <c r="B29" s="207"/>
      <c r="C29" s="207"/>
      <c r="D29" s="207"/>
      <c r="E29" s="207"/>
      <c r="F29" s="207"/>
      <c r="G29" s="207"/>
      <c r="H29" s="207"/>
      <c r="I29" s="20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22.5" customHeight="1" x14ac:dyDescent="0.2">
      <c r="A30" s="234" t="s">
        <v>51</v>
      </c>
      <c r="B30" s="207"/>
      <c r="C30" s="207"/>
      <c r="D30" s="207"/>
      <c r="E30" s="207"/>
      <c r="F30" s="207"/>
      <c r="G30" s="207"/>
      <c r="H30" s="207"/>
      <c r="I30" s="20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30" customHeight="1" x14ac:dyDescent="0.2">
      <c r="A31" s="27">
        <v>1</v>
      </c>
      <c r="B31" s="235" t="s">
        <v>52</v>
      </c>
      <c r="C31" s="207"/>
      <c r="D31" s="207"/>
      <c r="E31" s="207"/>
      <c r="F31" s="207"/>
      <c r="G31" s="209"/>
      <c r="H31" s="27" t="s">
        <v>53</v>
      </c>
      <c r="I31" s="27" t="s">
        <v>54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</row>
    <row r="32" spans="1:29" ht="27.75" customHeight="1" x14ac:dyDescent="0.2">
      <c r="A32" s="19" t="s">
        <v>23</v>
      </c>
      <c r="B32" s="213" t="s">
        <v>440</v>
      </c>
      <c r="C32" s="207"/>
      <c r="D32" s="207"/>
      <c r="E32" s="207"/>
      <c r="F32" s="207"/>
      <c r="G32" s="207"/>
      <c r="H32" s="209"/>
      <c r="I32" s="29">
        <f>H22</f>
        <v>1475.66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26</v>
      </c>
      <c r="B33" s="213" t="s">
        <v>441</v>
      </c>
      <c r="C33" s="207"/>
      <c r="D33" s="207"/>
      <c r="E33" s="207"/>
      <c r="F33" s="207"/>
      <c r="G33" s="209"/>
      <c r="H33" s="30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28.5" hidden="1" customHeight="1" x14ac:dyDescent="0.2">
      <c r="A34" s="19" t="s">
        <v>28</v>
      </c>
      <c r="B34" s="236" t="s">
        <v>442</v>
      </c>
      <c r="C34" s="207"/>
      <c r="D34" s="207"/>
      <c r="E34" s="207"/>
      <c r="F34" s="207"/>
      <c r="G34" s="209"/>
      <c r="H34" s="31">
        <v>0</v>
      </c>
      <c r="I34" s="29">
        <f>ROUND(H34*I32,2)</f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33" customHeight="1" x14ac:dyDescent="0.2">
      <c r="A35" s="19" t="s">
        <v>31</v>
      </c>
      <c r="B35" s="213" t="s">
        <v>443</v>
      </c>
      <c r="C35" s="207"/>
      <c r="D35" s="207"/>
      <c r="E35" s="207"/>
      <c r="F35" s="207"/>
      <c r="G35" s="207"/>
      <c r="H35" s="201">
        <v>0.5</v>
      </c>
      <c r="I35" s="29">
        <f>ROUND(H26*H35*22,2)</f>
        <v>32.450000000000003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33" customHeight="1" x14ac:dyDescent="0.2">
      <c r="A36" s="19" t="s">
        <v>59</v>
      </c>
      <c r="B36" s="213" t="s">
        <v>444</v>
      </c>
      <c r="C36" s="207"/>
      <c r="D36" s="207"/>
      <c r="E36" s="207"/>
      <c r="F36" s="207"/>
      <c r="G36" s="209"/>
      <c r="H36" s="201">
        <v>0.5</v>
      </c>
      <c r="I36" s="202">
        <f>ROUND(H25*1.5*H36/7*22,2)</f>
        <v>34.79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5.75" customHeight="1" x14ac:dyDescent="0.2">
      <c r="A37" s="19" t="s">
        <v>61</v>
      </c>
      <c r="B37" s="213" t="s">
        <v>62</v>
      </c>
      <c r="C37" s="207"/>
      <c r="D37" s="207"/>
      <c r="E37" s="207"/>
      <c r="F37" s="207"/>
      <c r="G37" s="207"/>
      <c r="H37" s="209"/>
      <c r="I37" s="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5.75" customHeight="1" x14ac:dyDescent="0.2">
      <c r="A38" s="237" t="s">
        <v>63</v>
      </c>
      <c r="B38" s="207"/>
      <c r="C38" s="207"/>
      <c r="D38" s="207"/>
      <c r="E38" s="207"/>
      <c r="F38" s="207"/>
      <c r="G38" s="207"/>
      <c r="H38" s="209"/>
      <c r="I38" s="33">
        <f>SUM(I32:I37)</f>
        <v>1542.9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9.75" customHeight="1" x14ac:dyDescent="0.2">
      <c r="A39" s="238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.5" customHeight="1" x14ac:dyDescent="0.2">
      <c r="A40" s="239" t="s">
        <v>64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0.5" customHeight="1" x14ac:dyDescent="0.2">
      <c r="A41" s="240"/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1.75" customHeight="1" x14ac:dyDescent="0.2">
      <c r="A42" s="241" t="s">
        <v>65</v>
      </c>
      <c r="B42" s="207"/>
      <c r="C42" s="207"/>
      <c r="D42" s="207"/>
      <c r="E42" s="207"/>
      <c r="F42" s="207"/>
      <c r="G42" s="207"/>
      <c r="H42" s="207"/>
      <c r="I42" s="209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242" t="s">
        <v>445</v>
      </c>
      <c r="B43" s="207"/>
      <c r="C43" s="207"/>
      <c r="D43" s="207"/>
      <c r="E43" s="207"/>
      <c r="F43" s="207"/>
      <c r="G43" s="207"/>
      <c r="H43" s="207"/>
      <c r="I43" s="20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25.5" customHeight="1" x14ac:dyDescent="0.2">
      <c r="A44" s="34" t="s">
        <v>67</v>
      </c>
      <c r="B44" s="243" t="s">
        <v>446</v>
      </c>
      <c r="C44" s="207"/>
      <c r="D44" s="207"/>
      <c r="E44" s="207"/>
      <c r="F44" s="207"/>
      <c r="G44" s="207"/>
      <c r="H44" s="209"/>
      <c r="I44" s="35" t="s">
        <v>69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25.5" customHeight="1" x14ac:dyDescent="0.2">
      <c r="A45" s="36" t="s">
        <v>23</v>
      </c>
      <c r="B45" s="213" t="s">
        <v>447</v>
      </c>
      <c r="C45" s="207"/>
      <c r="D45" s="207"/>
      <c r="E45" s="207"/>
      <c r="F45" s="207"/>
      <c r="G45" s="209"/>
      <c r="H45" s="30">
        <v>8.3299999999999999E-2</v>
      </c>
      <c r="I45" s="37">
        <f t="shared" ref="I45:I46" si="0">ROUND($I$38*H45,2)</f>
        <v>128.52000000000001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14" customHeight="1" x14ac:dyDescent="0.2">
      <c r="A46" s="36" t="s">
        <v>26</v>
      </c>
      <c r="B46" s="244" t="s">
        <v>448</v>
      </c>
      <c r="C46" s="207"/>
      <c r="D46" s="207"/>
      <c r="E46" s="207"/>
      <c r="F46" s="207"/>
      <c r="G46" s="209"/>
      <c r="H46" s="38">
        <v>3.0249999999999999E-2</v>
      </c>
      <c r="I46" s="37">
        <f t="shared" si="0"/>
        <v>46.67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 customHeight="1" x14ac:dyDescent="0.2">
      <c r="A47" s="245" t="s">
        <v>72</v>
      </c>
      <c r="B47" s="207"/>
      <c r="C47" s="207"/>
      <c r="D47" s="207"/>
      <c r="E47" s="207"/>
      <c r="F47" s="207"/>
      <c r="G47" s="207"/>
      <c r="H47" s="209"/>
      <c r="I47" s="39">
        <f>SUM(I45+I46)</f>
        <v>175.19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0.5" customHeight="1" x14ac:dyDescent="0.2">
      <c r="A48" s="246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.5" customHeight="1" x14ac:dyDescent="0.2">
      <c r="A49" s="232" t="s">
        <v>449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1.25" customHeight="1" x14ac:dyDescent="0.2">
      <c r="A50" s="247"/>
      <c r="B50" s="207"/>
      <c r="C50" s="207"/>
      <c r="D50" s="207"/>
      <c r="E50" s="207"/>
      <c r="F50" s="207"/>
      <c r="G50" s="207"/>
      <c r="H50" s="207"/>
      <c r="I50" s="20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32.25" customHeight="1" x14ac:dyDescent="0.2">
      <c r="A51" s="248" t="s">
        <v>450</v>
      </c>
      <c r="B51" s="207"/>
      <c r="C51" s="207"/>
      <c r="D51" s="207"/>
      <c r="E51" s="207"/>
      <c r="F51" s="207"/>
      <c r="G51" s="207"/>
      <c r="H51" s="207"/>
      <c r="I51" s="20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30" customHeight="1" x14ac:dyDescent="0.2">
      <c r="A52" s="40" t="s">
        <v>75</v>
      </c>
      <c r="B52" s="235" t="s">
        <v>76</v>
      </c>
      <c r="C52" s="207"/>
      <c r="D52" s="207"/>
      <c r="E52" s="207"/>
      <c r="F52" s="207"/>
      <c r="G52" s="209"/>
      <c r="H52" s="41" t="s">
        <v>77</v>
      </c>
      <c r="I52" s="41" t="s">
        <v>78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5.75" customHeight="1" x14ac:dyDescent="0.2">
      <c r="A53" s="42" t="s">
        <v>23</v>
      </c>
      <c r="B53" s="213" t="s">
        <v>79</v>
      </c>
      <c r="C53" s="207"/>
      <c r="D53" s="207"/>
      <c r="E53" s="207"/>
      <c r="F53" s="207"/>
      <c r="G53" s="209"/>
      <c r="H53" s="43">
        <v>0.2</v>
      </c>
      <c r="I53" s="44">
        <f t="shared" ref="I53:I60" si="1">ROUND(($I$38+$I$47)*H53,2)</f>
        <v>343.62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26</v>
      </c>
      <c r="B54" s="213" t="s">
        <v>80</v>
      </c>
      <c r="C54" s="207"/>
      <c r="D54" s="207"/>
      <c r="E54" s="207"/>
      <c r="F54" s="207"/>
      <c r="G54" s="209"/>
      <c r="H54" s="43">
        <v>2.5000000000000001E-2</v>
      </c>
      <c r="I54" s="44">
        <f t="shared" si="1"/>
        <v>42.95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48.75" customHeight="1" x14ac:dyDescent="0.2">
      <c r="A55" s="42" t="s">
        <v>28</v>
      </c>
      <c r="B55" s="213" t="s">
        <v>451</v>
      </c>
      <c r="C55" s="209"/>
      <c r="D55" s="45" t="s">
        <v>82</v>
      </c>
      <c r="E55" s="46">
        <v>0.03</v>
      </c>
      <c r="F55" s="45" t="s">
        <v>83</v>
      </c>
      <c r="G55" s="47">
        <v>1</v>
      </c>
      <c r="H55" s="48">
        <f>ROUND((E55*G55),6)</f>
        <v>0.03</v>
      </c>
      <c r="I55" s="44">
        <f t="shared" si="1"/>
        <v>51.54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31</v>
      </c>
      <c r="B56" s="213" t="s">
        <v>84</v>
      </c>
      <c r="C56" s="207"/>
      <c r="D56" s="207"/>
      <c r="E56" s="207"/>
      <c r="F56" s="207"/>
      <c r="G56" s="209"/>
      <c r="H56" s="43">
        <v>1.4999999999999999E-2</v>
      </c>
      <c r="I56" s="44">
        <f t="shared" si="1"/>
        <v>25.77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5.75" customHeight="1" x14ac:dyDescent="0.2">
      <c r="A57" s="42" t="s">
        <v>59</v>
      </c>
      <c r="B57" s="213" t="s">
        <v>85</v>
      </c>
      <c r="C57" s="207"/>
      <c r="D57" s="207"/>
      <c r="E57" s="207"/>
      <c r="F57" s="207"/>
      <c r="G57" s="209"/>
      <c r="H57" s="43">
        <v>0.01</v>
      </c>
      <c r="I57" s="44">
        <f t="shared" si="1"/>
        <v>17.18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61</v>
      </c>
      <c r="B58" s="213" t="s">
        <v>86</v>
      </c>
      <c r="C58" s="207"/>
      <c r="D58" s="207"/>
      <c r="E58" s="207"/>
      <c r="F58" s="207"/>
      <c r="G58" s="209"/>
      <c r="H58" s="43">
        <v>6.0000000000000001E-3</v>
      </c>
      <c r="I58" s="44">
        <f t="shared" si="1"/>
        <v>10.31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20.25" customHeight="1" x14ac:dyDescent="0.2">
      <c r="A59" s="42" t="s">
        <v>87</v>
      </c>
      <c r="B59" s="213" t="s">
        <v>88</v>
      </c>
      <c r="C59" s="207"/>
      <c r="D59" s="207"/>
      <c r="E59" s="207"/>
      <c r="F59" s="207"/>
      <c r="G59" s="209"/>
      <c r="H59" s="43">
        <v>2E-3</v>
      </c>
      <c r="I59" s="44">
        <f t="shared" si="1"/>
        <v>3.44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5.75" customHeight="1" x14ac:dyDescent="0.2">
      <c r="A60" s="42" t="s">
        <v>89</v>
      </c>
      <c r="B60" s="213" t="s">
        <v>90</v>
      </c>
      <c r="C60" s="207"/>
      <c r="D60" s="207"/>
      <c r="E60" s="207"/>
      <c r="F60" s="207"/>
      <c r="G60" s="209"/>
      <c r="H60" s="43">
        <v>0.08</v>
      </c>
      <c r="I60" s="44">
        <f t="shared" si="1"/>
        <v>137.44999999999999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5.75" customHeight="1" x14ac:dyDescent="0.2">
      <c r="A61" s="245" t="s">
        <v>72</v>
      </c>
      <c r="B61" s="207"/>
      <c r="C61" s="207"/>
      <c r="D61" s="207"/>
      <c r="E61" s="207"/>
      <c r="F61" s="207"/>
      <c r="G61" s="209"/>
      <c r="H61" s="49">
        <f t="shared" ref="H61:I61" si="2">SUM(H53:H60)</f>
        <v>0.36800000000000005</v>
      </c>
      <c r="I61" s="50">
        <f t="shared" si="2"/>
        <v>632.26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8.25" customHeight="1" x14ac:dyDescent="0.2">
      <c r="A62" s="51"/>
      <c r="B62" s="52"/>
      <c r="C62" s="52"/>
      <c r="D62" s="52"/>
      <c r="E62" s="52"/>
      <c r="F62" s="52"/>
      <c r="G62" s="52"/>
      <c r="H62" s="53"/>
      <c r="I62" s="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.5" customHeight="1" x14ac:dyDescent="0.2">
      <c r="A63" s="232" t="s">
        <v>452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7.5" customHeight="1" x14ac:dyDescent="0.2">
      <c r="A64" s="222"/>
      <c r="B64" s="207"/>
      <c r="C64" s="207"/>
      <c r="D64" s="207"/>
      <c r="E64" s="207"/>
      <c r="F64" s="207"/>
      <c r="G64" s="207"/>
      <c r="H64" s="207"/>
      <c r="I64" s="20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8" customHeight="1" x14ac:dyDescent="0.2">
      <c r="A65" s="249" t="s">
        <v>92</v>
      </c>
      <c r="B65" s="207"/>
      <c r="C65" s="207"/>
      <c r="D65" s="207"/>
      <c r="E65" s="207"/>
      <c r="F65" s="207"/>
      <c r="G65" s="207"/>
      <c r="H65" s="207"/>
      <c r="I65" s="20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8.75" customHeight="1" x14ac:dyDescent="0.2">
      <c r="A66" s="55" t="s">
        <v>93</v>
      </c>
      <c r="B66" s="235" t="s">
        <v>94</v>
      </c>
      <c r="C66" s="207"/>
      <c r="D66" s="207"/>
      <c r="E66" s="207"/>
      <c r="F66" s="207"/>
      <c r="G66" s="207"/>
      <c r="H66" s="209"/>
      <c r="I66" s="41" t="s">
        <v>69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5.75" customHeight="1" x14ac:dyDescent="0.2">
      <c r="A67" s="36" t="s">
        <v>23</v>
      </c>
      <c r="B67" s="213" t="s">
        <v>453</v>
      </c>
      <c r="C67" s="207"/>
      <c r="D67" s="207"/>
      <c r="E67" s="207"/>
      <c r="F67" s="207"/>
      <c r="G67" s="207"/>
      <c r="H67" s="207"/>
      <c r="I67" s="44">
        <f>IF(ROUND((H70*H68*H69)-(I32*H71),2)&lt;0,0,ROUND((H70*H68*H69)-(I32*H71),2))</f>
        <v>118.26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22.5" customHeight="1" x14ac:dyDescent="0.2">
      <c r="A68" s="36"/>
      <c r="B68" s="250" t="s">
        <v>454</v>
      </c>
      <c r="C68" s="207"/>
      <c r="D68" s="207"/>
      <c r="E68" s="207"/>
      <c r="F68" s="207"/>
      <c r="G68" s="207"/>
      <c r="H68" s="56">
        <v>4.7</v>
      </c>
      <c r="I68" s="57" t="s">
        <v>97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x14ac:dyDescent="0.2">
      <c r="A69" s="36"/>
      <c r="B69" s="250" t="s">
        <v>455</v>
      </c>
      <c r="C69" s="207"/>
      <c r="D69" s="207"/>
      <c r="E69" s="207"/>
      <c r="F69" s="207"/>
      <c r="G69" s="209"/>
      <c r="H69" s="58">
        <v>2</v>
      </c>
      <c r="I69" s="5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" customHeight="1" x14ac:dyDescent="0.2">
      <c r="A70" s="36"/>
      <c r="B70" s="250" t="s">
        <v>456</v>
      </c>
      <c r="C70" s="207"/>
      <c r="D70" s="207"/>
      <c r="E70" s="207"/>
      <c r="F70" s="207"/>
      <c r="G70" s="209"/>
      <c r="H70" s="59">
        <v>22</v>
      </c>
      <c r="I70" s="5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" customHeight="1" x14ac:dyDescent="0.2">
      <c r="A71" s="36"/>
      <c r="B71" s="251" t="s">
        <v>457</v>
      </c>
      <c r="C71" s="205"/>
      <c r="D71" s="205"/>
      <c r="E71" s="205"/>
      <c r="F71" s="205"/>
      <c r="G71" s="205"/>
      <c r="H71" s="60">
        <v>0.06</v>
      </c>
      <c r="I71" s="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36" t="s">
        <v>26</v>
      </c>
      <c r="B72" s="213" t="s">
        <v>458</v>
      </c>
      <c r="C72" s="207"/>
      <c r="D72" s="207"/>
      <c r="E72" s="207"/>
      <c r="F72" s="207"/>
      <c r="G72" s="207"/>
      <c r="H72" s="207"/>
      <c r="I72" s="44">
        <f>ROUND(H74*H73*(1-H75),2)</f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36"/>
      <c r="B73" s="250" t="s">
        <v>459</v>
      </c>
      <c r="C73" s="207"/>
      <c r="D73" s="207"/>
      <c r="E73" s="207"/>
      <c r="F73" s="207"/>
      <c r="G73" s="207"/>
      <c r="H73" s="62"/>
      <c r="I73" s="57" t="s">
        <v>97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customHeight="1" x14ac:dyDescent="0.2">
      <c r="A74" s="63"/>
      <c r="B74" s="250" t="s">
        <v>460</v>
      </c>
      <c r="C74" s="207"/>
      <c r="D74" s="207"/>
      <c r="E74" s="207"/>
      <c r="F74" s="207"/>
      <c r="G74" s="207"/>
      <c r="H74" s="59">
        <v>22</v>
      </c>
      <c r="I74" s="5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customHeight="1" x14ac:dyDescent="0.2">
      <c r="A75" s="63"/>
      <c r="B75" s="252" t="s">
        <v>104</v>
      </c>
      <c r="C75" s="207"/>
      <c r="D75" s="207"/>
      <c r="E75" s="207"/>
      <c r="F75" s="207"/>
      <c r="G75" s="207"/>
      <c r="H75" s="64">
        <v>0.19</v>
      </c>
      <c r="I75" s="5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5.75" hidden="1" customHeight="1" x14ac:dyDescent="0.2">
      <c r="A76" s="36" t="s">
        <v>28</v>
      </c>
      <c r="B76" s="213" t="s">
        <v>105</v>
      </c>
      <c r="C76" s="207"/>
      <c r="D76" s="207"/>
      <c r="E76" s="207"/>
      <c r="F76" s="207"/>
      <c r="G76" s="207"/>
      <c r="H76" s="207"/>
      <c r="I76" s="44"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hidden="1" customHeight="1" x14ac:dyDescent="0.2">
      <c r="A77" s="63" t="s">
        <v>31</v>
      </c>
      <c r="B77" s="253" t="s">
        <v>106</v>
      </c>
      <c r="C77" s="207"/>
      <c r="D77" s="207"/>
      <c r="E77" s="207"/>
      <c r="F77" s="207"/>
      <c r="G77" s="207"/>
      <c r="H77" s="207"/>
      <c r="I77" s="65" t="s">
        <v>107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30.75" customHeight="1" x14ac:dyDescent="0.2">
      <c r="A78" s="36" t="s">
        <v>31</v>
      </c>
      <c r="B78" s="213" t="s">
        <v>461</v>
      </c>
      <c r="C78" s="207"/>
      <c r="D78" s="207"/>
      <c r="E78" s="207"/>
      <c r="F78" s="207"/>
      <c r="G78" s="207"/>
      <c r="H78" s="209"/>
      <c r="I78" s="66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.75" customHeight="1" x14ac:dyDescent="0.2">
      <c r="A79" s="36" t="s">
        <v>59</v>
      </c>
      <c r="B79" s="254" t="s">
        <v>109</v>
      </c>
      <c r="C79" s="207"/>
      <c r="D79" s="207"/>
      <c r="E79" s="207"/>
      <c r="F79" s="207"/>
      <c r="G79" s="207"/>
      <c r="H79" s="207"/>
      <c r="I79" s="67" t="s">
        <v>97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.75" customHeight="1" x14ac:dyDescent="0.2">
      <c r="A80" s="68"/>
      <c r="B80" s="245" t="s">
        <v>63</v>
      </c>
      <c r="C80" s="207"/>
      <c r="D80" s="207"/>
      <c r="E80" s="207"/>
      <c r="F80" s="207"/>
      <c r="G80" s="207"/>
      <c r="H80" s="209"/>
      <c r="I80" s="50">
        <f>SUM(I67:I78)</f>
        <v>118.26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222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.5" customHeight="1" x14ac:dyDescent="0.2">
      <c r="A82" s="232" t="s">
        <v>110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7.5" customHeight="1" x14ac:dyDescent="0.2">
      <c r="A83" s="304"/>
      <c r="B83" s="207"/>
      <c r="C83" s="207"/>
      <c r="D83" s="207"/>
      <c r="E83" s="207"/>
      <c r="F83" s="207"/>
      <c r="G83" s="207"/>
      <c r="H83" s="207"/>
      <c r="I83" s="209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234" t="s">
        <v>111</v>
      </c>
      <c r="B84" s="207"/>
      <c r="C84" s="207"/>
      <c r="D84" s="207"/>
      <c r="E84" s="207"/>
      <c r="F84" s="207"/>
      <c r="G84" s="207"/>
      <c r="H84" s="207"/>
      <c r="I84" s="20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23.25" customHeight="1" x14ac:dyDescent="0.2">
      <c r="A85" s="41">
        <v>2</v>
      </c>
      <c r="B85" s="235" t="s">
        <v>112</v>
      </c>
      <c r="C85" s="207"/>
      <c r="D85" s="207"/>
      <c r="E85" s="207"/>
      <c r="F85" s="207"/>
      <c r="G85" s="207"/>
      <c r="H85" s="209"/>
      <c r="I85" s="41" t="s">
        <v>69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67</v>
      </c>
      <c r="B86" s="213" t="s">
        <v>462</v>
      </c>
      <c r="C86" s="207"/>
      <c r="D86" s="207"/>
      <c r="E86" s="207"/>
      <c r="F86" s="207"/>
      <c r="G86" s="207"/>
      <c r="H86" s="209"/>
      <c r="I86" s="37">
        <f>I47</f>
        <v>175.19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8.75" customHeight="1" x14ac:dyDescent="0.2">
      <c r="A87" s="19" t="s">
        <v>75</v>
      </c>
      <c r="B87" s="213" t="s">
        <v>76</v>
      </c>
      <c r="C87" s="207"/>
      <c r="D87" s="207"/>
      <c r="E87" s="207"/>
      <c r="F87" s="207"/>
      <c r="G87" s="207"/>
      <c r="H87" s="209"/>
      <c r="I87" s="37">
        <f>I61</f>
        <v>632.26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21.75" customHeight="1" x14ac:dyDescent="0.2">
      <c r="A88" s="19" t="s">
        <v>93</v>
      </c>
      <c r="B88" s="213" t="s">
        <v>94</v>
      </c>
      <c r="C88" s="207"/>
      <c r="D88" s="207"/>
      <c r="E88" s="207"/>
      <c r="F88" s="207"/>
      <c r="G88" s="207"/>
      <c r="H88" s="209"/>
      <c r="I88" s="37">
        <f>I80</f>
        <v>118.26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1.75" customHeight="1" x14ac:dyDescent="0.2">
      <c r="A89" s="237" t="s">
        <v>72</v>
      </c>
      <c r="B89" s="207"/>
      <c r="C89" s="207"/>
      <c r="D89" s="207"/>
      <c r="E89" s="207"/>
      <c r="F89" s="207"/>
      <c r="G89" s="207"/>
      <c r="H89" s="209"/>
      <c r="I89" s="69">
        <f>SUM(I86+I87+I88)</f>
        <v>925.71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" customHeight="1" x14ac:dyDescent="0.2">
      <c r="A90" s="305"/>
      <c r="B90" s="207"/>
      <c r="C90" s="207"/>
      <c r="D90" s="207"/>
      <c r="E90" s="207"/>
      <c r="F90" s="207"/>
      <c r="G90" s="207"/>
      <c r="H90" s="207"/>
      <c r="I90" s="209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26.25" customHeight="1" x14ac:dyDescent="0.2">
      <c r="A91" s="241" t="s">
        <v>114</v>
      </c>
      <c r="B91" s="207"/>
      <c r="C91" s="207"/>
      <c r="D91" s="207"/>
      <c r="E91" s="207"/>
      <c r="F91" s="207"/>
      <c r="G91" s="207"/>
      <c r="H91" s="207"/>
      <c r="I91" s="209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28.5" customHeight="1" x14ac:dyDescent="0.2">
      <c r="A92" s="55">
        <v>3</v>
      </c>
      <c r="B92" s="258" t="s">
        <v>115</v>
      </c>
      <c r="C92" s="207"/>
      <c r="D92" s="207"/>
      <c r="E92" s="207"/>
      <c r="F92" s="207"/>
      <c r="G92" s="207"/>
      <c r="H92" s="209"/>
      <c r="I92" s="55" t="s">
        <v>116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45" customHeight="1" x14ac:dyDescent="0.2">
      <c r="A93" s="36" t="s">
        <v>23</v>
      </c>
      <c r="B93" s="213" t="s">
        <v>463</v>
      </c>
      <c r="C93" s="207"/>
      <c r="D93" s="207"/>
      <c r="E93" s="207"/>
      <c r="F93" s="207"/>
      <c r="G93" s="207"/>
      <c r="H93" s="209"/>
      <c r="I93" s="44">
        <f>ROUND((($I$38/12)+($I$45/12)+($I$38/12/12)+($I$46/12))*(30/30)*0.05,2)</f>
        <v>7.69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26</v>
      </c>
      <c r="B94" s="254" t="s">
        <v>118</v>
      </c>
      <c r="C94" s="207"/>
      <c r="D94" s="207"/>
      <c r="E94" s="207"/>
      <c r="F94" s="207"/>
      <c r="G94" s="207"/>
      <c r="H94" s="209"/>
      <c r="I94" s="44">
        <f>ROUND($I$93*H60,2)</f>
        <v>0.62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1.5" customHeight="1" x14ac:dyDescent="0.2">
      <c r="A95" s="36" t="s">
        <v>28</v>
      </c>
      <c r="B95" s="213" t="s">
        <v>464</v>
      </c>
      <c r="C95" s="207"/>
      <c r="D95" s="207"/>
      <c r="E95" s="207"/>
      <c r="F95" s="207"/>
      <c r="G95" s="207"/>
      <c r="H95" s="209"/>
      <c r="I95" s="44">
        <f>ROUND(((($I$38/30)*7)/$H$12)*1,2)</f>
        <v>15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36" t="s">
        <v>31</v>
      </c>
      <c r="B96" s="254" t="s">
        <v>120</v>
      </c>
      <c r="C96" s="207"/>
      <c r="D96" s="207"/>
      <c r="E96" s="207"/>
      <c r="F96" s="207"/>
      <c r="G96" s="207"/>
      <c r="H96" s="209"/>
      <c r="I96" s="44">
        <f>ROUND($H$61*I95,2)</f>
        <v>5.52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35.25" customHeight="1" x14ac:dyDescent="0.2">
      <c r="A97" s="36" t="s">
        <v>59</v>
      </c>
      <c r="B97" s="213" t="s">
        <v>465</v>
      </c>
      <c r="C97" s="207"/>
      <c r="D97" s="207"/>
      <c r="E97" s="207"/>
      <c r="F97" s="207"/>
      <c r="G97" s="209"/>
      <c r="H97" s="70">
        <v>0.04</v>
      </c>
      <c r="I97" s="44">
        <f>ROUND($I$38*H97,2)</f>
        <v>61.72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5.75" customHeight="1" x14ac:dyDescent="0.2">
      <c r="A98" s="245" t="s">
        <v>72</v>
      </c>
      <c r="B98" s="207"/>
      <c r="C98" s="207"/>
      <c r="D98" s="207"/>
      <c r="E98" s="207"/>
      <c r="F98" s="207"/>
      <c r="G98" s="207"/>
      <c r="H98" s="209"/>
      <c r="I98" s="50">
        <f>SUM(I93:I97)</f>
        <v>90.55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0.5" customHeight="1" x14ac:dyDescent="0.2">
      <c r="A99" s="306"/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24" customHeight="1" x14ac:dyDescent="0.2">
      <c r="A100" s="234" t="s">
        <v>122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.5" customHeight="1" x14ac:dyDescent="0.2">
      <c r="A101" s="232" t="s">
        <v>123</v>
      </c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63.75" customHeight="1" x14ac:dyDescent="0.2">
      <c r="A102" s="307" t="s">
        <v>466</v>
      </c>
      <c r="B102" s="207"/>
      <c r="C102" s="207"/>
      <c r="D102" s="207"/>
      <c r="E102" s="207"/>
      <c r="F102" s="207"/>
      <c r="G102" s="207"/>
      <c r="H102" s="207"/>
      <c r="I102" s="20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8.25" customHeight="1" x14ac:dyDescent="0.2">
      <c r="A103" s="308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41.25" customHeight="1" x14ac:dyDescent="0.2">
      <c r="A104" s="71" t="s">
        <v>125</v>
      </c>
      <c r="B104" s="72">
        <f>I38</f>
        <v>1542.9</v>
      </c>
      <c r="C104" s="73"/>
      <c r="D104" s="71" t="s">
        <v>467</v>
      </c>
      <c r="E104" s="72">
        <f>I89-I67-I72</f>
        <v>807.45</v>
      </c>
      <c r="F104" s="74"/>
      <c r="G104" s="71" t="s">
        <v>127</v>
      </c>
      <c r="H104" s="72">
        <f>I98</f>
        <v>90.55</v>
      </c>
      <c r="I104" s="75">
        <f>B104+E104+H104</f>
        <v>2440.9000000000005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7.5" customHeight="1" x14ac:dyDescent="0.2">
      <c r="A105" s="309"/>
      <c r="B105" s="207"/>
      <c r="C105" s="207"/>
      <c r="D105" s="207"/>
      <c r="E105" s="207"/>
      <c r="F105" s="207"/>
      <c r="G105" s="207"/>
      <c r="H105" s="207"/>
      <c r="I105" s="20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22.5" customHeight="1" x14ac:dyDescent="0.2">
      <c r="A106" s="248" t="s">
        <v>128</v>
      </c>
      <c r="B106" s="207"/>
      <c r="C106" s="207"/>
      <c r="D106" s="207"/>
      <c r="E106" s="207"/>
      <c r="F106" s="207"/>
      <c r="G106" s="207"/>
      <c r="H106" s="207"/>
      <c r="I106" s="209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5">
      <c r="A107" s="76" t="s">
        <v>129</v>
      </c>
      <c r="B107" s="258" t="s">
        <v>130</v>
      </c>
      <c r="C107" s="207"/>
      <c r="D107" s="207"/>
      <c r="E107" s="207"/>
      <c r="F107" s="207"/>
      <c r="G107" s="207"/>
      <c r="H107" s="209"/>
      <c r="I107" s="76" t="s">
        <v>69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75" customHeight="1" x14ac:dyDescent="0.2">
      <c r="A108" s="34" t="s">
        <v>23</v>
      </c>
      <c r="B108" s="213" t="s">
        <v>468</v>
      </c>
      <c r="C108" s="207"/>
      <c r="D108" s="207"/>
      <c r="E108" s="207"/>
      <c r="F108" s="207"/>
      <c r="G108" s="77">
        <v>9.0749999999999997E-2</v>
      </c>
      <c r="H108" s="78">
        <f>H61</f>
        <v>0.36800000000000005</v>
      </c>
      <c r="I108" s="44">
        <f>ROUND($B$104*G108+$B$104*G108*H108,2)</f>
        <v>191.54</v>
      </c>
      <c r="J108" s="17"/>
      <c r="K108" s="17"/>
      <c r="L108" s="79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5.75" customHeight="1" x14ac:dyDescent="0.2">
      <c r="A109" s="36" t="s">
        <v>26</v>
      </c>
      <c r="B109" s="213" t="s">
        <v>469</v>
      </c>
      <c r="C109" s="207"/>
      <c r="D109" s="207"/>
      <c r="E109" s="207"/>
      <c r="F109" s="207"/>
      <c r="G109" s="207"/>
      <c r="H109" s="209"/>
      <c r="I109" s="44">
        <f>ROUND((($I$104/30)*1)/12,2)</f>
        <v>6.78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24" customHeight="1" x14ac:dyDescent="0.2">
      <c r="A110" s="36" t="s">
        <v>28</v>
      </c>
      <c r="B110" s="213" t="s">
        <v>470</v>
      </c>
      <c r="C110" s="207"/>
      <c r="D110" s="207"/>
      <c r="E110" s="207"/>
      <c r="F110" s="207"/>
      <c r="G110" s="207"/>
      <c r="H110" s="209"/>
      <c r="I110" s="44">
        <f>ROUND((($I$104/30)*5)/12*0.015,2)</f>
        <v>0.51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36" t="s">
        <v>31</v>
      </c>
      <c r="B111" s="213" t="s">
        <v>471</v>
      </c>
      <c r="C111" s="207"/>
      <c r="D111" s="207"/>
      <c r="E111" s="207"/>
      <c r="F111" s="207"/>
      <c r="G111" s="207"/>
      <c r="H111" s="209"/>
      <c r="I111" s="44">
        <f>ROUND(((($I$104/30)*15)/12)*0.0078,2)</f>
        <v>0.79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39" customHeight="1" x14ac:dyDescent="0.2">
      <c r="A112" s="36" t="s">
        <v>59</v>
      </c>
      <c r="B112" s="213" t="s">
        <v>472</v>
      </c>
      <c r="C112" s="207"/>
      <c r="D112" s="207"/>
      <c r="E112" s="207"/>
      <c r="F112" s="207"/>
      <c r="G112" s="207"/>
      <c r="H112" s="209"/>
      <c r="I112" s="44">
        <f>ROUND(((B104+B104/3)/12*(4/12)+(I61+I80-I67-I72+I98)*(4/12))*0.02,2)</f>
        <v>5.96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27.75" customHeight="1" x14ac:dyDescent="0.2">
      <c r="A113" s="80" t="s">
        <v>61</v>
      </c>
      <c r="B113" s="213" t="s">
        <v>473</v>
      </c>
      <c r="C113" s="207"/>
      <c r="D113" s="207"/>
      <c r="E113" s="207"/>
      <c r="F113" s="207"/>
      <c r="G113" s="207"/>
      <c r="H113" s="209"/>
      <c r="I113" s="44">
        <f>ROUND(((($I$104/30)*3)/12),2)</f>
        <v>20.34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5.75" customHeight="1" x14ac:dyDescent="0.2">
      <c r="A114" s="245" t="s">
        <v>72</v>
      </c>
      <c r="B114" s="207"/>
      <c r="C114" s="207"/>
      <c r="D114" s="207"/>
      <c r="E114" s="207"/>
      <c r="F114" s="207"/>
      <c r="G114" s="207"/>
      <c r="H114" s="209"/>
      <c r="I114" s="81">
        <f>SUM(I108:I113)</f>
        <v>225.92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9.75" hidden="1" customHeight="1" x14ac:dyDescent="0.2">
      <c r="A115" s="245"/>
      <c r="B115" s="207"/>
      <c r="C115" s="207"/>
      <c r="D115" s="207"/>
      <c r="E115" s="207"/>
      <c r="F115" s="207"/>
      <c r="G115" s="207"/>
      <c r="H115" s="207"/>
      <c r="I115" s="209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20.25" hidden="1" customHeight="1" x14ac:dyDescent="0.2">
      <c r="A116" s="249" t="s">
        <v>137</v>
      </c>
      <c r="B116" s="207"/>
      <c r="C116" s="207"/>
      <c r="D116" s="207"/>
      <c r="E116" s="207"/>
      <c r="F116" s="207"/>
      <c r="G116" s="207"/>
      <c r="H116" s="207"/>
      <c r="I116" s="20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25.5" hidden="1" customHeight="1" x14ac:dyDescent="0.2">
      <c r="A117" s="55" t="s">
        <v>138</v>
      </c>
      <c r="B117" s="258" t="s">
        <v>139</v>
      </c>
      <c r="C117" s="207"/>
      <c r="D117" s="207"/>
      <c r="E117" s="207"/>
      <c r="F117" s="207"/>
      <c r="G117" s="207"/>
      <c r="H117" s="209"/>
      <c r="I117" s="82" t="s">
        <v>69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3.5" hidden="1" customHeight="1" x14ac:dyDescent="0.2">
      <c r="A118" s="36" t="s">
        <v>23</v>
      </c>
      <c r="B118" s="254" t="s">
        <v>140</v>
      </c>
      <c r="C118" s="207"/>
      <c r="D118" s="207"/>
      <c r="E118" s="207"/>
      <c r="F118" s="207"/>
      <c r="G118" s="207"/>
      <c r="H118" s="209"/>
      <c r="I118" s="44"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5.75" hidden="1" customHeight="1" x14ac:dyDescent="0.2">
      <c r="A119" s="310" t="s">
        <v>72</v>
      </c>
      <c r="B119" s="207"/>
      <c r="C119" s="207"/>
      <c r="D119" s="207"/>
      <c r="E119" s="207"/>
      <c r="F119" s="207"/>
      <c r="G119" s="207"/>
      <c r="H119" s="209"/>
      <c r="I119" s="44"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7.5" hidden="1" customHeight="1" x14ac:dyDescent="0.2">
      <c r="A120" s="311"/>
      <c r="B120" s="207"/>
      <c r="C120" s="207"/>
      <c r="D120" s="207"/>
      <c r="E120" s="207"/>
      <c r="F120" s="207"/>
      <c r="G120" s="207"/>
      <c r="H120" s="207"/>
      <c r="I120" s="20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23.25" hidden="1" customHeight="1" x14ac:dyDescent="0.2">
      <c r="A121" s="234" t="s">
        <v>141</v>
      </c>
      <c r="B121" s="207"/>
      <c r="C121" s="207"/>
      <c r="D121" s="207"/>
      <c r="E121" s="207"/>
      <c r="F121" s="207"/>
      <c r="G121" s="207"/>
      <c r="H121" s="207"/>
      <c r="I121" s="20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27.75" hidden="1" customHeight="1" x14ac:dyDescent="0.2">
      <c r="A122" s="41">
        <v>4</v>
      </c>
      <c r="B122" s="258" t="s">
        <v>142</v>
      </c>
      <c r="C122" s="207"/>
      <c r="D122" s="207"/>
      <c r="E122" s="207"/>
      <c r="F122" s="207"/>
      <c r="G122" s="207"/>
      <c r="H122" s="209"/>
      <c r="I122" s="82" t="s">
        <v>69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19" t="s">
        <v>129</v>
      </c>
      <c r="B123" s="254" t="s">
        <v>130</v>
      </c>
      <c r="C123" s="207"/>
      <c r="D123" s="207"/>
      <c r="E123" s="207"/>
      <c r="F123" s="207"/>
      <c r="G123" s="207"/>
      <c r="H123" s="209"/>
      <c r="I123" s="44">
        <f>I114</f>
        <v>225.92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9.5" hidden="1" customHeight="1" x14ac:dyDescent="0.2">
      <c r="A124" s="19" t="s">
        <v>143</v>
      </c>
      <c r="B124" s="254" t="s">
        <v>139</v>
      </c>
      <c r="C124" s="207"/>
      <c r="D124" s="207"/>
      <c r="E124" s="207"/>
      <c r="F124" s="207"/>
      <c r="G124" s="207"/>
      <c r="H124" s="209"/>
      <c r="I124" s="44">
        <f>I119</f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9.5" hidden="1" customHeight="1" x14ac:dyDescent="0.2">
      <c r="A125" s="237" t="s">
        <v>72</v>
      </c>
      <c r="B125" s="207"/>
      <c r="C125" s="207"/>
      <c r="D125" s="207"/>
      <c r="E125" s="207"/>
      <c r="F125" s="207"/>
      <c r="G125" s="207"/>
      <c r="H125" s="209"/>
      <c r="I125" s="50">
        <f>SUM(I123+I124)</f>
        <v>225.92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9" customHeight="1" x14ac:dyDescent="0.2">
      <c r="A126" s="255"/>
      <c r="B126" s="207"/>
      <c r="C126" s="207"/>
      <c r="D126" s="207"/>
      <c r="E126" s="207"/>
      <c r="F126" s="207"/>
      <c r="G126" s="207"/>
      <c r="H126" s="207"/>
      <c r="I126" s="20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30" customHeight="1" x14ac:dyDescent="0.2">
      <c r="A127" s="234" t="s">
        <v>144</v>
      </c>
      <c r="B127" s="207"/>
      <c r="C127" s="207"/>
      <c r="D127" s="207"/>
      <c r="E127" s="207"/>
      <c r="F127" s="207"/>
      <c r="G127" s="207"/>
      <c r="H127" s="207"/>
      <c r="I127" s="20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25.5" customHeight="1" x14ac:dyDescent="0.2">
      <c r="A128" s="55">
        <v>5</v>
      </c>
      <c r="B128" s="235" t="s">
        <v>145</v>
      </c>
      <c r="C128" s="207"/>
      <c r="D128" s="207"/>
      <c r="E128" s="207"/>
      <c r="F128" s="207"/>
      <c r="G128" s="207"/>
      <c r="H128" s="209"/>
      <c r="I128" s="55" t="s">
        <v>69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7.25" customHeight="1" x14ac:dyDescent="0.2">
      <c r="A129" s="36" t="s">
        <v>23</v>
      </c>
      <c r="B129" s="213" t="s">
        <v>474</v>
      </c>
      <c r="C129" s="207"/>
      <c r="D129" s="207"/>
      <c r="E129" s="207"/>
      <c r="F129" s="207"/>
      <c r="G129" s="207"/>
      <c r="H129" s="209"/>
      <c r="I129" s="44">
        <f>I208</f>
        <v>13.36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hidden="1" customHeight="1" x14ac:dyDescent="0.2">
      <c r="A130" s="36" t="s">
        <v>26</v>
      </c>
      <c r="B130" s="213" t="s">
        <v>475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hidden="1" customHeight="1" x14ac:dyDescent="0.2">
      <c r="A131" s="36" t="s">
        <v>28</v>
      </c>
      <c r="B131" s="254" t="s">
        <v>476</v>
      </c>
      <c r="C131" s="207"/>
      <c r="D131" s="207"/>
      <c r="E131" s="207"/>
      <c r="F131" s="207"/>
      <c r="G131" s="207"/>
      <c r="H131" s="209"/>
      <c r="I131" s="66"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5.75" customHeight="1" x14ac:dyDescent="0.2">
      <c r="A132" s="36" t="s">
        <v>31</v>
      </c>
      <c r="B132" s="213" t="s">
        <v>149</v>
      </c>
      <c r="C132" s="207"/>
      <c r="D132" s="207"/>
      <c r="E132" s="207"/>
      <c r="F132" s="207"/>
      <c r="G132" s="207"/>
      <c r="H132" s="209"/>
      <c r="I132" s="66"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5.75" customHeight="1" x14ac:dyDescent="0.2">
      <c r="A133" s="245" t="s">
        <v>63</v>
      </c>
      <c r="B133" s="207"/>
      <c r="C133" s="207"/>
      <c r="D133" s="207"/>
      <c r="E133" s="207"/>
      <c r="F133" s="207"/>
      <c r="G133" s="207"/>
      <c r="H133" s="209"/>
      <c r="I133" s="69">
        <f>SUM(I129:I132)</f>
        <v>13.36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256"/>
      <c r="B134" s="207"/>
      <c r="C134" s="207"/>
      <c r="D134" s="207"/>
      <c r="E134" s="207"/>
      <c r="F134" s="207"/>
      <c r="G134" s="207"/>
      <c r="H134" s="207"/>
      <c r="I134" s="20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.25" customHeight="1" x14ac:dyDescent="0.2">
      <c r="A135" s="257" t="s">
        <v>150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8.25" customHeight="1" x14ac:dyDescent="0.2">
      <c r="A136" s="83"/>
      <c r="B136" s="84"/>
      <c r="C136" s="84"/>
      <c r="D136" s="84"/>
      <c r="E136" s="84"/>
      <c r="F136" s="84"/>
      <c r="G136" s="84"/>
      <c r="H136" s="84"/>
      <c r="I136" s="8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29.25" customHeight="1" x14ac:dyDescent="0.2">
      <c r="A137" s="241" t="s">
        <v>151</v>
      </c>
      <c r="B137" s="207"/>
      <c r="C137" s="207"/>
      <c r="D137" s="207"/>
      <c r="E137" s="207"/>
      <c r="F137" s="207"/>
      <c r="G137" s="207"/>
      <c r="H137" s="207"/>
      <c r="I137" s="20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32.25" customHeight="1" x14ac:dyDescent="0.2">
      <c r="A138" s="55">
        <v>6</v>
      </c>
      <c r="B138" s="258" t="s">
        <v>152</v>
      </c>
      <c r="C138" s="207"/>
      <c r="D138" s="207"/>
      <c r="E138" s="207"/>
      <c r="F138" s="207"/>
      <c r="G138" s="209"/>
      <c r="H138" s="41" t="s">
        <v>77</v>
      </c>
      <c r="I138" s="86" t="s">
        <v>153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7.25" customHeight="1" x14ac:dyDescent="0.2">
      <c r="A139" s="259" t="s">
        <v>154</v>
      </c>
      <c r="B139" s="207"/>
      <c r="C139" s="207"/>
      <c r="D139" s="207"/>
      <c r="E139" s="207"/>
      <c r="F139" s="207"/>
      <c r="G139" s="209"/>
      <c r="H139" s="87" t="s">
        <v>97</v>
      </c>
      <c r="I139" s="88">
        <f>SUM(I38+I89+I98+I125+I133)</f>
        <v>2798.4400000000005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23</v>
      </c>
      <c r="B140" s="241" t="s">
        <v>155</v>
      </c>
      <c r="C140" s="207"/>
      <c r="D140" s="207"/>
      <c r="E140" s="207"/>
      <c r="F140" s="207"/>
      <c r="G140" s="209"/>
      <c r="H140" s="43">
        <v>0.03</v>
      </c>
      <c r="I140" s="44">
        <f>ROUND(H140*I139,2)</f>
        <v>83.95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8" customHeight="1" x14ac:dyDescent="0.2">
      <c r="A141" s="259" t="s">
        <v>156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SUM(I38+I89+I98+I125+I133+I140)</f>
        <v>2882.3900000000003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26</v>
      </c>
      <c r="B142" s="241" t="s">
        <v>157</v>
      </c>
      <c r="C142" s="207"/>
      <c r="D142" s="207"/>
      <c r="E142" s="207"/>
      <c r="F142" s="207"/>
      <c r="G142" s="209"/>
      <c r="H142" s="43">
        <v>6.7900000000000002E-2</v>
      </c>
      <c r="I142" s="44">
        <f>ROUND(H142*I141,2)</f>
        <v>195.71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49.5" customHeight="1" x14ac:dyDescent="0.2">
      <c r="A143" s="259" t="s">
        <v>158</v>
      </c>
      <c r="B143" s="207"/>
      <c r="C143" s="207"/>
      <c r="D143" s="207"/>
      <c r="E143" s="207"/>
      <c r="F143" s="207"/>
      <c r="G143" s="209"/>
      <c r="H143" s="90" t="s">
        <v>97</v>
      </c>
      <c r="I143" s="88">
        <f>SUM(I139+I140+I142)</f>
        <v>3078.1000000000004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5.75" customHeight="1" x14ac:dyDescent="0.2">
      <c r="A144" s="89" t="s">
        <v>28</v>
      </c>
      <c r="B144" s="241" t="s">
        <v>159</v>
      </c>
      <c r="C144" s="207"/>
      <c r="D144" s="207"/>
      <c r="E144" s="207"/>
      <c r="F144" s="207"/>
      <c r="G144" s="209"/>
      <c r="H144" s="30" t="s">
        <v>97</v>
      </c>
      <c r="I144" s="57" t="s">
        <v>97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5.75" customHeight="1" x14ac:dyDescent="0.2">
      <c r="A145" s="36"/>
      <c r="B145" s="241" t="s">
        <v>160</v>
      </c>
      <c r="C145" s="207"/>
      <c r="D145" s="207"/>
      <c r="E145" s="207"/>
      <c r="F145" s="207"/>
      <c r="G145" s="209"/>
      <c r="H145" s="30" t="s">
        <v>97</v>
      </c>
      <c r="I145" s="57" t="s">
        <v>97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7.25" customHeight="1" x14ac:dyDescent="0.2">
      <c r="A146" s="36"/>
      <c r="B146" s="260" t="s">
        <v>477</v>
      </c>
      <c r="C146" s="207"/>
      <c r="D146" s="207"/>
      <c r="E146" s="207"/>
      <c r="F146" s="207"/>
      <c r="G146" s="209"/>
      <c r="H146" s="91">
        <v>7.5999999999999998E-2</v>
      </c>
      <c r="I146" s="44">
        <f t="shared" ref="I146:I147" si="3">ROUND(($I$143/(1-$H$155))*H146,2)</f>
        <v>266.58999999999997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6.5" customHeight="1" x14ac:dyDescent="0.2">
      <c r="A147" s="36"/>
      <c r="B147" s="260" t="s">
        <v>478</v>
      </c>
      <c r="C147" s="207"/>
      <c r="D147" s="207"/>
      <c r="E147" s="207"/>
      <c r="F147" s="207"/>
      <c r="G147" s="209"/>
      <c r="H147" s="91">
        <v>1.6500000000000001E-2</v>
      </c>
      <c r="I147" s="44">
        <f t="shared" si="3"/>
        <v>57.88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27" customHeight="1" x14ac:dyDescent="0.2">
      <c r="A148" s="36"/>
      <c r="B148" s="234" t="s">
        <v>479</v>
      </c>
      <c r="C148" s="207"/>
      <c r="D148" s="207"/>
      <c r="E148" s="207"/>
      <c r="F148" s="207"/>
      <c r="G148" s="209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27" customHeight="1" x14ac:dyDescent="0.2">
      <c r="A149" s="36"/>
      <c r="B149" s="234" t="s">
        <v>480</v>
      </c>
      <c r="C149" s="207"/>
      <c r="D149" s="207"/>
      <c r="E149" s="207"/>
      <c r="F149" s="207"/>
      <c r="G149" s="209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8" customHeight="1" x14ac:dyDescent="0.2">
      <c r="A150" s="36"/>
      <c r="B150" s="261" t="s">
        <v>165</v>
      </c>
      <c r="C150" s="207"/>
      <c r="D150" s="207"/>
      <c r="E150" s="207"/>
      <c r="F150" s="207"/>
      <c r="G150" s="207"/>
      <c r="H150" s="92" t="s">
        <v>97</v>
      </c>
      <c r="I150" s="57" t="s">
        <v>97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8" customHeight="1" x14ac:dyDescent="0.2">
      <c r="A151" s="36"/>
      <c r="B151" s="234" t="s">
        <v>166</v>
      </c>
      <c r="C151" s="207"/>
      <c r="D151" s="207"/>
      <c r="E151" s="207"/>
      <c r="F151" s="207"/>
      <c r="G151" s="207"/>
      <c r="H151" s="92" t="s">
        <v>97</v>
      </c>
      <c r="I151" s="57" t="s">
        <v>97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5" customHeight="1" x14ac:dyDescent="0.2">
      <c r="A152" s="36"/>
      <c r="B152" s="260" t="s">
        <v>481</v>
      </c>
      <c r="C152" s="207"/>
      <c r="D152" s="207"/>
      <c r="E152" s="207"/>
      <c r="F152" s="207"/>
      <c r="G152" s="209"/>
      <c r="H152" s="93">
        <v>0.03</v>
      </c>
      <c r="I152" s="44">
        <f>ROUND(($I$143/(1-$H$155))*H152,2)</f>
        <v>105.23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45" t="s">
        <v>72</v>
      </c>
      <c r="B153" s="207"/>
      <c r="C153" s="207"/>
      <c r="D153" s="207"/>
      <c r="E153" s="207"/>
      <c r="F153" s="207"/>
      <c r="G153" s="207"/>
      <c r="H153" s="209"/>
      <c r="I153" s="50">
        <f>SUM(I140+I142+I146+I147+I152)</f>
        <v>709.36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6.75" customHeight="1" x14ac:dyDescent="0.2">
      <c r="A154" s="255"/>
      <c r="B154" s="207"/>
      <c r="C154" s="207"/>
      <c r="D154" s="207"/>
      <c r="E154" s="207"/>
      <c r="F154" s="207"/>
      <c r="G154" s="207"/>
      <c r="H154" s="207"/>
      <c r="I154" s="209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5.75" customHeight="1" x14ac:dyDescent="0.2">
      <c r="A155" s="262" t="s">
        <v>168</v>
      </c>
      <c r="B155" s="207"/>
      <c r="C155" s="207"/>
      <c r="D155" s="207"/>
      <c r="E155" s="207"/>
      <c r="F155" s="207"/>
      <c r="G155" s="209"/>
      <c r="H155" s="94">
        <f t="shared" ref="H155:I155" si="4">SUM(H146:H152)</f>
        <v>0.1225</v>
      </c>
      <c r="I155" s="88">
        <f t="shared" si="4"/>
        <v>429.7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">
      <c r="A156" s="263" t="s">
        <v>169</v>
      </c>
      <c r="B156" s="205"/>
      <c r="C156" s="266" t="s">
        <v>170</v>
      </c>
      <c r="D156" s="205"/>
      <c r="E156" s="205"/>
      <c r="F156" s="205"/>
      <c r="G156" s="205"/>
      <c r="H156" s="205"/>
      <c r="I156" s="20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" customHeight="1" x14ac:dyDescent="0.2">
      <c r="A157" s="264"/>
      <c r="B157" s="205"/>
      <c r="C157" s="266" t="s">
        <v>171</v>
      </c>
      <c r="D157" s="205"/>
      <c r="E157" s="205"/>
      <c r="F157" s="205"/>
      <c r="G157" s="205"/>
      <c r="H157" s="205"/>
      <c r="I157" s="20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3.5" customHeight="1" x14ac:dyDescent="0.2">
      <c r="A158" s="265"/>
      <c r="B158" s="211"/>
      <c r="C158" s="267" t="s">
        <v>172</v>
      </c>
      <c r="D158" s="211"/>
      <c r="E158" s="211"/>
      <c r="F158" s="211"/>
      <c r="G158" s="211"/>
      <c r="H158" s="211"/>
      <c r="I158" s="211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6.75" customHeight="1" x14ac:dyDescent="0.2">
      <c r="A159" s="268"/>
      <c r="B159" s="207"/>
      <c r="C159" s="207"/>
      <c r="D159" s="207"/>
      <c r="E159" s="207"/>
      <c r="F159" s="207"/>
      <c r="G159" s="207"/>
      <c r="H159" s="207"/>
      <c r="I159" s="20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2.25" customHeight="1" x14ac:dyDescent="0.2">
      <c r="A160" s="232" t="s">
        <v>173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5.25" customHeight="1" x14ac:dyDescent="0.2">
      <c r="A161" s="255"/>
      <c r="B161" s="207"/>
      <c r="C161" s="207"/>
      <c r="D161" s="207"/>
      <c r="E161" s="207"/>
      <c r="F161" s="207"/>
      <c r="G161" s="207"/>
      <c r="H161" s="207"/>
      <c r="I161" s="20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30" customHeight="1" x14ac:dyDescent="0.2">
      <c r="A162" s="269" t="s">
        <v>482</v>
      </c>
      <c r="B162" s="207"/>
      <c r="C162" s="207"/>
      <c r="D162" s="207"/>
      <c r="E162" s="207"/>
      <c r="F162" s="207"/>
      <c r="G162" s="207"/>
      <c r="H162" s="207"/>
      <c r="I162" s="209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225" t="s">
        <v>175</v>
      </c>
      <c r="B163" s="207"/>
      <c r="C163" s="207"/>
      <c r="D163" s="207"/>
      <c r="E163" s="207"/>
      <c r="F163" s="207"/>
      <c r="G163" s="207"/>
      <c r="H163" s="209"/>
      <c r="I163" s="95" t="s">
        <v>69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23</v>
      </c>
      <c r="B164" s="236" t="s">
        <v>176</v>
      </c>
      <c r="C164" s="207"/>
      <c r="D164" s="207"/>
      <c r="E164" s="207"/>
      <c r="F164" s="207"/>
      <c r="G164" s="207"/>
      <c r="H164" s="207"/>
      <c r="I164" s="66">
        <f>I38</f>
        <v>1542.9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26</v>
      </c>
      <c r="B165" s="236" t="s">
        <v>65</v>
      </c>
      <c r="C165" s="207"/>
      <c r="D165" s="207"/>
      <c r="E165" s="207"/>
      <c r="F165" s="207"/>
      <c r="G165" s="207"/>
      <c r="H165" s="207"/>
      <c r="I165" s="66">
        <f>I89</f>
        <v>925.71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28</v>
      </c>
      <c r="B166" s="236" t="s">
        <v>177</v>
      </c>
      <c r="C166" s="207"/>
      <c r="D166" s="207"/>
      <c r="E166" s="207"/>
      <c r="F166" s="207"/>
      <c r="G166" s="207"/>
      <c r="H166" s="207"/>
      <c r="I166" s="66">
        <f>I98</f>
        <v>90.55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96" t="s">
        <v>31</v>
      </c>
      <c r="B167" s="236" t="s">
        <v>178</v>
      </c>
      <c r="C167" s="207"/>
      <c r="D167" s="207"/>
      <c r="E167" s="207"/>
      <c r="F167" s="207"/>
      <c r="G167" s="207"/>
      <c r="H167" s="207"/>
      <c r="I167" s="66">
        <f>I125</f>
        <v>225.92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6" t="s">
        <v>59</v>
      </c>
      <c r="B168" s="236" t="s">
        <v>179</v>
      </c>
      <c r="C168" s="207"/>
      <c r="D168" s="207"/>
      <c r="E168" s="207"/>
      <c r="F168" s="207"/>
      <c r="G168" s="207"/>
      <c r="H168" s="207"/>
      <c r="I168" s="66">
        <f>I133</f>
        <v>13.36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180</v>
      </c>
      <c r="B169" s="207"/>
      <c r="C169" s="207"/>
      <c r="D169" s="207"/>
      <c r="E169" s="207"/>
      <c r="F169" s="207"/>
      <c r="G169" s="207"/>
      <c r="H169" s="207"/>
      <c r="I169" s="69">
        <f>SUM(I164:I168)</f>
        <v>2798.4400000000005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5" customHeight="1" x14ac:dyDescent="0.2">
      <c r="A170" s="97" t="s">
        <v>61</v>
      </c>
      <c r="B170" s="236" t="s">
        <v>181</v>
      </c>
      <c r="C170" s="207"/>
      <c r="D170" s="207"/>
      <c r="E170" s="207"/>
      <c r="F170" s="207"/>
      <c r="G170" s="207"/>
      <c r="H170" s="207"/>
      <c r="I170" s="66">
        <f>I153</f>
        <v>709.36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5" customHeight="1" x14ac:dyDescent="0.2">
      <c r="A171" s="270" t="s">
        <v>182</v>
      </c>
      <c r="B171" s="207"/>
      <c r="C171" s="207"/>
      <c r="D171" s="207"/>
      <c r="E171" s="207"/>
      <c r="F171" s="207"/>
      <c r="G171" s="207"/>
      <c r="H171" s="207"/>
      <c r="I171" s="69">
        <f>SUM(I169:I170)</f>
        <v>3507.8000000000006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30.75" hidden="1" customHeight="1" x14ac:dyDescent="0.2">
      <c r="A172" s="271" t="s">
        <v>183</v>
      </c>
      <c r="B172" s="207"/>
      <c r="C172" s="207"/>
      <c r="D172" s="207"/>
      <c r="E172" s="207"/>
      <c r="F172" s="207"/>
      <c r="G172" s="207"/>
      <c r="H172" s="207"/>
      <c r="I172" s="20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29.25" hidden="1" customHeight="1" x14ac:dyDescent="0.2">
      <c r="A173" s="272" t="s">
        <v>184</v>
      </c>
      <c r="B173" s="207"/>
      <c r="C173" s="207"/>
      <c r="D173" s="207"/>
      <c r="E173" s="207"/>
      <c r="F173" s="207"/>
      <c r="G173" s="207"/>
      <c r="H173" s="207"/>
      <c r="I173" s="20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63" hidden="1" customHeight="1" x14ac:dyDescent="0.2">
      <c r="A174" s="273" t="s">
        <v>185</v>
      </c>
      <c r="B174" s="209"/>
      <c r="C174" s="215" t="s">
        <v>186</v>
      </c>
      <c r="D174" s="209"/>
      <c r="E174" s="98" t="s">
        <v>187</v>
      </c>
      <c r="F174" s="215" t="s">
        <v>188</v>
      </c>
      <c r="G174" s="209"/>
      <c r="H174" s="99" t="s">
        <v>189</v>
      </c>
      <c r="I174" s="99" t="s">
        <v>190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4.25" hidden="1" customHeight="1" x14ac:dyDescent="0.2">
      <c r="A175" s="274" t="s">
        <v>191</v>
      </c>
      <c r="B175" s="209"/>
      <c r="C175" s="275" t="s">
        <v>192</v>
      </c>
      <c r="D175" s="209"/>
      <c r="E175" s="100"/>
      <c r="F175" s="275" t="s">
        <v>192</v>
      </c>
      <c r="G175" s="209"/>
      <c r="H175" s="101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5.75" hidden="1" customHeight="1" x14ac:dyDescent="0.2">
      <c r="A176" s="274" t="s">
        <v>193</v>
      </c>
      <c r="B176" s="209"/>
      <c r="C176" s="275" t="s">
        <v>192</v>
      </c>
      <c r="D176" s="209"/>
      <c r="E176" s="100"/>
      <c r="F176" s="275" t="s">
        <v>192</v>
      </c>
      <c r="G176" s="209"/>
      <c r="H176" s="101"/>
      <c r="I176" s="102" t="s">
        <v>192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hidden="1" customHeight="1" x14ac:dyDescent="0.2">
      <c r="A177" s="274" t="s">
        <v>194</v>
      </c>
      <c r="B177" s="209"/>
      <c r="C177" s="275" t="s">
        <v>192</v>
      </c>
      <c r="D177" s="209"/>
      <c r="E177" s="102"/>
      <c r="F177" s="275" t="s">
        <v>192</v>
      </c>
      <c r="G177" s="209"/>
      <c r="H177" s="102"/>
      <c r="I177" s="102" t="s">
        <v>192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hidden="1" customHeight="1" x14ac:dyDescent="0.2">
      <c r="A178" s="312" t="s">
        <v>195</v>
      </c>
      <c r="B178" s="207"/>
      <c r="C178" s="207"/>
      <c r="D178" s="207"/>
      <c r="E178" s="207"/>
      <c r="F178" s="207"/>
      <c r="G178" s="207"/>
      <c r="H178" s="209"/>
      <c r="I178" s="10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9" hidden="1" customHeight="1" x14ac:dyDescent="0.2">
      <c r="A179" s="276"/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25.5" hidden="1" customHeight="1" x14ac:dyDescent="0.2">
      <c r="A180" s="272" t="s">
        <v>196</v>
      </c>
      <c r="B180" s="207"/>
      <c r="C180" s="207"/>
      <c r="D180" s="207"/>
      <c r="E180" s="207"/>
      <c r="F180" s="207"/>
      <c r="G180" s="207"/>
      <c r="H180" s="207"/>
      <c r="I180" s="20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21.75" hidden="1" customHeight="1" x14ac:dyDescent="0.2">
      <c r="A181" s="277" t="s">
        <v>197</v>
      </c>
      <c r="B181" s="207"/>
      <c r="C181" s="207"/>
      <c r="D181" s="207"/>
      <c r="E181" s="207"/>
      <c r="F181" s="207"/>
      <c r="G181" s="207"/>
      <c r="H181" s="207"/>
      <c r="I181" s="20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8" hidden="1" customHeight="1" x14ac:dyDescent="0.2">
      <c r="A182" s="215" t="s">
        <v>198</v>
      </c>
      <c r="B182" s="207"/>
      <c r="C182" s="207"/>
      <c r="D182" s="207"/>
      <c r="E182" s="207"/>
      <c r="F182" s="207"/>
      <c r="G182" s="207"/>
      <c r="H182" s="209"/>
      <c r="I182" s="103" t="s">
        <v>199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hidden="1" customHeight="1" x14ac:dyDescent="0.2">
      <c r="A183" s="274" t="s">
        <v>200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hidden="1" customHeight="1" x14ac:dyDescent="0.2">
      <c r="A184" s="274" t="s">
        <v>201</v>
      </c>
      <c r="B184" s="207"/>
      <c r="C184" s="207"/>
      <c r="D184" s="207"/>
      <c r="E184" s="207"/>
      <c r="F184" s="207"/>
      <c r="G184" s="207"/>
      <c r="H184" s="209"/>
      <c r="I184" s="10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27" hidden="1" customHeight="1" x14ac:dyDescent="0.2">
      <c r="A185" s="278" t="s">
        <v>202</v>
      </c>
      <c r="B185" s="207"/>
      <c r="C185" s="207"/>
      <c r="D185" s="207"/>
      <c r="E185" s="207"/>
      <c r="F185" s="207"/>
      <c r="G185" s="207"/>
      <c r="H185" s="209"/>
      <c r="I185" s="10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6.75" hidden="1" customHeight="1" x14ac:dyDescent="0.2">
      <c r="A186" s="279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.75" hidden="1" customHeight="1" x14ac:dyDescent="0.2">
      <c r="A187" s="274" t="s">
        <v>203</v>
      </c>
      <c r="B187" s="207"/>
      <c r="C187" s="207"/>
      <c r="D187" s="207"/>
      <c r="E187" s="207"/>
      <c r="F187" s="207"/>
      <c r="G187" s="207"/>
      <c r="H187" s="207"/>
      <c r="I187" s="209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7.5" hidden="1" customHeight="1" x14ac:dyDescent="0.2">
      <c r="A188" s="280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hidden="1" customHeight="1" x14ac:dyDescent="0.2">
      <c r="A189" s="104"/>
      <c r="B189" s="104"/>
      <c r="C189" s="104"/>
      <c r="D189" s="104"/>
      <c r="E189" s="104"/>
      <c r="F189" s="104"/>
      <c r="G189" s="104"/>
      <c r="H189" s="105"/>
      <c r="I189" s="106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6.75" customHeight="1" x14ac:dyDescent="0.2">
      <c r="A190" s="281"/>
      <c r="B190" s="207"/>
      <c r="C190" s="207"/>
      <c r="D190" s="207"/>
      <c r="E190" s="207"/>
      <c r="F190" s="207"/>
      <c r="G190" s="207"/>
      <c r="H190" s="207"/>
      <c r="I190" s="20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82" t="s">
        <v>204</v>
      </c>
      <c r="B191" s="207"/>
      <c r="C191" s="207"/>
      <c r="D191" s="207"/>
      <c r="E191" s="207"/>
      <c r="F191" s="207"/>
      <c r="G191" s="207"/>
      <c r="H191" s="207"/>
      <c r="I191" s="209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">
      <c r="A192" s="283" t="s">
        <v>205</v>
      </c>
      <c r="B192" s="218"/>
      <c r="C192" s="218"/>
      <c r="D192" s="218"/>
      <c r="E192" s="218"/>
      <c r="F192" s="218"/>
      <c r="G192" s="284"/>
      <c r="H192" s="217" t="s">
        <v>206</v>
      </c>
      <c r="I192" s="284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5" customHeight="1" x14ac:dyDescent="0.2">
      <c r="A193" s="265"/>
      <c r="B193" s="211"/>
      <c r="C193" s="211"/>
      <c r="D193" s="211"/>
      <c r="E193" s="211"/>
      <c r="F193" s="211"/>
      <c r="G193" s="212"/>
      <c r="H193" s="265"/>
      <c r="I193" s="212"/>
      <c r="J193" s="22"/>
      <c r="K193" s="17"/>
      <c r="L193" s="22"/>
      <c r="M193" s="10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5" customHeight="1" x14ac:dyDescent="0.25">
      <c r="A194" s="285" t="s">
        <v>207</v>
      </c>
      <c r="B194" s="207"/>
      <c r="C194" s="207"/>
      <c r="D194" s="207"/>
      <c r="E194" s="207"/>
      <c r="F194" s="207"/>
      <c r="G194" s="209"/>
      <c r="H194" s="286">
        <f>I14</f>
        <v>2</v>
      </c>
      <c r="I194" s="209"/>
      <c r="J194" s="22"/>
      <c r="K194" s="17"/>
      <c r="L194" s="22"/>
      <c r="M194" s="10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6.75" customHeight="1" x14ac:dyDescent="0.2">
      <c r="A195" s="281"/>
      <c r="B195" s="207"/>
      <c r="C195" s="207"/>
      <c r="D195" s="207"/>
      <c r="E195" s="207"/>
      <c r="F195" s="207"/>
      <c r="G195" s="207"/>
      <c r="H195" s="207"/>
      <c r="I195" s="20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8.75" customHeight="1" x14ac:dyDescent="0.2">
      <c r="A196" s="285" t="s">
        <v>208</v>
      </c>
      <c r="B196" s="207"/>
      <c r="C196" s="207"/>
      <c r="D196" s="207"/>
      <c r="E196" s="207"/>
      <c r="F196" s="209"/>
      <c r="G196" s="287">
        <f>I171*H194</f>
        <v>7015.6000000000013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5">
      <c r="A197" s="288"/>
      <c r="B197" s="289"/>
      <c r="C197" s="289"/>
      <c r="D197" s="289"/>
      <c r="E197" s="289"/>
      <c r="F197" s="289"/>
      <c r="G197" s="289"/>
      <c r="H197" s="289"/>
      <c r="I197" s="28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9.5" hidden="1" customHeight="1" x14ac:dyDescent="0.2">
      <c r="A198" s="285" t="s">
        <v>209</v>
      </c>
      <c r="B198" s="207"/>
      <c r="C198" s="207"/>
      <c r="D198" s="207"/>
      <c r="E198" s="207"/>
      <c r="F198" s="209"/>
      <c r="G198" s="290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hidden="1" customHeight="1" x14ac:dyDescent="0.2">
      <c r="A199" s="298"/>
      <c r="B199" s="207"/>
      <c r="C199" s="207"/>
      <c r="D199" s="207"/>
      <c r="E199" s="207"/>
      <c r="F199" s="207"/>
      <c r="G199" s="207"/>
      <c r="H199" s="207"/>
      <c r="I199" s="20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31.5" hidden="1" customHeight="1" x14ac:dyDescent="0.2">
      <c r="A200" s="285" t="s">
        <v>483</v>
      </c>
      <c r="B200" s="207"/>
      <c r="C200" s="207"/>
      <c r="D200" s="207"/>
      <c r="E200" s="207"/>
      <c r="F200" s="209"/>
      <c r="G200" s="299"/>
      <c r="H200" s="207"/>
      <c r="I200" s="20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8.25" customHeight="1" x14ac:dyDescent="0.2">
      <c r="A201" s="300"/>
      <c r="B201" s="207"/>
      <c r="C201" s="207"/>
      <c r="D201" s="207"/>
      <c r="E201" s="207"/>
      <c r="F201" s="207"/>
      <c r="G201" s="207"/>
      <c r="H201" s="207"/>
      <c r="I201" s="2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1" t="s">
        <v>211</v>
      </c>
      <c r="B202" s="289"/>
      <c r="C202" s="289"/>
      <c r="D202" s="289"/>
      <c r="E202" s="289"/>
      <c r="F202" s="289"/>
      <c r="G202" s="289"/>
      <c r="H202" s="289"/>
      <c r="I202" s="30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108"/>
      <c r="B203" s="17"/>
      <c r="C203" s="17"/>
      <c r="D203" s="17"/>
      <c r="E203" s="17"/>
      <c r="F203" s="17"/>
      <c r="G203" s="17"/>
      <c r="H203" s="17"/>
      <c r="I203" s="109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303" t="s">
        <v>212</v>
      </c>
      <c r="B204" s="218"/>
      <c r="C204" s="218"/>
      <c r="D204" s="284"/>
      <c r="E204" s="291" t="s">
        <v>213</v>
      </c>
      <c r="F204" s="293" t="s">
        <v>214</v>
      </c>
      <c r="G204" s="294" t="s">
        <v>215</v>
      </c>
      <c r="H204" s="209"/>
      <c r="I204" s="295" t="s">
        <v>216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65"/>
      <c r="B205" s="211"/>
      <c r="C205" s="211"/>
      <c r="D205" s="212"/>
      <c r="E205" s="292"/>
      <c r="F205" s="212"/>
      <c r="G205" s="80" t="s">
        <v>217</v>
      </c>
      <c r="H205" s="80" t="s">
        <v>218</v>
      </c>
      <c r="I205" s="29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6" t="s">
        <v>219</v>
      </c>
      <c r="B206" s="207"/>
      <c r="C206" s="207"/>
      <c r="D206" s="209"/>
      <c r="E206" s="110" t="s">
        <v>220</v>
      </c>
      <c r="F206" s="111">
        <v>2</v>
      </c>
      <c r="G206" s="112">
        <v>33.97</v>
      </c>
      <c r="H206" s="113">
        <f t="shared" ref="H206:H207" si="5">G206*F206</f>
        <v>67.94</v>
      </c>
      <c r="I206" s="114">
        <f t="shared" ref="I206:I207" si="6">ROUND(H206/12,2)</f>
        <v>5.66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296" t="s">
        <v>221</v>
      </c>
      <c r="B207" s="207"/>
      <c r="C207" s="207"/>
      <c r="D207" s="209"/>
      <c r="E207" s="110" t="s">
        <v>220</v>
      </c>
      <c r="F207" s="111">
        <v>4</v>
      </c>
      <c r="G207" s="112">
        <v>23.11</v>
      </c>
      <c r="H207" s="113">
        <f t="shared" si="5"/>
        <v>92.44</v>
      </c>
      <c r="I207" s="114">
        <f t="shared" si="6"/>
        <v>7.7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297" t="s">
        <v>222</v>
      </c>
      <c r="B208" s="207"/>
      <c r="C208" s="207"/>
      <c r="D208" s="209"/>
      <c r="E208" s="115"/>
      <c r="F208" s="116"/>
      <c r="G208" s="117"/>
      <c r="H208" s="118">
        <f t="shared" ref="H208:I208" si="7">SUM(H206:H207)</f>
        <v>160.38</v>
      </c>
      <c r="I208" s="118">
        <f t="shared" si="7"/>
        <v>13.36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19"/>
      <c r="B209" s="120"/>
      <c r="C209" s="120"/>
      <c r="D209" s="120"/>
      <c r="E209" s="120"/>
      <c r="F209" s="120"/>
      <c r="G209" s="120"/>
      <c r="H209" s="120"/>
      <c r="I209" s="121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22" t="s">
        <v>223</v>
      </c>
      <c r="B210" s="123"/>
      <c r="C210" s="123"/>
      <c r="D210" s="123"/>
      <c r="E210" s="123"/>
      <c r="F210" s="123"/>
      <c r="G210" s="123"/>
      <c r="H210" s="123"/>
      <c r="I210" s="12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25"/>
      <c r="B211" s="126"/>
      <c r="C211" s="126"/>
      <c r="D211" s="126"/>
      <c r="E211" s="126"/>
      <c r="F211" s="126"/>
      <c r="G211" s="126"/>
      <c r="H211" s="126"/>
      <c r="I211" s="12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2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</sheetData>
  <mergeCells count="237">
    <mergeCell ref="A175:B175"/>
    <mergeCell ref="C175:D175"/>
    <mergeCell ref="F175:G175"/>
    <mergeCell ref="B168:H168"/>
    <mergeCell ref="A169:H169"/>
    <mergeCell ref="B170:H170"/>
    <mergeCell ref="A171:H171"/>
    <mergeCell ref="A172:I172"/>
    <mergeCell ref="A173:I173"/>
    <mergeCell ref="A174:B174"/>
    <mergeCell ref="C174:D174"/>
    <mergeCell ref="F174:G174"/>
    <mergeCell ref="A159:I159"/>
    <mergeCell ref="A160:I160"/>
    <mergeCell ref="A161:I161"/>
    <mergeCell ref="A162:I162"/>
    <mergeCell ref="A163:H163"/>
    <mergeCell ref="B164:H164"/>
    <mergeCell ref="B165:H165"/>
    <mergeCell ref="B166:H166"/>
    <mergeCell ref="B167:H167"/>
    <mergeCell ref="B150:G150"/>
    <mergeCell ref="C157:I157"/>
    <mergeCell ref="C158:I158"/>
    <mergeCell ref="B151:G151"/>
    <mergeCell ref="B152:G152"/>
    <mergeCell ref="A153:H153"/>
    <mergeCell ref="A154:I154"/>
    <mergeCell ref="A155:G155"/>
    <mergeCell ref="A156:B158"/>
    <mergeCell ref="C156:I156"/>
    <mergeCell ref="A207:D207"/>
    <mergeCell ref="A208:D208"/>
    <mergeCell ref="A198:F198"/>
    <mergeCell ref="A199:I199"/>
    <mergeCell ref="A200:F200"/>
    <mergeCell ref="G200:I200"/>
    <mergeCell ref="A201:I201"/>
    <mergeCell ref="A202:I202"/>
    <mergeCell ref="A204:D205"/>
    <mergeCell ref="A196:F196"/>
    <mergeCell ref="G196:I196"/>
    <mergeCell ref="A197:I197"/>
    <mergeCell ref="G198:I198"/>
    <mergeCell ref="E204:E205"/>
    <mergeCell ref="F204:F205"/>
    <mergeCell ref="G204:H204"/>
    <mergeCell ref="I204:I205"/>
    <mergeCell ref="A206:D206"/>
    <mergeCell ref="A187:I187"/>
    <mergeCell ref="A188:I188"/>
    <mergeCell ref="A190:I190"/>
    <mergeCell ref="A191:I191"/>
    <mergeCell ref="A192:G193"/>
    <mergeCell ref="H192:I193"/>
    <mergeCell ref="A194:G194"/>
    <mergeCell ref="H194:I194"/>
    <mergeCell ref="A195:I195"/>
    <mergeCell ref="A178:H178"/>
    <mergeCell ref="A179:I179"/>
    <mergeCell ref="A180:I180"/>
    <mergeCell ref="A181:I181"/>
    <mergeCell ref="A182:H182"/>
    <mergeCell ref="A183:H183"/>
    <mergeCell ref="A184:H184"/>
    <mergeCell ref="A185:H185"/>
    <mergeCell ref="A186:I186"/>
    <mergeCell ref="B131:H131"/>
    <mergeCell ref="B132:H132"/>
    <mergeCell ref="A133:H133"/>
    <mergeCell ref="A134:I134"/>
    <mergeCell ref="A135:I135"/>
    <mergeCell ref="A176:B176"/>
    <mergeCell ref="C176:D176"/>
    <mergeCell ref="F176:G176"/>
    <mergeCell ref="A177:B177"/>
    <mergeCell ref="C177:D177"/>
    <mergeCell ref="F177:G177"/>
    <mergeCell ref="A137:I137"/>
    <mergeCell ref="B138:G138"/>
    <mergeCell ref="A139:G139"/>
    <mergeCell ref="B140:G140"/>
    <mergeCell ref="A141:G141"/>
    <mergeCell ref="B142:G142"/>
    <mergeCell ref="A143:G143"/>
    <mergeCell ref="B144:G144"/>
    <mergeCell ref="B145:G145"/>
    <mergeCell ref="B146:G146"/>
    <mergeCell ref="B147:G147"/>
    <mergeCell ref="B148:G148"/>
    <mergeCell ref="B149:G149"/>
    <mergeCell ref="B108:F108"/>
    <mergeCell ref="B109:H109"/>
    <mergeCell ref="B110:H110"/>
    <mergeCell ref="B111:H111"/>
    <mergeCell ref="B112:H112"/>
    <mergeCell ref="B113:H113"/>
    <mergeCell ref="A114:H114"/>
    <mergeCell ref="B129:H129"/>
    <mergeCell ref="B130:H130"/>
    <mergeCell ref="A125:H125"/>
    <mergeCell ref="A126:I126"/>
    <mergeCell ref="A127:I127"/>
    <mergeCell ref="B128:H128"/>
    <mergeCell ref="B72:H72"/>
    <mergeCell ref="B73:G73"/>
    <mergeCell ref="B74:G74"/>
    <mergeCell ref="B75:G75"/>
    <mergeCell ref="B76:H76"/>
    <mergeCell ref="B77:H77"/>
    <mergeCell ref="B78:H78"/>
    <mergeCell ref="B79:H79"/>
    <mergeCell ref="B80:H80"/>
    <mergeCell ref="A81:I81"/>
    <mergeCell ref="A82:I82"/>
    <mergeCell ref="A83:I83"/>
    <mergeCell ref="A84:I84"/>
    <mergeCell ref="B85:H85"/>
    <mergeCell ref="B86:H86"/>
    <mergeCell ref="B87:H87"/>
    <mergeCell ref="B88:H88"/>
    <mergeCell ref="A89:H89"/>
    <mergeCell ref="A90:I90"/>
    <mergeCell ref="A91:I91"/>
    <mergeCell ref="A116:I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A64:I64"/>
    <mergeCell ref="A65:I65"/>
    <mergeCell ref="B66:H66"/>
    <mergeCell ref="B67:H67"/>
    <mergeCell ref="B68:G68"/>
    <mergeCell ref="B69:G69"/>
    <mergeCell ref="B70:G70"/>
    <mergeCell ref="B71:G71"/>
    <mergeCell ref="A115:I115"/>
    <mergeCell ref="B92:H92"/>
    <mergeCell ref="B93:H93"/>
    <mergeCell ref="B94:H94"/>
    <mergeCell ref="B95:H95"/>
    <mergeCell ref="B96:H96"/>
    <mergeCell ref="B97:G97"/>
    <mergeCell ref="A98:H98"/>
    <mergeCell ref="A99:I99"/>
    <mergeCell ref="A100:I100"/>
    <mergeCell ref="A101:I101"/>
    <mergeCell ref="A102:I102"/>
    <mergeCell ref="A103:I103"/>
    <mergeCell ref="A105:I105"/>
    <mergeCell ref="A106:I106"/>
    <mergeCell ref="B107:H107"/>
    <mergeCell ref="B54:G54"/>
    <mergeCell ref="B55:C55"/>
    <mergeCell ref="B56:G56"/>
    <mergeCell ref="B57:G57"/>
    <mergeCell ref="B58:G58"/>
    <mergeCell ref="B59:G59"/>
    <mergeCell ref="B60:G60"/>
    <mergeCell ref="A61:G61"/>
    <mergeCell ref="A63:I63"/>
    <mergeCell ref="B45:G45"/>
    <mergeCell ref="B46:G46"/>
    <mergeCell ref="A47:H47"/>
    <mergeCell ref="A48:I48"/>
    <mergeCell ref="A49:I49"/>
    <mergeCell ref="A50:I50"/>
    <mergeCell ref="A51:I51"/>
    <mergeCell ref="B52:G52"/>
    <mergeCell ref="B53:G53"/>
    <mergeCell ref="B36:G36"/>
    <mergeCell ref="B37:H37"/>
    <mergeCell ref="A38:H38"/>
    <mergeCell ref="A39:I39"/>
    <mergeCell ref="A40:I40"/>
    <mergeCell ref="A41:I41"/>
    <mergeCell ref="A42:I42"/>
    <mergeCell ref="A43:I43"/>
    <mergeCell ref="B44:H44"/>
    <mergeCell ref="B20:G20"/>
    <mergeCell ref="H20:I20"/>
    <mergeCell ref="B21:G21"/>
    <mergeCell ref="H21:I21"/>
    <mergeCell ref="B22:G22"/>
    <mergeCell ref="H22:I22"/>
    <mergeCell ref="H23:I23"/>
    <mergeCell ref="B34:G34"/>
    <mergeCell ref="B35:G35"/>
    <mergeCell ref="B23:G23"/>
    <mergeCell ref="B24:G24"/>
    <mergeCell ref="H24:I24"/>
    <mergeCell ref="B25:G25"/>
    <mergeCell ref="H25:I25"/>
    <mergeCell ref="B26:G26"/>
    <mergeCell ref="H26:I26"/>
    <mergeCell ref="A27:I27"/>
    <mergeCell ref="A28:I28"/>
    <mergeCell ref="A29:I29"/>
    <mergeCell ref="A30:I30"/>
    <mergeCell ref="B31:G31"/>
    <mergeCell ref="B32:H32"/>
    <mergeCell ref="B33:G33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1702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1703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Resumo!C28</f>
        <v>Alvorada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1704</v>
      </c>
      <c r="G14" s="218"/>
      <c r="H14" s="20" t="s">
        <v>36</v>
      </c>
      <c r="I14" s="21">
        <f>Resumo!F28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25" t="s">
        <v>287</v>
      </c>
      <c r="B15" s="220" t="str">
        <f>H10</f>
        <v>Alvorada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1705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1706</v>
      </c>
      <c r="C22" s="207"/>
      <c r="D22" s="207"/>
      <c r="E22" s="207"/>
      <c r="F22" s="207"/>
      <c r="G22" s="209"/>
      <c r="H22" s="228">
        <v>3155.82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1707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1708</v>
      </c>
      <c r="C30" s="207"/>
      <c r="D30" s="207"/>
      <c r="E30" s="207"/>
      <c r="F30" s="207"/>
      <c r="G30" s="207"/>
      <c r="H30" s="209"/>
      <c r="I30" s="29">
        <f>H22</f>
        <v>3155.82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1709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1710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1711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1712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3155.82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1713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1714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1715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262.88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1716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95.46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358.34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1717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1718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702.83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87.85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1719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105.42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52.71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35.14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21.08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7.03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281.13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1293.19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1720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1721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17.45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1722</v>
      </c>
      <c r="C66" s="207"/>
      <c r="D66" s="207"/>
      <c r="E66" s="207"/>
      <c r="F66" s="207"/>
      <c r="G66" s="207"/>
      <c r="H66" s="56">
        <v>4.7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1723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1724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1725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1726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1727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1728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1729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17.45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1730</v>
      </c>
      <c r="C84" s="207"/>
      <c r="D84" s="207"/>
      <c r="E84" s="207"/>
      <c r="F84" s="207"/>
      <c r="G84" s="207"/>
      <c r="H84" s="209"/>
      <c r="I84" s="37">
        <f>I45</f>
        <v>358.34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1293.19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17.45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1668.98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1731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15.74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1.26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1732</v>
      </c>
      <c r="C93" s="207"/>
      <c r="D93" s="207"/>
      <c r="E93" s="207"/>
      <c r="F93" s="207"/>
      <c r="G93" s="207"/>
      <c r="H93" s="209"/>
      <c r="I93" s="44">
        <f>ROUND(((($I$36/30)*7)/$H$12)*1,2)</f>
        <v>30.68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11.29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1733</v>
      </c>
      <c r="C95" s="207"/>
      <c r="D95" s="207"/>
      <c r="E95" s="207"/>
      <c r="F95" s="207"/>
      <c r="G95" s="209"/>
      <c r="H95" s="70">
        <v>0.04</v>
      </c>
      <c r="I95" s="44">
        <f>ROUND($I$36*H95,2)</f>
        <v>126.23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185.2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1734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3155.82</v>
      </c>
      <c r="C102" s="73"/>
      <c r="D102" s="71" t="s">
        <v>1735</v>
      </c>
      <c r="E102" s="72">
        <f>I87-I65-I70</f>
        <v>1651.53</v>
      </c>
      <c r="F102" s="74"/>
      <c r="G102" s="71" t="s">
        <v>127</v>
      </c>
      <c r="H102" s="72">
        <f>I96</f>
        <v>185.2</v>
      </c>
      <c r="I102" s="75">
        <f>B102+E102+H102</f>
        <v>4992.55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1736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391.78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1737</v>
      </c>
      <c r="C107" s="207"/>
      <c r="D107" s="207"/>
      <c r="E107" s="207"/>
      <c r="F107" s="207"/>
      <c r="G107" s="207"/>
      <c r="H107" s="209"/>
      <c r="I107" s="44">
        <f>ROUND((($I$102/30)*1)/12,2)</f>
        <v>13.87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1738</v>
      </c>
      <c r="C108" s="207"/>
      <c r="D108" s="207"/>
      <c r="E108" s="207"/>
      <c r="F108" s="207"/>
      <c r="G108" s="207"/>
      <c r="H108" s="209"/>
      <c r="I108" s="44">
        <f>ROUND((($I$102/30)*5)/12*0.015,2)</f>
        <v>1.04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1739</v>
      </c>
      <c r="C109" s="207"/>
      <c r="D109" s="207"/>
      <c r="E109" s="207"/>
      <c r="F109" s="207"/>
      <c r="G109" s="207"/>
      <c r="H109" s="209"/>
      <c r="I109" s="44">
        <f>ROUND(((($I$102/30)*15)/12)*0.0078,2)</f>
        <v>1.62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1740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12.19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1741</v>
      </c>
      <c r="C111" s="207"/>
      <c r="D111" s="207"/>
      <c r="E111" s="207"/>
      <c r="F111" s="207"/>
      <c r="G111" s="207"/>
      <c r="H111" s="209"/>
      <c r="I111" s="44">
        <f>ROUND(((($I$102/30)*3)/12),2)</f>
        <v>41.6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462.1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462.1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462.1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1742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1743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1744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5485.46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164.56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5650.02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383.64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6033.6600000000008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1745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522.57000000000005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1746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113.45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1747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1748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1749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206.28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1390.5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842.30000000000007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1750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3155.82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1668.98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185.2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462.1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5485.46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1390.5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6875.96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6875.96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>
        <f>H12</f>
        <v>24</v>
      </c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1751</v>
      </c>
      <c r="B198" s="207"/>
      <c r="C198" s="207"/>
      <c r="D198" s="207"/>
      <c r="E198" s="207"/>
      <c r="F198" s="209"/>
      <c r="G198" s="299">
        <f>G196*G194</f>
        <v>165023.04000000001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484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485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Resumo!C6</f>
        <v>Bento Gonçalves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486</v>
      </c>
      <c r="G14" s="218"/>
      <c r="H14" s="20" t="s">
        <v>36</v>
      </c>
      <c r="I14" s="21">
        <f>Resumo!F6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Bento Gonçalves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487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488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489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490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491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492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493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494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495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496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497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498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499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500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501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502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503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120.46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504</v>
      </c>
      <c r="C66" s="207"/>
      <c r="D66" s="207"/>
      <c r="E66" s="207"/>
      <c r="F66" s="207"/>
      <c r="G66" s="207"/>
      <c r="H66" s="56">
        <v>4.75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505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506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507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508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509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510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511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120.46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512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120.46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892.73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513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514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515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516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517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518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519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520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521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522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523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524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525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526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2684.4400000000005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80.53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2764.9700000000007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187.74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2952.7100000000009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527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255.73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528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55.52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529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530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531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100.95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680.47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412.2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532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892.73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2684.4400000000005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680.47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3364.9100000000008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H192*I169</f>
        <v>3364.9100000000008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533</v>
      </c>
      <c r="B198" s="207"/>
      <c r="C198" s="207"/>
      <c r="D198" s="207"/>
      <c r="E198" s="207"/>
      <c r="F198" s="209"/>
      <c r="G198" s="299">
        <f>G196*G194</f>
        <v>0</v>
      </c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807"/>
  <sheetViews>
    <sheetView workbookViewId="0">
      <selection activeCell="H12" sqref="H12:I12"/>
    </sheetView>
  </sheetViews>
  <sheetFormatPr defaultColWidth="14.42578125" defaultRowHeight="15" customHeight="1" x14ac:dyDescent="0.2"/>
  <cols>
    <col min="1" max="1" width="15.28515625" customWidth="1"/>
    <col min="2" max="2" width="11.140625" customWidth="1"/>
    <col min="3" max="3" width="13.28515625" customWidth="1"/>
    <col min="4" max="4" width="10.140625" customWidth="1"/>
    <col min="5" max="5" width="12.42578125" customWidth="1"/>
    <col min="6" max="6" width="11.28515625" customWidth="1"/>
    <col min="7" max="7" width="9.85546875" customWidth="1"/>
    <col min="8" max="8" width="12.5703125" customWidth="1"/>
    <col min="9" max="9" width="14.28515625" customWidth="1"/>
    <col min="10" max="10" width="10.7109375" customWidth="1"/>
    <col min="11" max="11" width="11.140625" customWidth="1"/>
    <col min="12" max="12" width="7.42578125" customWidth="1"/>
    <col min="13" max="13" width="6.5703125" customWidth="1"/>
    <col min="14" max="15" width="9.28515625" customWidth="1"/>
    <col min="16" max="29" width="9.140625" customWidth="1"/>
  </cols>
  <sheetData>
    <row r="1" spans="1:29" ht="12" customHeight="1" x14ac:dyDescent="0.2">
      <c r="A1" s="17"/>
      <c r="B1" s="17"/>
      <c r="C1" s="17"/>
      <c r="D1" s="17"/>
      <c r="E1" s="17"/>
      <c r="F1" s="17"/>
      <c r="G1" s="17"/>
      <c r="H1" s="17"/>
      <c r="I1" s="1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23.25" customHeight="1" x14ac:dyDescent="0.2">
      <c r="A2" s="204" t="s">
        <v>534</v>
      </c>
      <c r="B2" s="205"/>
      <c r="C2" s="205"/>
      <c r="D2" s="205"/>
      <c r="E2" s="205"/>
      <c r="F2" s="205"/>
      <c r="G2" s="205"/>
      <c r="H2" s="205"/>
      <c r="I2" s="205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3.25" customHeight="1" x14ac:dyDescent="0.2">
      <c r="A3" s="204" t="s">
        <v>14</v>
      </c>
      <c r="B3" s="205"/>
      <c r="C3" s="205"/>
      <c r="D3" s="205"/>
      <c r="E3" s="205"/>
      <c r="F3" s="205"/>
      <c r="G3" s="205"/>
      <c r="H3" s="205"/>
      <c r="I3" s="205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45" customHeight="1" x14ac:dyDescent="0.2">
      <c r="A4" s="204" t="s">
        <v>535</v>
      </c>
      <c r="B4" s="205"/>
      <c r="C4" s="205"/>
      <c r="D4" s="205"/>
      <c r="E4" s="205"/>
      <c r="F4" s="205"/>
      <c r="G4" s="205"/>
      <c r="H4" s="205"/>
      <c r="I4" s="20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5.75" customHeight="1" x14ac:dyDescent="0.2">
      <c r="A5" s="206" t="s">
        <v>16</v>
      </c>
      <c r="B5" s="207"/>
      <c r="C5" s="207"/>
      <c r="D5" s="207"/>
      <c r="E5" s="207"/>
      <c r="F5" s="208" t="s">
        <v>17</v>
      </c>
      <c r="G5" s="207"/>
      <c r="H5" s="207"/>
      <c r="I5" s="209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5.75" customHeight="1" x14ac:dyDescent="0.2">
      <c r="A6" s="206" t="s">
        <v>18</v>
      </c>
      <c r="B6" s="207"/>
      <c r="C6" s="207"/>
      <c r="D6" s="207"/>
      <c r="E6" s="207"/>
      <c r="F6" s="208" t="s">
        <v>19</v>
      </c>
      <c r="G6" s="207"/>
      <c r="H6" s="207"/>
      <c r="I6" s="209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5.75" customHeight="1" x14ac:dyDescent="0.2">
      <c r="A7" s="206" t="s">
        <v>20</v>
      </c>
      <c r="B7" s="207"/>
      <c r="C7" s="207"/>
      <c r="D7" s="207"/>
      <c r="E7" s="207"/>
      <c r="F7" s="208" t="s">
        <v>21</v>
      </c>
      <c r="G7" s="207"/>
      <c r="H7" s="207"/>
      <c r="I7" s="209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20.25" customHeight="1" x14ac:dyDescent="0.2">
      <c r="A8" s="210" t="s">
        <v>22</v>
      </c>
      <c r="B8" s="211"/>
      <c r="C8" s="211"/>
      <c r="D8" s="211"/>
      <c r="E8" s="211"/>
      <c r="F8" s="211"/>
      <c r="G8" s="211"/>
      <c r="H8" s="211"/>
      <c r="I8" s="212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5.75" customHeight="1" x14ac:dyDescent="0.2">
      <c r="A9" s="19" t="s">
        <v>23</v>
      </c>
      <c r="B9" s="213" t="s">
        <v>24</v>
      </c>
      <c r="C9" s="207"/>
      <c r="D9" s="207"/>
      <c r="E9" s="207"/>
      <c r="F9" s="207"/>
      <c r="G9" s="209"/>
      <c r="H9" s="214" t="s">
        <v>25</v>
      </c>
      <c r="I9" s="209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5.75" customHeight="1" x14ac:dyDescent="0.2">
      <c r="A10" s="19" t="s">
        <v>26</v>
      </c>
      <c r="B10" s="213" t="s">
        <v>27</v>
      </c>
      <c r="C10" s="207"/>
      <c r="D10" s="207"/>
      <c r="E10" s="207"/>
      <c r="F10" s="207"/>
      <c r="G10" s="209"/>
      <c r="H10" s="215" t="str">
        <f>Resumo!C7</f>
        <v>Canoas</v>
      </c>
      <c r="I10" s="20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39.75" customHeight="1" x14ac:dyDescent="0.2">
      <c r="A11" s="19" t="s">
        <v>28</v>
      </c>
      <c r="B11" s="213" t="s">
        <v>29</v>
      </c>
      <c r="C11" s="207"/>
      <c r="D11" s="207"/>
      <c r="E11" s="207"/>
      <c r="F11" s="207"/>
      <c r="G11" s="209"/>
      <c r="H11" s="214"/>
      <c r="I11" s="20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5.75" customHeight="1" x14ac:dyDescent="0.2">
      <c r="A12" s="19" t="s">
        <v>31</v>
      </c>
      <c r="B12" s="213" t="s">
        <v>32</v>
      </c>
      <c r="C12" s="207"/>
      <c r="D12" s="207"/>
      <c r="E12" s="207"/>
      <c r="F12" s="207"/>
      <c r="G12" s="209"/>
      <c r="H12" s="214">
        <v>24</v>
      </c>
      <c r="I12" s="20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25.5" customHeight="1" x14ac:dyDescent="0.2">
      <c r="A13" s="216" t="s">
        <v>33</v>
      </c>
      <c r="B13" s="207"/>
      <c r="C13" s="207"/>
      <c r="D13" s="207"/>
      <c r="E13" s="207"/>
      <c r="F13" s="207"/>
      <c r="G13" s="207"/>
      <c r="H13" s="207"/>
      <c r="I13" s="20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41.25" customHeight="1" x14ac:dyDescent="0.2">
      <c r="A14" s="217" t="s">
        <v>34</v>
      </c>
      <c r="B14" s="218"/>
      <c r="C14" s="218"/>
      <c r="D14" s="218"/>
      <c r="E14" s="218"/>
      <c r="F14" s="217" t="s">
        <v>536</v>
      </c>
      <c r="G14" s="218"/>
      <c r="H14" s="20" t="s">
        <v>36</v>
      </c>
      <c r="I14" s="21">
        <f>Resumo!F7</f>
        <v>1</v>
      </c>
      <c r="J14" s="22"/>
      <c r="K14" s="23"/>
      <c r="L14" s="2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21" customHeight="1" x14ac:dyDescent="0.2">
      <c r="A15" s="342" t="s">
        <v>287</v>
      </c>
      <c r="B15" s="220" t="str">
        <f>H10</f>
        <v>Canoas</v>
      </c>
      <c r="C15" s="207"/>
      <c r="D15" s="207"/>
      <c r="E15" s="221" t="s">
        <v>38</v>
      </c>
      <c r="F15" s="207"/>
      <c r="G15" s="207"/>
      <c r="H15" s="207"/>
      <c r="I15" s="209"/>
      <c r="J15" s="22"/>
      <c r="K15" s="23"/>
      <c r="L15" s="2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7.5" customHeight="1" x14ac:dyDescent="0.2">
      <c r="A16" s="222"/>
      <c r="B16" s="207"/>
      <c r="C16" s="207"/>
      <c r="D16" s="207"/>
      <c r="E16" s="207"/>
      <c r="F16" s="207"/>
      <c r="G16" s="207"/>
      <c r="H16" s="207"/>
      <c r="I16" s="209"/>
      <c r="J16" s="22"/>
      <c r="K16" s="23"/>
      <c r="L16" s="2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54" customHeight="1" x14ac:dyDescent="0.2">
      <c r="A17" s="223" t="s">
        <v>537</v>
      </c>
      <c r="B17" s="207"/>
      <c r="C17" s="207"/>
      <c r="D17" s="207"/>
      <c r="E17" s="207"/>
      <c r="F17" s="207"/>
      <c r="G17" s="207"/>
      <c r="H17" s="207"/>
      <c r="I17" s="209"/>
      <c r="J17" s="22"/>
      <c r="K17" s="23"/>
      <c r="L17" s="26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9.75" customHeight="1" x14ac:dyDescent="0.2">
      <c r="A18" s="224"/>
      <c r="B18" s="207"/>
      <c r="C18" s="207"/>
      <c r="D18" s="207"/>
      <c r="E18" s="207"/>
      <c r="F18" s="207"/>
      <c r="G18" s="207"/>
      <c r="H18" s="207"/>
      <c r="I18" s="209"/>
      <c r="J18" s="22"/>
      <c r="K18" s="23"/>
      <c r="L18" s="26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21.75" customHeight="1" x14ac:dyDescent="0.2">
      <c r="A19" s="225" t="s">
        <v>40</v>
      </c>
      <c r="B19" s="207"/>
      <c r="C19" s="207"/>
      <c r="D19" s="207"/>
      <c r="E19" s="207"/>
      <c r="F19" s="207"/>
      <c r="G19" s="207"/>
      <c r="H19" s="207"/>
      <c r="I19" s="209"/>
      <c r="J19" s="219"/>
      <c r="K19" s="205"/>
      <c r="L19" s="205"/>
      <c r="M19" s="205"/>
      <c r="N19" s="205"/>
      <c r="O19" s="205"/>
      <c r="P19" s="205"/>
      <c r="Q19" s="219"/>
      <c r="R19" s="205"/>
      <c r="S19" s="205"/>
      <c r="T19" s="205"/>
      <c r="U19" s="205"/>
      <c r="V19" s="205"/>
      <c r="W19" s="205"/>
      <c r="X19" s="205"/>
      <c r="Y19" s="219"/>
      <c r="Z19" s="205"/>
      <c r="AA19" s="205"/>
      <c r="AB19" s="205"/>
      <c r="AC19" s="205"/>
    </row>
    <row r="20" spans="1:29" ht="31.5" customHeight="1" x14ac:dyDescent="0.2">
      <c r="A20" s="19">
        <v>1</v>
      </c>
      <c r="B20" s="213" t="s">
        <v>41</v>
      </c>
      <c r="C20" s="207"/>
      <c r="D20" s="207"/>
      <c r="E20" s="207"/>
      <c r="F20" s="207"/>
      <c r="G20" s="209"/>
      <c r="H20" s="226" t="s">
        <v>42</v>
      </c>
      <c r="I20" s="20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5.75" customHeight="1" x14ac:dyDescent="0.2">
      <c r="A21" s="19">
        <v>2</v>
      </c>
      <c r="B21" s="213" t="s">
        <v>43</v>
      </c>
      <c r="C21" s="207"/>
      <c r="D21" s="207"/>
      <c r="E21" s="207"/>
      <c r="F21" s="207"/>
      <c r="G21" s="209"/>
      <c r="H21" s="227" t="s">
        <v>44</v>
      </c>
      <c r="I21" s="20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51.75" customHeight="1" x14ac:dyDescent="0.2">
      <c r="A22" s="19">
        <v>3</v>
      </c>
      <c r="B22" s="213" t="s">
        <v>538</v>
      </c>
      <c r="C22" s="207"/>
      <c r="D22" s="207"/>
      <c r="E22" s="207"/>
      <c r="F22" s="207"/>
      <c r="G22" s="209"/>
      <c r="H22" s="228">
        <v>1475.66</v>
      </c>
      <c r="I22" s="20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5.75" customHeight="1" x14ac:dyDescent="0.2">
      <c r="A23" s="19">
        <v>4</v>
      </c>
      <c r="B23" s="213" t="s">
        <v>46</v>
      </c>
      <c r="C23" s="207"/>
      <c r="D23" s="207"/>
      <c r="E23" s="207"/>
      <c r="F23" s="207"/>
      <c r="G23" s="209"/>
      <c r="H23" s="229" t="s">
        <v>47</v>
      </c>
      <c r="I23" s="20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33" customHeight="1" x14ac:dyDescent="0.2">
      <c r="A24" s="19">
        <v>5</v>
      </c>
      <c r="B24" s="213" t="s">
        <v>539</v>
      </c>
      <c r="C24" s="207"/>
      <c r="D24" s="207"/>
      <c r="E24" s="207"/>
      <c r="F24" s="207"/>
      <c r="G24" s="209"/>
      <c r="H24" s="230" t="s">
        <v>49</v>
      </c>
      <c r="I24" s="20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9" customHeight="1" x14ac:dyDescent="0.2">
      <c r="A25" s="231"/>
      <c r="B25" s="207"/>
      <c r="C25" s="207"/>
      <c r="D25" s="207"/>
      <c r="E25" s="207"/>
      <c r="F25" s="207"/>
      <c r="G25" s="207"/>
      <c r="H25" s="207"/>
      <c r="I25" s="20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.5" customHeight="1" x14ac:dyDescent="0.2">
      <c r="A26" s="232" t="s">
        <v>50</v>
      </c>
      <c r="B26" s="207"/>
      <c r="C26" s="207"/>
      <c r="D26" s="207"/>
      <c r="E26" s="207"/>
      <c r="F26" s="207"/>
      <c r="G26" s="207"/>
      <c r="H26" s="207"/>
      <c r="I26" s="209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9" customHeight="1" x14ac:dyDescent="0.2">
      <c r="A27" s="233"/>
      <c r="B27" s="207"/>
      <c r="C27" s="207"/>
      <c r="D27" s="207"/>
      <c r="E27" s="207"/>
      <c r="F27" s="207"/>
      <c r="G27" s="207"/>
      <c r="H27" s="207"/>
      <c r="I27" s="209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22.5" customHeight="1" x14ac:dyDescent="0.2">
      <c r="A28" s="234" t="s">
        <v>51</v>
      </c>
      <c r="B28" s="207"/>
      <c r="C28" s="207"/>
      <c r="D28" s="207"/>
      <c r="E28" s="207"/>
      <c r="F28" s="207"/>
      <c r="G28" s="207"/>
      <c r="H28" s="207"/>
      <c r="I28" s="20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30" customHeight="1" x14ac:dyDescent="0.2">
      <c r="A29" s="27">
        <v>1</v>
      </c>
      <c r="B29" s="235" t="s">
        <v>52</v>
      </c>
      <c r="C29" s="207"/>
      <c r="D29" s="207"/>
      <c r="E29" s="207"/>
      <c r="F29" s="207"/>
      <c r="G29" s="209"/>
      <c r="H29" s="27" t="s">
        <v>53</v>
      </c>
      <c r="I29" s="27" t="s">
        <v>54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</row>
    <row r="30" spans="1:29" ht="27.75" customHeight="1" x14ac:dyDescent="0.2">
      <c r="A30" s="19" t="s">
        <v>23</v>
      </c>
      <c r="B30" s="213" t="s">
        <v>540</v>
      </c>
      <c r="C30" s="207"/>
      <c r="D30" s="207"/>
      <c r="E30" s="207"/>
      <c r="F30" s="207"/>
      <c r="G30" s="207"/>
      <c r="H30" s="209"/>
      <c r="I30" s="29">
        <f>H22</f>
        <v>1475.66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5.75" hidden="1" customHeight="1" x14ac:dyDescent="0.2">
      <c r="A31" s="19" t="s">
        <v>26</v>
      </c>
      <c r="B31" s="213" t="s">
        <v>541</v>
      </c>
      <c r="C31" s="207"/>
      <c r="D31" s="207"/>
      <c r="E31" s="207"/>
      <c r="F31" s="207"/>
      <c r="G31" s="209"/>
      <c r="H31" s="30"/>
      <c r="I31" s="2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28.5" hidden="1" customHeight="1" x14ac:dyDescent="0.2">
      <c r="A32" s="19" t="s">
        <v>28</v>
      </c>
      <c r="B32" s="236" t="s">
        <v>542</v>
      </c>
      <c r="C32" s="207"/>
      <c r="D32" s="207"/>
      <c r="E32" s="207"/>
      <c r="F32" s="207"/>
      <c r="G32" s="209"/>
      <c r="H32" s="31">
        <v>0</v>
      </c>
      <c r="I32" s="29">
        <f>ROUND(H32*I30,2)</f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5.75" hidden="1" customHeight="1" x14ac:dyDescent="0.2">
      <c r="A33" s="19" t="s">
        <v>31</v>
      </c>
      <c r="B33" s="213" t="s">
        <v>543</v>
      </c>
      <c r="C33" s="207"/>
      <c r="D33" s="207"/>
      <c r="E33" s="207"/>
      <c r="F33" s="207"/>
      <c r="G33" s="207"/>
      <c r="H33" s="209"/>
      <c r="I33" s="2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5.75" hidden="1" customHeight="1" x14ac:dyDescent="0.2">
      <c r="A34" s="19" t="s">
        <v>59</v>
      </c>
      <c r="B34" s="213" t="s">
        <v>544</v>
      </c>
      <c r="C34" s="207"/>
      <c r="D34" s="207"/>
      <c r="E34" s="207"/>
      <c r="F34" s="207"/>
      <c r="G34" s="207"/>
      <c r="H34" s="209"/>
      <c r="I34" s="32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5.75" customHeight="1" x14ac:dyDescent="0.2">
      <c r="A35" s="19" t="s">
        <v>61</v>
      </c>
      <c r="B35" s="213" t="s">
        <v>62</v>
      </c>
      <c r="C35" s="207"/>
      <c r="D35" s="207"/>
      <c r="E35" s="207"/>
      <c r="F35" s="207"/>
      <c r="G35" s="207"/>
      <c r="H35" s="209"/>
      <c r="I35" s="29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5.75" customHeight="1" x14ac:dyDescent="0.2">
      <c r="A36" s="237" t="s">
        <v>63</v>
      </c>
      <c r="B36" s="207"/>
      <c r="C36" s="207"/>
      <c r="D36" s="207"/>
      <c r="E36" s="207"/>
      <c r="F36" s="207"/>
      <c r="G36" s="207"/>
      <c r="H36" s="209"/>
      <c r="I36" s="33">
        <f>SUM(I30:I35)</f>
        <v>1475.66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9.75" customHeight="1" x14ac:dyDescent="0.2">
      <c r="A37" s="238"/>
      <c r="B37" s="207"/>
      <c r="C37" s="207"/>
      <c r="D37" s="207"/>
      <c r="E37" s="207"/>
      <c r="F37" s="207"/>
      <c r="G37" s="207"/>
      <c r="H37" s="207"/>
      <c r="I37" s="20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.5" customHeight="1" x14ac:dyDescent="0.2">
      <c r="A38" s="239" t="s">
        <v>64</v>
      </c>
      <c r="B38" s="207"/>
      <c r="C38" s="207"/>
      <c r="D38" s="207"/>
      <c r="E38" s="207"/>
      <c r="F38" s="207"/>
      <c r="G38" s="207"/>
      <c r="H38" s="207"/>
      <c r="I38" s="20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0.5" customHeight="1" x14ac:dyDescent="0.2">
      <c r="A39" s="240"/>
      <c r="B39" s="207"/>
      <c r="C39" s="207"/>
      <c r="D39" s="207"/>
      <c r="E39" s="207"/>
      <c r="F39" s="207"/>
      <c r="G39" s="207"/>
      <c r="H39" s="207"/>
      <c r="I39" s="20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21.75" customHeight="1" x14ac:dyDescent="0.2">
      <c r="A40" s="241" t="s">
        <v>65</v>
      </c>
      <c r="B40" s="207"/>
      <c r="C40" s="207"/>
      <c r="D40" s="207"/>
      <c r="E40" s="207"/>
      <c r="F40" s="207"/>
      <c r="G40" s="207"/>
      <c r="H40" s="207"/>
      <c r="I40" s="20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25.5" customHeight="1" x14ac:dyDescent="0.2">
      <c r="A41" s="242" t="s">
        <v>545</v>
      </c>
      <c r="B41" s="207"/>
      <c r="C41" s="207"/>
      <c r="D41" s="207"/>
      <c r="E41" s="207"/>
      <c r="F41" s="207"/>
      <c r="G41" s="207"/>
      <c r="H41" s="207"/>
      <c r="I41" s="20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25.5" customHeight="1" x14ac:dyDescent="0.2">
      <c r="A42" s="34" t="s">
        <v>67</v>
      </c>
      <c r="B42" s="243" t="s">
        <v>546</v>
      </c>
      <c r="C42" s="207"/>
      <c r="D42" s="207"/>
      <c r="E42" s="207"/>
      <c r="F42" s="207"/>
      <c r="G42" s="207"/>
      <c r="H42" s="209"/>
      <c r="I42" s="35" t="s">
        <v>69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25.5" customHeight="1" x14ac:dyDescent="0.2">
      <c r="A43" s="36" t="s">
        <v>23</v>
      </c>
      <c r="B43" s="213" t="s">
        <v>547</v>
      </c>
      <c r="C43" s="207"/>
      <c r="D43" s="207"/>
      <c r="E43" s="207"/>
      <c r="F43" s="207"/>
      <c r="G43" s="209"/>
      <c r="H43" s="30">
        <v>8.3299999999999999E-2</v>
      </c>
      <c r="I43" s="37">
        <f t="shared" ref="I43:I44" si="0">ROUND($I$36*H43,2)</f>
        <v>122.92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14" customHeight="1" x14ac:dyDescent="0.2">
      <c r="A44" s="36" t="s">
        <v>26</v>
      </c>
      <c r="B44" s="244" t="s">
        <v>548</v>
      </c>
      <c r="C44" s="207"/>
      <c r="D44" s="207"/>
      <c r="E44" s="207"/>
      <c r="F44" s="207"/>
      <c r="G44" s="209"/>
      <c r="H44" s="38">
        <v>3.0249999999999999E-2</v>
      </c>
      <c r="I44" s="37">
        <f t="shared" si="0"/>
        <v>44.64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 customHeight="1" x14ac:dyDescent="0.2">
      <c r="A45" s="245" t="s">
        <v>72</v>
      </c>
      <c r="B45" s="207"/>
      <c r="C45" s="207"/>
      <c r="D45" s="207"/>
      <c r="E45" s="207"/>
      <c r="F45" s="207"/>
      <c r="G45" s="207"/>
      <c r="H45" s="209"/>
      <c r="I45" s="39">
        <f>SUM(I43+I44)</f>
        <v>167.56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0.5" customHeight="1" x14ac:dyDescent="0.2">
      <c r="A46" s="246"/>
      <c r="B46" s="207"/>
      <c r="C46" s="207"/>
      <c r="D46" s="207"/>
      <c r="E46" s="207"/>
      <c r="F46" s="207"/>
      <c r="G46" s="207"/>
      <c r="H46" s="207"/>
      <c r="I46" s="20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.5" customHeight="1" x14ac:dyDescent="0.2">
      <c r="A47" s="232" t="s">
        <v>549</v>
      </c>
      <c r="B47" s="207"/>
      <c r="C47" s="207"/>
      <c r="D47" s="207"/>
      <c r="E47" s="207"/>
      <c r="F47" s="207"/>
      <c r="G47" s="207"/>
      <c r="H47" s="207"/>
      <c r="I47" s="20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1.25" customHeight="1" x14ac:dyDescent="0.2">
      <c r="A48" s="247"/>
      <c r="B48" s="207"/>
      <c r="C48" s="207"/>
      <c r="D48" s="207"/>
      <c r="E48" s="207"/>
      <c r="F48" s="207"/>
      <c r="G48" s="207"/>
      <c r="H48" s="207"/>
      <c r="I48" s="20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32.25" customHeight="1" x14ac:dyDescent="0.2">
      <c r="A49" s="248" t="s">
        <v>550</v>
      </c>
      <c r="B49" s="207"/>
      <c r="C49" s="207"/>
      <c r="D49" s="207"/>
      <c r="E49" s="207"/>
      <c r="F49" s="207"/>
      <c r="G49" s="207"/>
      <c r="H49" s="207"/>
      <c r="I49" s="20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30" customHeight="1" x14ac:dyDescent="0.2">
      <c r="A50" s="40" t="s">
        <v>75</v>
      </c>
      <c r="B50" s="235" t="s">
        <v>76</v>
      </c>
      <c r="C50" s="207"/>
      <c r="D50" s="207"/>
      <c r="E50" s="207"/>
      <c r="F50" s="207"/>
      <c r="G50" s="209"/>
      <c r="H50" s="41" t="s">
        <v>77</v>
      </c>
      <c r="I50" s="41" t="s">
        <v>78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5.75" customHeight="1" x14ac:dyDescent="0.2">
      <c r="A51" s="42" t="s">
        <v>23</v>
      </c>
      <c r="B51" s="213" t="s">
        <v>79</v>
      </c>
      <c r="C51" s="207"/>
      <c r="D51" s="207"/>
      <c r="E51" s="207"/>
      <c r="F51" s="207"/>
      <c r="G51" s="209"/>
      <c r="H51" s="43">
        <v>0.2</v>
      </c>
      <c r="I51" s="44">
        <f t="shared" ref="I51:I58" si="1">ROUND(($I$36+$I$45)*H51,2)</f>
        <v>328.64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5.75" customHeight="1" x14ac:dyDescent="0.2">
      <c r="A52" s="42" t="s">
        <v>26</v>
      </c>
      <c r="B52" s="213" t="s">
        <v>80</v>
      </c>
      <c r="C52" s="207"/>
      <c r="D52" s="207"/>
      <c r="E52" s="207"/>
      <c r="F52" s="207"/>
      <c r="G52" s="209"/>
      <c r="H52" s="43">
        <v>2.5000000000000001E-2</v>
      </c>
      <c r="I52" s="44">
        <f t="shared" si="1"/>
        <v>41.08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48.75" customHeight="1" x14ac:dyDescent="0.2">
      <c r="A53" s="42" t="s">
        <v>28</v>
      </c>
      <c r="B53" s="213" t="s">
        <v>551</v>
      </c>
      <c r="C53" s="209"/>
      <c r="D53" s="45" t="s">
        <v>82</v>
      </c>
      <c r="E53" s="46">
        <v>0.03</v>
      </c>
      <c r="F53" s="45" t="s">
        <v>83</v>
      </c>
      <c r="G53" s="47">
        <v>1</v>
      </c>
      <c r="H53" s="48">
        <f>ROUND((E53*G53),6)</f>
        <v>0.03</v>
      </c>
      <c r="I53" s="44">
        <f t="shared" si="1"/>
        <v>49.3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5.75" customHeight="1" x14ac:dyDescent="0.2">
      <c r="A54" s="42" t="s">
        <v>31</v>
      </c>
      <c r="B54" s="213" t="s">
        <v>84</v>
      </c>
      <c r="C54" s="207"/>
      <c r="D54" s="207"/>
      <c r="E54" s="207"/>
      <c r="F54" s="207"/>
      <c r="G54" s="209"/>
      <c r="H54" s="43">
        <v>1.4999999999999999E-2</v>
      </c>
      <c r="I54" s="44">
        <f t="shared" si="1"/>
        <v>24.65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5.75" customHeight="1" x14ac:dyDescent="0.2">
      <c r="A55" s="42" t="s">
        <v>59</v>
      </c>
      <c r="B55" s="213" t="s">
        <v>85</v>
      </c>
      <c r="C55" s="207"/>
      <c r="D55" s="207"/>
      <c r="E55" s="207"/>
      <c r="F55" s="207"/>
      <c r="G55" s="209"/>
      <c r="H55" s="43">
        <v>0.01</v>
      </c>
      <c r="I55" s="44">
        <f t="shared" si="1"/>
        <v>16.43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5.75" customHeight="1" x14ac:dyDescent="0.2">
      <c r="A56" s="42" t="s">
        <v>61</v>
      </c>
      <c r="B56" s="213" t="s">
        <v>86</v>
      </c>
      <c r="C56" s="207"/>
      <c r="D56" s="207"/>
      <c r="E56" s="207"/>
      <c r="F56" s="207"/>
      <c r="G56" s="209"/>
      <c r="H56" s="43">
        <v>6.0000000000000001E-3</v>
      </c>
      <c r="I56" s="44">
        <f t="shared" si="1"/>
        <v>9.86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20.25" customHeight="1" x14ac:dyDescent="0.2">
      <c r="A57" s="42" t="s">
        <v>87</v>
      </c>
      <c r="B57" s="213" t="s">
        <v>88</v>
      </c>
      <c r="C57" s="207"/>
      <c r="D57" s="207"/>
      <c r="E57" s="207"/>
      <c r="F57" s="207"/>
      <c r="G57" s="209"/>
      <c r="H57" s="43">
        <v>2E-3</v>
      </c>
      <c r="I57" s="44">
        <f t="shared" si="1"/>
        <v>3.29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5.75" customHeight="1" x14ac:dyDescent="0.2">
      <c r="A58" s="42" t="s">
        <v>89</v>
      </c>
      <c r="B58" s="213" t="s">
        <v>90</v>
      </c>
      <c r="C58" s="207"/>
      <c r="D58" s="207"/>
      <c r="E58" s="207"/>
      <c r="F58" s="207"/>
      <c r="G58" s="209"/>
      <c r="H58" s="43">
        <v>0.08</v>
      </c>
      <c r="I58" s="44">
        <f t="shared" si="1"/>
        <v>131.46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5.75" customHeight="1" x14ac:dyDescent="0.2">
      <c r="A59" s="245" t="s">
        <v>72</v>
      </c>
      <c r="B59" s="207"/>
      <c r="C59" s="207"/>
      <c r="D59" s="207"/>
      <c r="E59" s="207"/>
      <c r="F59" s="207"/>
      <c r="G59" s="209"/>
      <c r="H59" s="49">
        <f t="shared" ref="H59:I59" si="2">SUM(H51:H58)</f>
        <v>0.36800000000000005</v>
      </c>
      <c r="I59" s="50">
        <f t="shared" si="2"/>
        <v>604.71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8.25" customHeight="1" x14ac:dyDescent="0.2">
      <c r="A60" s="51"/>
      <c r="B60" s="52"/>
      <c r="C60" s="52"/>
      <c r="D60" s="52"/>
      <c r="E60" s="52"/>
      <c r="F60" s="52"/>
      <c r="G60" s="52"/>
      <c r="H60" s="53"/>
      <c r="I60" s="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.5" customHeight="1" x14ac:dyDescent="0.2">
      <c r="A61" s="232" t="s">
        <v>552</v>
      </c>
      <c r="B61" s="207"/>
      <c r="C61" s="207"/>
      <c r="D61" s="207"/>
      <c r="E61" s="207"/>
      <c r="F61" s="207"/>
      <c r="G61" s="207"/>
      <c r="H61" s="207"/>
      <c r="I61" s="20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7.5" customHeight="1" x14ac:dyDescent="0.2">
      <c r="A62" s="222"/>
      <c r="B62" s="207"/>
      <c r="C62" s="207"/>
      <c r="D62" s="207"/>
      <c r="E62" s="207"/>
      <c r="F62" s="207"/>
      <c r="G62" s="207"/>
      <c r="H62" s="207"/>
      <c r="I62" s="20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8" customHeight="1" x14ac:dyDescent="0.2">
      <c r="A63" s="249" t="s">
        <v>92</v>
      </c>
      <c r="B63" s="207"/>
      <c r="C63" s="207"/>
      <c r="D63" s="207"/>
      <c r="E63" s="207"/>
      <c r="F63" s="207"/>
      <c r="G63" s="207"/>
      <c r="H63" s="207"/>
      <c r="I63" s="20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8.75" customHeight="1" x14ac:dyDescent="0.2">
      <c r="A64" s="55" t="s">
        <v>93</v>
      </c>
      <c r="B64" s="235" t="s">
        <v>94</v>
      </c>
      <c r="C64" s="207"/>
      <c r="D64" s="207"/>
      <c r="E64" s="207"/>
      <c r="F64" s="207"/>
      <c r="G64" s="207"/>
      <c r="H64" s="209"/>
      <c r="I64" s="41" t="s">
        <v>69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5.75" customHeight="1" x14ac:dyDescent="0.2">
      <c r="A65" s="36" t="s">
        <v>23</v>
      </c>
      <c r="B65" s="213" t="s">
        <v>553</v>
      </c>
      <c r="C65" s="207"/>
      <c r="D65" s="207"/>
      <c r="E65" s="207"/>
      <c r="F65" s="207"/>
      <c r="G65" s="207"/>
      <c r="H65" s="207"/>
      <c r="I65" s="44">
        <f>IF(ROUND((H68*H66*H67)-(I30*H69),2)&lt;0,0,ROUND((H68*H66*H67)-(I30*H69),2))</f>
        <v>122.66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22.5" customHeight="1" x14ac:dyDescent="0.2">
      <c r="A66" s="36"/>
      <c r="B66" s="250" t="s">
        <v>554</v>
      </c>
      <c r="C66" s="207"/>
      <c r="D66" s="207"/>
      <c r="E66" s="207"/>
      <c r="F66" s="207"/>
      <c r="G66" s="207"/>
      <c r="H66" s="56">
        <v>4.8</v>
      </c>
      <c r="I66" s="57" t="s">
        <v>97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customHeight="1" x14ac:dyDescent="0.2">
      <c r="A67" s="36"/>
      <c r="B67" s="250" t="s">
        <v>555</v>
      </c>
      <c r="C67" s="207"/>
      <c r="D67" s="207"/>
      <c r="E67" s="207"/>
      <c r="F67" s="207"/>
      <c r="G67" s="209"/>
      <c r="H67" s="58">
        <v>2</v>
      </c>
      <c r="I67" s="5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x14ac:dyDescent="0.2">
      <c r="A68" s="36"/>
      <c r="B68" s="250" t="s">
        <v>556</v>
      </c>
      <c r="C68" s="207"/>
      <c r="D68" s="207"/>
      <c r="E68" s="207"/>
      <c r="F68" s="207"/>
      <c r="G68" s="209"/>
      <c r="H68" s="59">
        <v>22</v>
      </c>
      <c r="I68" s="5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5" customHeight="1" x14ac:dyDescent="0.2">
      <c r="A69" s="36"/>
      <c r="B69" s="251" t="s">
        <v>557</v>
      </c>
      <c r="C69" s="205"/>
      <c r="D69" s="205"/>
      <c r="E69" s="205"/>
      <c r="F69" s="205"/>
      <c r="G69" s="205"/>
      <c r="H69" s="60">
        <v>0.06</v>
      </c>
      <c r="I69" s="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5.75" customHeight="1" x14ac:dyDescent="0.2">
      <c r="A70" s="36" t="s">
        <v>26</v>
      </c>
      <c r="B70" s="213" t="s">
        <v>558</v>
      </c>
      <c r="C70" s="207"/>
      <c r="D70" s="207"/>
      <c r="E70" s="207"/>
      <c r="F70" s="207"/>
      <c r="G70" s="207"/>
      <c r="H70" s="207"/>
      <c r="I70" s="44">
        <f>ROUND(H72*H71*(1-H73),2)</f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5.75" customHeight="1" x14ac:dyDescent="0.2">
      <c r="A71" s="36"/>
      <c r="B71" s="250" t="s">
        <v>559</v>
      </c>
      <c r="C71" s="207"/>
      <c r="D71" s="207"/>
      <c r="E71" s="207"/>
      <c r="F71" s="207"/>
      <c r="G71" s="207"/>
      <c r="H71" s="62"/>
      <c r="I71" s="57" t="s">
        <v>97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5.75" customHeight="1" x14ac:dyDescent="0.2">
      <c r="A72" s="63"/>
      <c r="B72" s="250" t="s">
        <v>560</v>
      </c>
      <c r="C72" s="207"/>
      <c r="D72" s="207"/>
      <c r="E72" s="207"/>
      <c r="F72" s="207"/>
      <c r="G72" s="207"/>
      <c r="H72" s="59">
        <v>22</v>
      </c>
      <c r="I72" s="5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5.75" customHeight="1" x14ac:dyDescent="0.2">
      <c r="A73" s="63"/>
      <c r="B73" s="252" t="s">
        <v>104</v>
      </c>
      <c r="C73" s="207"/>
      <c r="D73" s="207"/>
      <c r="E73" s="207"/>
      <c r="F73" s="207"/>
      <c r="G73" s="207"/>
      <c r="H73" s="64">
        <v>0.19</v>
      </c>
      <c r="I73" s="5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5.75" hidden="1" customHeight="1" x14ac:dyDescent="0.2">
      <c r="A74" s="36" t="s">
        <v>28</v>
      </c>
      <c r="B74" s="213" t="s">
        <v>105</v>
      </c>
      <c r="C74" s="207"/>
      <c r="D74" s="207"/>
      <c r="E74" s="207"/>
      <c r="F74" s="207"/>
      <c r="G74" s="207"/>
      <c r="H74" s="207"/>
      <c r="I74" s="44"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5.75" hidden="1" customHeight="1" x14ac:dyDescent="0.2">
      <c r="A75" s="63" t="s">
        <v>31</v>
      </c>
      <c r="B75" s="253" t="s">
        <v>106</v>
      </c>
      <c r="C75" s="207"/>
      <c r="D75" s="207"/>
      <c r="E75" s="207"/>
      <c r="F75" s="207"/>
      <c r="G75" s="207"/>
      <c r="H75" s="207"/>
      <c r="I75" s="65" t="s">
        <v>107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30.75" customHeight="1" x14ac:dyDescent="0.2">
      <c r="A76" s="36" t="s">
        <v>31</v>
      </c>
      <c r="B76" s="213" t="s">
        <v>561</v>
      </c>
      <c r="C76" s="207"/>
      <c r="D76" s="207"/>
      <c r="E76" s="207"/>
      <c r="F76" s="207"/>
      <c r="G76" s="207"/>
      <c r="H76" s="209"/>
      <c r="I76" s="66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.75" customHeight="1" x14ac:dyDescent="0.2">
      <c r="A77" s="36" t="s">
        <v>59</v>
      </c>
      <c r="B77" s="254" t="s">
        <v>109</v>
      </c>
      <c r="C77" s="207"/>
      <c r="D77" s="207"/>
      <c r="E77" s="207"/>
      <c r="F77" s="207"/>
      <c r="G77" s="207"/>
      <c r="H77" s="207"/>
      <c r="I77" s="67" t="s">
        <v>97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.75" customHeight="1" x14ac:dyDescent="0.2">
      <c r="A78" s="68"/>
      <c r="B78" s="245" t="s">
        <v>63</v>
      </c>
      <c r="C78" s="207"/>
      <c r="D78" s="207"/>
      <c r="E78" s="207"/>
      <c r="F78" s="207"/>
      <c r="G78" s="207"/>
      <c r="H78" s="209"/>
      <c r="I78" s="50">
        <f>SUM(I65:I76)</f>
        <v>122.66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7.5" customHeight="1" x14ac:dyDescent="0.2">
      <c r="A79" s="222"/>
      <c r="B79" s="207"/>
      <c r="C79" s="207"/>
      <c r="D79" s="207"/>
      <c r="E79" s="207"/>
      <c r="F79" s="207"/>
      <c r="G79" s="207"/>
      <c r="H79" s="207"/>
      <c r="I79" s="20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.5" customHeight="1" x14ac:dyDescent="0.2">
      <c r="A80" s="232" t="s">
        <v>110</v>
      </c>
      <c r="B80" s="207"/>
      <c r="C80" s="207"/>
      <c r="D80" s="207"/>
      <c r="E80" s="207"/>
      <c r="F80" s="207"/>
      <c r="G80" s="207"/>
      <c r="H80" s="207"/>
      <c r="I80" s="20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7.5" customHeight="1" x14ac:dyDescent="0.2">
      <c r="A81" s="304"/>
      <c r="B81" s="207"/>
      <c r="C81" s="207"/>
      <c r="D81" s="207"/>
      <c r="E81" s="207"/>
      <c r="F81" s="207"/>
      <c r="G81" s="207"/>
      <c r="H81" s="207"/>
      <c r="I81" s="20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21.75" customHeight="1" x14ac:dyDescent="0.2">
      <c r="A82" s="234" t="s">
        <v>111</v>
      </c>
      <c r="B82" s="207"/>
      <c r="C82" s="207"/>
      <c r="D82" s="207"/>
      <c r="E82" s="207"/>
      <c r="F82" s="207"/>
      <c r="G82" s="207"/>
      <c r="H82" s="207"/>
      <c r="I82" s="209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23.25" customHeight="1" x14ac:dyDescent="0.2">
      <c r="A83" s="41">
        <v>2</v>
      </c>
      <c r="B83" s="235" t="s">
        <v>112</v>
      </c>
      <c r="C83" s="207"/>
      <c r="D83" s="207"/>
      <c r="E83" s="207"/>
      <c r="F83" s="207"/>
      <c r="G83" s="207"/>
      <c r="H83" s="209"/>
      <c r="I83" s="41" t="s">
        <v>69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21.75" customHeight="1" x14ac:dyDescent="0.2">
      <c r="A84" s="19" t="s">
        <v>67</v>
      </c>
      <c r="B84" s="213" t="s">
        <v>562</v>
      </c>
      <c r="C84" s="207"/>
      <c r="D84" s="207"/>
      <c r="E84" s="207"/>
      <c r="F84" s="207"/>
      <c r="G84" s="207"/>
      <c r="H84" s="209"/>
      <c r="I84" s="37">
        <f>I45</f>
        <v>167.56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8.75" customHeight="1" x14ac:dyDescent="0.2">
      <c r="A85" s="19" t="s">
        <v>75</v>
      </c>
      <c r="B85" s="213" t="s">
        <v>76</v>
      </c>
      <c r="C85" s="207"/>
      <c r="D85" s="207"/>
      <c r="E85" s="207"/>
      <c r="F85" s="207"/>
      <c r="G85" s="207"/>
      <c r="H85" s="209"/>
      <c r="I85" s="37">
        <f>I59</f>
        <v>604.71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21.75" customHeight="1" x14ac:dyDescent="0.2">
      <c r="A86" s="19" t="s">
        <v>93</v>
      </c>
      <c r="B86" s="213" t="s">
        <v>94</v>
      </c>
      <c r="C86" s="207"/>
      <c r="D86" s="207"/>
      <c r="E86" s="207"/>
      <c r="F86" s="207"/>
      <c r="G86" s="207"/>
      <c r="H86" s="209"/>
      <c r="I86" s="37">
        <f>I78</f>
        <v>122.66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21.75" customHeight="1" x14ac:dyDescent="0.2">
      <c r="A87" s="237" t="s">
        <v>72</v>
      </c>
      <c r="B87" s="207"/>
      <c r="C87" s="207"/>
      <c r="D87" s="207"/>
      <c r="E87" s="207"/>
      <c r="F87" s="207"/>
      <c r="G87" s="207"/>
      <c r="H87" s="209"/>
      <c r="I87" s="69">
        <f>SUM(I84+I85+I86)</f>
        <v>894.93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" customHeight="1" x14ac:dyDescent="0.2">
      <c r="A88" s="305"/>
      <c r="B88" s="207"/>
      <c r="C88" s="207"/>
      <c r="D88" s="207"/>
      <c r="E88" s="207"/>
      <c r="F88" s="207"/>
      <c r="G88" s="207"/>
      <c r="H88" s="207"/>
      <c r="I88" s="20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26.25" customHeight="1" x14ac:dyDescent="0.2">
      <c r="A89" s="241" t="s">
        <v>114</v>
      </c>
      <c r="B89" s="207"/>
      <c r="C89" s="207"/>
      <c r="D89" s="207"/>
      <c r="E89" s="207"/>
      <c r="F89" s="207"/>
      <c r="G89" s="207"/>
      <c r="H89" s="207"/>
      <c r="I89" s="20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28.5" customHeight="1" x14ac:dyDescent="0.2">
      <c r="A90" s="55">
        <v>3</v>
      </c>
      <c r="B90" s="258" t="s">
        <v>115</v>
      </c>
      <c r="C90" s="207"/>
      <c r="D90" s="207"/>
      <c r="E90" s="207"/>
      <c r="F90" s="207"/>
      <c r="G90" s="207"/>
      <c r="H90" s="209"/>
      <c r="I90" s="55" t="s">
        <v>116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45" customHeight="1" x14ac:dyDescent="0.2">
      <c r="A91" s="36" t="s">
        <v>23</v>
      </c>
      <c r="B91" s="213" t="s">
        <v>563</v>
      </c>
      <c r="C91" s="207"/>
      <c r="D91" s="207"/>
      <c r="E91" s="207"/>
      <c r="F91" s="207"/>
      <c r="G91" s="207"/>
      <c r="H91" s="209"/>
      <c r="I91" s="44">
        <f>ROUND((($I$36/12)+($I$43/12)+($I$36/12/12)+($I$44/12))*(30/30)*0.05,2)</f>
        <v>7.36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.75" customHeight="1" x14ac:dyDescent="0.2">
      <c r="A92" s="36" t="s">
        <v>26</v>
      </c>
      <c r="B92" s="254" t="s">
        <v>118</v>
      </c>
      <c r="C92" s="207"/>
      <c r="D92" s="207"/>
      <c r="E92" s="207"/>
      <c r="F92" s="207"/>
      <c r="G92" s="207"/>
      <c r="H92" s="209"/>
      <c r="I92" s="44">
        <f>ROUND($I$91*H58,2)</f>
        <v>0.59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31.5" customHeight="1" x14ac:dyDescent="0.2">
      <c r="A93" s="36" t="s">
        <v>28</v>
      </c>
      <c r="B93" s="213" t="s">
        <v>564</v>
      </c>
      <c r="C93" s="207"/>
      <c r="D93" s="207"/>
      <c r="E93" s="207"/>
      <c r="F93" s="207"/>
      <c r="G93" s="207"/>
      <c r="H93" s="209"/>
      <c r="I93" s="44">
        <f>ROUND(((($I$36/30)*7)/$H$12)*1,2)</f>
        <v>14.35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.75" customHeight="1" x14ac:dyDescent="0.2">
      <c r="A94" s="36" t="s">
        <v>31</v>
      </c>
      <c r="B94" s="254" t="s">
        <v>120</v>
      </c>
      <c r="C94" s="207"/>
      <c r="D94" s="207"/>
      <c r="E94" s="207"/>
      <c r="F94" s="207"/>
      <c r="G94" s="207"/>
      <c r="H94" s="209"/>
      <c r="I94" s="44">
        <f>ROUND($H$59*I93,2)</f>
        <v>5.28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35.25" customHeight="1" x14ac:dyDescent="0.2">
      <c r="A95" s="36" t="s">
        <v>59</v>
      </c>
      <c r="B95" s="213" t="s">
        <v>565</v>
      </c>
      <c r="C95" s="207"/>
      <c r="D95" s="207"/>
      <c r="E95" s="207"/>
      <c r="F95" s="207"/>
      <c r="G95" s="209"/>
      <c r="H95" s="70">
        <v>0.04</v>
      </c>
      <c r="I95" s="44">
        <f>ROUND($I$36*H95,2)</f>
        <v>59.03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.75" customHeight="1" x14ac:dyDescent="0.2">
      <c r="A96" s="245" t="s">
        <v>72</v>
      </c>
      <c r="B96" s="207"/>
      <c r="C96" s="207"/>
      <c r="D96" s="207"/>
      <c r="E96" s="207"/>
      <c r="F96" s="207"/>
      <c r="G96" s="207"/>
      <c r="H96" s="209"/>
      <c r="I96" s="50">
        <f>SUM(I91:I95)</f>
        <v>86.61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0.5" customHeight="1" x14ac:dyDescent="0.2">
      <c r="A97" s="306"/>
      <c r="B97" s="207"/>
      <c r="C97" s="207"/>
      <c r="D97" s="207"/>
      <c r="E97" s="207"/>
      <c r="F97" s="207"/>
      <c r="G97" s="207"/>
      <c r="H97" s="207"/>
      <c r="I97" s="20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24" customHeight="1" x14ac:dyDescent="0.2">
      <c r="A98" s="234" t="s">
        <v>122</v>
      </c>
      <c r="B98" s="207"/>
      <c r="C98" s="207"/>
      <c r="D98" s="207"/>
      <c r="E98" s="207"/>
      <c r="F98" s="207"/>
      <c r="G98" s="207"/>
      <c r="H98" s="207"/>
      <c r="I98" s="209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.5" customHeight="1" x14ac:dyDescent="0.2">
      <c r="A99" s="232" t="s">
        <v>123</v>
      </c>
      <c r="B99" s="207"/>
      <c r="C99" s="207"/>
      <c r="D99" s="207"/>
      <c r="E99" s="207"/>
      <c r="F99" s="207"/>
      <c r="G99" s="207"/>
      <c r="H99" s="207"/>
      <c r="I99" s="209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63.75" customHeight="1" x14ac:dyDescent="0.2">
      <c r="A100" s="307" t="s">
        <v>566</v>
      </c>
      <c r="B100" s="207"/>
      <c r="C100" s="207"/>
      <c r="D100" s="207"/>
      <c r="E100" s="207"/>
      <c r="F100" s="207"/>
      <c r="G100" s="207"/>
      <c r="H100" s="207"/>
      <c r="I100" s="20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8.25" customHeight="1" x14ac:dyDescent="0.2">
      <c r="A101" s="308"/>
      <c r="B101" s="207"/>
      <c r="C101" s="207"/>
      <c r="D101" s="207"/>
      <c r="E101" s="207"/>
      <c r="F101" s="207"/>
      <c r="G101" s="207"/>
      <c r="H101" s="207"/>
      <c r="I101" s="20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41.25" customHeight="1" x14ac:dyDescent="0.2">
      <c r="A102" s="71" t="s">
        <v>125</v>
      </c>
      <c r="B102" s="72">
        <f>I36</f>
        <v>1475.66</v>
      </c>
      <c r="C102" s="73"/>
      <c r="D102" s="71" t="s">
        <v>567</v>
      </c>
      <c r="E102" s="72">
        <f>I87-I65-I70</f>
        <v>772.27</v>
      </c>
      <c r="F102" s="74"/>
      <c r="G102" s="71" t="s">
        <v>127</v>
      </c>
      <c r="H102" s="72">
        <f>I96</f>
        <v>86.61</v>
      </c>
      <c r="I102" s="75">
        <f>B102+E102+H102</f>
        <v>2334.5400000000004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7.5" customHeight="1" x14ac:dyDescent="0.2">
      <c r="A103" s="309"/>
      <c r="B103" s="207"/>
      <c r="C103" s="207"/>
      <c r="D103" s="207"/>
      <c r="E103" s="207"/>
      <c r="F103" s="207"/>
      <c r="G103" s="207"/>
      <c r="H103" s="207"/>
      <c r="I103" s="20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22.5" customHeight="1" x14ac:dyDescent="0.2">
      <c r="A104" s="248" t="s">
        <v>128</v>
      </c>
      <c r="B104" s="207"/>
      <c r="C104" s="207"/>
      <c r="D104" s="207"/>
      <c r="E104" s="207"/>
      <c r="F104" s="207"/>
      <c r="G104" s="207"/>
      <c r="H104" s="207"/>
      <c r="I104" s="20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5.75" customHeight="1" x14ac:dyDescent="0.25">
      <c r="A105" s="76" t="s">
        <v>129</v>
      </c>
      <c r="B105" s="258" t="s">
        <v>130</v>
      </c>
      <c r="C105" s="207"/>
      <c r="D105" s="207"/>
      <c r="E105" s="207"/>
      <c r="F105" s="207"/>
      <c r="G105" s="207"/>
      <c r="H105" s="209"/>
      <c r="I105" s="76" t="s">
        <v>69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75" customHeight="1" x14ac:dyDescent="0.2">
      <c r="A106" s="34" t="s">
        <v>23</v>
      </c>
      <c r="B106" s="213" t="s">
        <v>568</v>
      </c>
      <c r="C106" s="207"/>
      <c r="D106" s="207"/>
      <c r="E106" s="207"/>
      <c r="F106" s="207"/>
      <c r="G106" s="77">
        <v>9.0749999999999997E-2</v>
      </c>
      <c r="H106" s="78">
        <f>H59</f>
        <v>0.36800000000000005</v>
      </c>
      <c r="I106" s="44">
        <f>ROUND($B$102*G106+$B$102*G106*H106,2)</f>
        <v>183.2</v>
      </c>
      <c r="J106" s="17"/>
      <c r="K106" s="17"/>
      <c r="L106" s="79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5.75" customHeight="1" x14ac:dyDescent="0.2">
      <c r="A107" s="36" t="s">
        <v>26</v>
      </c>
      <c r="B107" s="213" t="s">
        <v>569</v>
      </c>
      <c r="C107" s="207"/>
      <c r="D107" s="207"/>
      <c r="E107" s="207"/>
      <c r="F107" s="207"/>
      <c r="G107" s="207"/>
      <c r="H107" s="209"/>
      <c r="I107" s="44">
        <f>ROUND((($I$102/30)*1)/12,2)</f>
        <v>6.48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24" customHeight="1" x14ac:dyDescent="0.2">
      <c r="A108" s="36" t="s">
        <v>28</v>
      </c>
      <c r="B108" s="213" t="s">
        <v>570</v>
      </c>
      <c r="C108" s="207"/>
      <c r="D108" s="207"/>
      <c r="E108" s="207"/>
      <c r="F108" s="207"/>
      <c r="G108" s="207"/>
      <c r="H108" s="209"/>
      <c r="I108" s="44">
        <f>ROUND((($I$102/30)*5)/12*0.015,2)</f>
        <v>0.49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27.75" customHeight="1" x14ac:dyDescent="0.2">
      <c r="A109" s="36" t="s">
        <v>31</v>
      </c>
      <c r="B109" s="213" t="s">
        <v>571</v>
      </c>
      <c r="C109" s="207"/>
      <c r="D109" s="207"/>
      <c r="E109" s="207"/>
      <c r="F109" s="207"/>
      <c r="G109" s="207"/>
      <c r="H109" s="209"/>
      <c r="I109" s="44">
        <f>ROUND(((($I$102/30)*15)/12)*0.0078,2)</f>
        <v>0.76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39" customHeight="1" x14ac:dyDescent="0.2">
      <c r="A110" s="36" t="s">
        <v>59</v>
      </c>
      <c r="B110" s="213" t="s">
        <v>572</v>
      </c>
      <c r="C110" s="207"/>
      <c r="D110" s="207"/>
      <c r="E110" s="207"/>
      <c r="F110" s="207"/>
      <c r="G110" s="207"/>
      <c r="H110" s="209"/>
      <c r="I110" s="44">
        <f>ROUND(((B102+B102/3)/12*(4/12)+(I59+I78-I65-I70+I96)*(4/12))*0.02,2)</f>
        <v>5.7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27.75" customHeight="1" x14ac:dyDescent="0.2">
      <c r="A111" s="80" t="s">
        <v>61</v>
      </c>
      <c r="B111" s="213" t="s">
        <v>573</v>
      </c>
      <c r="C111" s="207"/>
      <c r="D111" s="207"/>
      <c r="E111" s="207"/>
      <c r="F111" s="207"/>
      <c r="G111" s="207"/>
      <c r="H111" s="209"/>
      <c r="I111" s="44">
        <f>ROUND(((($I$102/30)*3)/12),2)</f>
        <v>19.45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5.75" customHeight="1" x14ac:dyDescent="0.2">
      <c r="A112" s="245" t="s">
        <v>72</v>
      </c>
      <c r="B112" s="207"/>
      <c r="C112" s="207"/>
      <c r="D112" s="207"/>
      <c r="E112" s="207"/>
      <c r="F112" s="207"/>
      <c r="G112" s="207"/>
      <c r="H112" s="209"/>
      <c r="I112" s="81">
        <f>SUM(I106:I111)</f>
        <v>216.07999999999996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9.75" hidden="1" customHeight="1" x14ac:dyDescent="0.2">
      <c r="A113" s="245"/>
      <c r="B113" s="207"/>
      <c r="C113" s="207"/>
      <c r="D113" s="207"/>
      <c r="E113" s="207"/>
      <c r="F113" s="207"/>
      <c r="G113" s="207"/>
      <c r="H113" s="207"/>
      <c r="I113" s="20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20.25" hidden="1" customHeight="1" x14ac:dyDescent="0.2">
      <c r="A114" s="249" t="s">
        <v>137</v>
      </c>
      <c r="B114" s="207"/>
      <c r="C114" s="207"/>
      <c r="D114" s="207"/>
      <c r="E114" s="207"/>
      <c r="F114" s="207"/>
      <c r="G114" s="207"/>
      <c r="H114" s="207"/>
      <c r="I114" s="209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25.5" hidden="1" customHeight="1" x14ac:dyDescent="0.2">
      <c r="A115" s="55" t="s">
        <v>138</v>
      </c>
      <c r="B115" s="258" t="s">
        <v>139</v>
      </c>
      <c r="C115" s="207"/>
      <c r="D115" s="207"/>
      <c r="E115" s="207"/>
      <c r="F115" s="207"/>
      <c r="G115" s="207"/>
      <c r="H115" s="209"/>
      <c r="I115" s="82" t="s">
        <v>69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3.5" hidden="1" customHeight="1" x14ac:dyDescent="0.2">
      <c r="A116" s="36" t="s">
        <v>23</v>
      </c>
      <c r="B116" s="254" t="s">
        <v>140</v>
      </c>
      <c r="C116" s="207"/>
      <c r="D116" s="207"/>
      <c r="E116" s="207"/>
      <c r="F116" s="207"/>
      <c r="G116" s="207"/>
      <c r="H116" s="209"/>
      <c r="I116" s="44"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5.75" hidden="1" customHeight="1" x14ac:dyDescent="0.2">
      <c r="A117" s="310" t="s">
        <v>72</v>
      </c>
      <c r="B117" s="207"/>
      <c r="C117" s="207"/>
      <c r="D117" s="207"/>
      <c r="E117" s="207"/>
      <c r="F117" s="207"/>
      <c r="G117" s="207"/>
      <c r="H117" s="209"/>
      <c r="I117" s="44"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7.5" hidden="1" customHeight="1" x14ac:dyDescent="0.2">
      <c r="A118" s="311"/>
      <c r="B118" s="207"/>
      <c r="C118" s="207"/>
      <c r="D118" s="207"/>
      <c r="E118" s="207"/>
      <c r="F118" s="207"/>
      <c r="G118" s="207"/>
      <c r="H118" s="207"/>
      <c r="I118" s="20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23.25" hidden="1" customHeight="1" x14ac:dyDescent="0.2">
      <c r="A119" s="234" t="s">
        <v>141</v>
      </c>
      <c r="B119" s="207"/>
      <c r="C119" s="207"/>
      <c r="D119" s="207"/>
      <c r="E119" s="207"/>
      <c r="F119" s="207"/>
      <c r="G119" s="207"/>
      <c r="H119" s="207"/>
      <c r="I119" s="20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27.75" hidden="1" customHeight="1" x14ac:dyDescent="0.2">
      <c r="A120" s="41">
        <v>4</v>
      </c>
      <c r="B120" s="258" t="s">
        <v>142</v>
      </c>
      <c r="C120" s="207"/>
      <c r="D120" s="207"/>
      <c r="E120" s="207"/>
      <c r="F120" s="207"/>
      <c r="G120" s="207"/>
      <c r="H120" s="209"/>
      <c r="I120" s="82" t="s">
        <v>69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9.5" hidden="1" customHeight="1" x14ac:dyDescent="0.2">
      <c r="A121" s="19" t="s">
        <v>129</v>
      </c>
      <c r="B121" s="254" t="s">
        <v>130</v>
      </c>
      <c r="C121" s="207"/>
      <c r="D121" s="207"/>
      <c r="E121" s="207"/>
      <c r="F121" s="207"/>
      <c r="G121" s="207"/>
      <c r="H121" s="209"/>
      <c r="I121" s="44">
        <f>I112</f>
        <v>216.07999999999996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9.5" hidden="1" customHeight="1" x14ac:dyDescent="0.2">
      <c r="A122" s="19" t="s">
        <v>143</v>
      </c>
      <c r="B122" s="254" t="s">
        <v>139</v>
      </c>
      <c r="C122" s="207"/>
      <c r="D122" s="207"/>
      <c r="E122" s="207"/>
      <c r="F122" s="207"/>
      <c r="G122" s="207"/>
      <c r="H122" s="209"/>
      <c r="I122" s="44">
        <f>I117</f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9.5" hidden="1" customHeight="1" x14ac:dyDescent="0.2">
      <c r="A123" s="237" t="s">
        <v>72</v>
      </c>
      <c r="B123" s="207"/>
      <c r="C123" s="207"/>
      <c r="D123" s="207"/>
      <c r="E123" s="207"/>
      <c r="F123" s="207"/>
      <c r="G123" s="207"/>
      <c r="H123" s="209"/>
      <c r="I123" s="50">
        <f>SUM(I121+I122)</f>
        <v>216.07999999999996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9" customHeight="1" x14ac:dyDescent="0.2">
      <c r="A124" s="255"/>
      <c r="B124" s="207"/>
      <c r="C124" s="207"/>
      <c r="D124" s="207"/>
      <c r="E124" s="207"/>
      <c r="F124" s="207"/>
      <c r="G124" s="207"/>
      <c r="H124" s="207"/>
      <c r="I124" s="20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30" customHeight="1" x14ac:dyDescent="0.2">
      <c r="A125" s="234" t="s">
        <v>144</v>
      </c>
      <c r="B125" s="207"/>
      <c r="C125" s="207"/>
      <c r="D125" s="207"/>
      <c r="E125" s="207"/>
      <c r="F125" s="207"/>
      <c r="G125" s="207"/>
      <c r="H125" s="207"/>
      <c r="I125" s="20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25.5" customHeight="1" x14ac:dyDescent="0.2">
      <c r="A126" s="55">
        <v>5</v>
      </c>
      <c r="B126" s="235" t="s">
        <v>145</v>
      </c>
      <c r="C126" s="207"/>
      <c r="D126" s="207"/>
      <c r="E126" s="207"/>
      <c r="F126" s="207"/>
      <c r="G126" s="207"/>
      <c r="H126" s="209"/>
      <c r="I126" s="55" t="s">
        <v>69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7.25" customHeight="1" x14ac:dyDescent="0.2">
      <c r="A127" s="36" t="s">
        <v>23</v>
      </c>
      <c r="B127" s="213" t="s">
        <v>574</v>
      </c>
      <c r="C127" s="207"/>
      <c r="D127" s="207"/>
      <c r="E127" s="207"/>
      <c r="F127" s="207"/>
      <c r="G127" s="207"/>
      <c r="H127" s="209"/>
      <c r="I127" s="44">
        <f>I206</f>
        <v>13.36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5.75" hidden="1" customHeight="1" x14ac:dyDescent="0.2">
      <c r="A128" s="36" t="s">
        <v>26</v>
      </c>
      <c r="B128" s="213" t="s">
        <v>575</v>
      </c>
      <c r="C128" s="207"/>
      <c r="D128" s="207"/>
      <c r="E128" s="207"/>
      <c r="F128" s="207"/>
      <c r="G128" s="207"/>
      <c r="H128" s="209"/>
      <c r="I128" s="66"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5.75" hidden="1" customHeight="1" x14ac:dyDescent="0.2">
      <c r="A129" s="36" t="s">
        <v>28</v>
      </c>
      <c r="B129" s="254" t="s">
        <v>576</v>
      </c>
      <c r="C129" s="207"/>
      <c r="D129" s="207"/>
      <c r="E129" s="207"/>
      <c r="F129" s="207"/>
      <c r="G129" s="207"/>
      <c r="H129" s="209"/>
      <c r="I129" s="66"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5.75" customHeight="1" x14ac:dyDescent="0.2">
      <c r="A130" s="36" t="s">
        <v>31</v>
      </c>
      <c r="B130" s="213" t="s">
        <v>149</v>
      </c>
      <c r="C130" s="207"/>
      <c r="D130" s="207"/>
      <c r="E130" s="207"/>
      <c r="F130" s="207"/>
      <c r="G130" s="207"/>
      <c r="H130" s="209"/>
      <c r="I130" s="66"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5.75" customHeight="1" x14ac:dyDescent="0.2">
      <c r="A131" s="245" t="s">
        <v>63</v>
      </c>
      <c r="B131" s="207"/>
      <c r="C131" s="207"/>
      <c r="D131" s="207"/>
      <c r="E131" s="207"/>
      <c r="F131" s="207"/>
      <c r="G131" s="207"/>
      <c r="H131" s="209"/>
      <c r="I131" s="69">
        <f>SUM(I127:I130)</f>
        <v>13.36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8.25" customHeight="1" x14ac:dyDescent="0.2">
      <c r="A132" s="256"/>
      <c r="B132" s="207"/>
      <c r="C132" s="207"/>
      <c r="D132" s="207"/>
      <c r="E132" s="207"/>
      <c r="F132" s="207"/>
      <c r="G132" s="207"/>
      <c r="H132" s="207"/>
      <c r="I132" s="20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2.25" customHeight="1" x14ac:dyDescent="0.2">
      <c r="A133" s="257" t="s">
        <v>150</v>
      </c>
      <c r="B133" s="207"/>
      <c r="C133" s="207"/>
      <c r="D133" s="207"/>
      <c r="E133" s="207"/>
      <c r="F133" s="207"/>
      <c r="G133" s="207"/>
      <c r="H133" s="207"/>
      <c r="I133" s="20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8.25" customHeight="1" x14ac:dyDescent="0.2">
      <c r="A134" s="83"/>
      <c r="B134" s="84"/>
      <c r="C134" s="84"/>
      <c r="D134" s="84"/>
      <c r="E134" s="84"/>
      <c r="F134" s="84"/>
      <c r="G134" s="84"/>
      <c r="H134" s="84"/>
      <c r="I134" s="8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29.25" customHeight="1" x14ac:dyDescent="0.2">
      <c r="A135" s="241" t="s">
        <v>151</v>
      </c>
      <c r="B135" s="207"/>
      <c r="C135" s="207"/>
      <c r="D135" s="207"/>
      <c r="E135" s="207"/>
      <c r="F135" s="207"/>
      <c r="G135" s="207"/>
      <c r="H135" s="207"/>
      <c r="I135" s="20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32.25" customHeight="1" x14ac:dyDescent="0.2">
      <c r="A136" s="55">
        <v>6</v>
      </c>
      <c r="B136" s="258" t="s">
        <v>152</v>
      </c>
      <c r="C136" s="207"/>
      <c r="D136" s="207"/>
      <c r="E136" s="207"/>
      <c r="F136" s="207"/>
      <c r="G136" s="209"/>
      <c r="H136" s="41" t="s">
        <v>77</v>
      </c>
      <c r="I136" s="86" t="s">
        <v>153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47.25" customHeight="1" x14ac:dyDescent="0.2">
      <c r="A137" s="259" t="s">
        <v>154</v>
      </c>
      <c r="B137" s="207"/>
      <c r="C137" s="207"/>
      <c r="D137" s="207"/>
      <c r="E137" s="207"/>
      <c r="F137" s="207"/>
      <c r="G137" s="209"/>
      <c r="H137" s="87" t="s">
        <v>97</v>
      </c>
      <c r="I137" s="88">
        <f>SUM(I36+I87+I96+I123+I131)</f>
        <v>2686.6400000000003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5.75" customHeight="1" x14ac:dyDescent="0.2">
      <c r="A138" s="89" t="s">
        <v>23</v>
      </c>
      <c r="B138" s="241" t="s">
        <v>155</v>
      </c>
      <c r="C138" s="207"/>
      <c r="D138" s="207"/>
      <c r="E138" s="207"/>
      <c r="F138" s="207"/>
      <c r="G138" s="209"/>
      <c r="H138" s="43">
        <v>0.03</v>
      </c>
      <c r="I138" s="44">
        <f>ROUND(H138*I137,2)</f>
        <v>80.599999999999994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48" customHeight="1" x14ac:dyDescent="0.2">
      <c r="A139" s="259" t="s">
        <v>156</v>
      </c>
      <c r="B139" s="207"/>
      <c r="C139" s="207"/>
      <c r="D139" s="207"/>
      <c r="E139" s="207"/>
      <c r="F139" s="207"/>
      <c r="G139" s="209"/>
      <c r="H139" s="90" t="s">
        <v>97</v>
      </c>
      <c r="I139" s="88">
        <f>SUM(I36+I87+I96+I123+I131+I138)</f>
        <v>2767.2400000000002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5.75" customHeight="1" x14ac:dyDescent="0.2">
      <c r="A140" s="89" t="s">
        <v>26</v>
      </c>
      <c r="B140" s="241" t="s">
        <v>157</v>
      </c>
      <c r="C140" s="207"/>
      <c r="D140" s="207"/>
      <c r="E140" s="207"/>
      <c r="F140" s="207"/>
      <c r="G140" s="209"/>
      <c r="H140" s="43">
        <v>6.7900000000000002E-2</v>
      </c>
      <c r="I140" s="44">
        <f>ROUND(H140*I139,2)</f>
        <v>187.9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49.5" customHeight="1" x14ac:dyDescent="0.2">
      <c r="A141" s="259" t="s">
        <v>158</v>
      </c>
      <c r="B141" s="207"/>
      <c r="C141" s="207"/>
      <c r="D141" s="207"/>
      <c r="E141" s="207"/>
      <c r="F141" s="207"/>
      <c r="G141" s="209"/>
      <c r="H141" s="90" t="s">
        <v>97</v>
      </c>
      <c r="I141" s="88">
        <f>SUM(I137+I138+I140)</f>
        <v>2955.1400000000003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5.75" customHeight="1" x14ac:dyDescent="0.2">
      <c r="A142" s="89" t="s">
        <v>28</v>
      </c>
      <c r="B142" s="241" t="s">
        <v>159</v>
      </c>
      <c r="C142" s="207"/>
      <c r="D142" s="207"/>
      <c r="E142" s="207"/>
      <c r="F142" s="207"/>
      <c r="G142" s="209"/>
      <c r="H142" s="30" t="s">
        <v>97</v>
      </c>
      <c r="I142" s="57" t="s">
        <v>97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5.75" customHeight="1" x14ac:dyDescent="0.2">
      <c r="A143" s="36"/>
      <c r="B143" s="241" t="s">
        <v>160</v>
      </c>
      <c r="C143" s="207"/>
      <c r="D143" s="207"/>
      <c r="E143" s="207"/>
      <c r="F143" s="207"/>
      <c r="G143" s="209"/>
      <c r="H143" s="30" t="s">
        <v>97</v>
      </c>
      <c r="I143" s="57" t="s">
        <v>97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7.25" customHeight="1" x14ac:dyDescent="0.2">
      <c r="A144" s="36"/>
      <c r="B144" s="260" t="s">
        <v>577</v>
      </c>
      <c r="C144" s="207"/>
      <c r="D144" s="207"/>
      <c r="E144" s="207"/>
      <c r="F144" s="207"/>
      <c r="G144" s="209"/>
      <c r="H144" s="91">
        <v>7.5999999999999998E-2</v>
      </c>
      <c r="I144" s="44">
        <f t="shared" ref="I144:I145" si="3">ROUND(($I$141/(1-$H$153))*H144,2)</f>
        <v>255.94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6.5" customHeight="1" x14ac:dyDescent="0.2">
      <c r="A145" s="36"/>
      <c r="B145" s="260" t="s">
        <v>578</v>
      </c>
      <c r="C145" s="207"/>
      <c r="D145" s="207"/>
      <c r="E145" s="207"/>
      <c r="F145" s="207"/>
      <c r="G145" s="209"/>
      <c r="H145" s="91">
        <v>1.6500000000000001E-2</v>
      </c>
      <c r="I145" s="44">
        <f t="shared" si="3"/>
        <v>55.57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27" customHeight="1" x14ac:dyDescent="0.2">
      <c r="A146" s="36"/>
      <c r="B146" s="234" t="s">
        <v>579</v>
      </c>
      <c r="C146" s="207"/>
      <c r="D146" s="207"/>
      <c r="E146" s="207"/>
      <c r="F146" s="207"/>
      <c r="G146" s="209"/>
      <c r="H146" s="92" t="s">
        <v>97</v>
      </c>
      <c r="I146" s="57" t="s">
        <v>97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27" customHeight="1" x14ac:dyDescent="0.2">
      <c r="A147" s="36"/>
      <c r="B147" s="234" t="s">
        <v>580</v>
      </c>
      <c r="C147" s="207"/>
      <c r="D147" s="207"/>
      <c r="E147" s="207"/>
      <c r="F147" s="207"/>
      <c r="G147" s="209"/>
      <c r="H147" s="92" t="s">
        <v>97</v>
      </c>
      <c r="I147" s="57" t="s">
        <v>97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8" customHeight="1" x14ac:dyDescent="0.2">
      <c r="A148" s="36"/>
      <c r="B148" s="261" t="s">
        <v>165</v>
      </c>
      <c r="C148" s="207"/>
      <c r="D148" s="207"/>
      <c r="E148" s="207"/>
      <c r="F148" s="207"/>
      <c r="G148" s="207"/>
      <c r="H148" s="92" t="s">
        <v>97</v>
      </c>
      <c r="I148" s="57" t="s">
        <v>97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8" customHeight="1" x14ac:dyDescent="0.2">
      <c r="A149" s="36"/>
      <c r="B149" s="234" t="s">
        <v>166</v>
      </c>
      <c r="C149" s="207"/>
      <c r="D149" s="207"/>
      <c r="E149" s="207"/>
      <c r="F149" s="207"/>
      <c r="G149" s="207"/>
      <c r="H149" s="92" t="s">
        <v>97</v>
      </c>
      <c r="I149" s="57" t="s">
        <v>97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5" customHeight="1" x14ac:dyDescent="0.2">
      <c r="A150" s="36"/>
      <c r="B150" s="260" t="s">
        <v>581</v>
      </c>
      <c r="C150" s="207"/>
      <c r="D150" s="207"/>
      <c r="E150" s="207"/>
      <c r="F150" s="207"/>
      <c r="G150" s="209"/>
      <c r="H150" s="93">
        <v>0.03</v>
      </c>
      <c r="I150" s="44">
        <f>ROUND(($I$141/(1-$H$153))*H150,2)</f>
        <v>101.03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5.75" customHeight="1" x14ac:dyDescent="0.2">
      <c r="A151" s="245" t="s">
        <v>72</v>
      </c>
      <c r="B151" s="207"/>
      <c r="C151" s="207"/>
      <c r="D151" s="207"/>
      <c r="E151" s="207"/>
      <c r="F151" s="207"/>
      <c r="G151" s="207"/>
      <c r="H151" s="209"/>
      <c r="I151" s="50">
        <f>SUM(I138+I140+I144+I145+I150)</f>
        <v>681.04000000000008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6.75" customHeight="1" x14ac:dyDescent="0.2">
      <c r="A152" s="255"/>
      <c r="B152" s="207"/>
      <c r="C152" s="207"/>
      <c r="D152" s="207"/>
      <c r="E152" s="207"/>
      <c r="F152" s="207"/>
      <c r="G152" s="207"/>
      <c r="H152" s="207"/>
      <c r="I152" s="20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5.75" customHeight="1" x14ac:dyDescent="0.2">
      <c r="A153" s="262" t="s">
        <v>168</v>
      </c>
      <c r="B153" s="207"/>
      <c r="C153" s="207"/>
      <c r="D153" s="207"/>
      <c r="E153" s="207"/>
      <c r="F153" s="207"/>
      <c r="G153" s="209"/>
      <c r="H153" s="94">
        <f t="shared" ref="H153:I153" si="4">SUM(H144:H150)</f>
        <v>0.1225</v>
      </c>
      <c r="I153" s="88">
        <f t="shared" si="4"/>
        <v>412.53999999999996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">
      <c r="A154" s="263" t="s">
        <v>169</v>
      </c>
      <c r="B154" s="205"/>
      <c r="C154" s="266" t="s">
        <v>170</v>
      </c>
      <c r="D154" s="205"/>
      <c r="E154" s="205"/>
      <c r="F154" s="205"/>
      <c r="G154" s="205"/>
      <c r="H154" s="205"/>
      <c r="I154" s="20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" customHeight="1" x14ac:dyDescent="0.2">
      <c r="A155" s="264"/>
      <c r="B155" s="205"/>
      <c r="C155" s="266" t="s">
        <v>171</v>
      </c>
      <c r="D155" s="205"/>
      <c r="E155" s="205"/>
      <c r="F155" s="205"/>
      <c r="G155" s="205"/>
      <c r="H155" s="205"/>
      <c r="I155" s="20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3.5" customHeight="1" x14ac:dyDescent="0.2">
      <c r="A156" s="265"/>
      <c r="B156" s="211"/>
      <c r="C156" s="267" t="s">
        <v>172</v>
      </c>
      <c r="D156" s="211"/>
      <c r="E156" s="211"/>
      <c r="F156" s="211"/>
      <c r="G156" s="211"/>
      <c r="H156" s="211"/>
      <c r="I156" s="211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6.75" customHeight="1" x14ac:dyDescent="0.2">
      <c r="A157" s="268"/>
      <c r="B157" s="207"/>
      <c r="C157" s="207"/>
      <c r="D157" s="207"/>
      <c r="E157" s="207"/>
      <c r="F157" s="207"/>
      <c r="G157" s="207"/>
      <c r="H157" s="207"/>
      <c r="I157" s="20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2.25" customHeight="1" x14ac:dyDescent="0.2">
      <c r="A158" s="232" t="s">
        <v>173</v>
      </c>
      <c r="B158" s="207"/>
      <c r="C158" s="207"/>
      <c r="D158" s="207"/>
      <c r="E158" s="207"/>
      <c r="F158" s="207"/>
      <c r="G158" s="207"/>
      <c r="H158" s="207"/>
      <c r="I158" s="20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5.25" customHeight="1" x14ac:dyDescent="0.2">
      <c r="A159" s="255"/>
      <c r="B159" s="207"/>
      <c r="C159" s="207"/>
      <c r="D159" s="207"/>
      <c r="E159" s="207"/>
      <c r="F159" s="207"/>
      <c r="G159" s="207"/>
      <c r="H159" s="207"/>
      <c r="I159" s="20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30" customHeight="1" x14ac:dyDescent="0.2">
      <c r="A160" s="269" t="s">
        <v>582</v>
      </c>
      <c r="B160" s="207"/>
      <c r="C160" s="207"/>
      <c r="D160" s="207"/>
      <c r="E160" s="207"/>
      <c r="F160" s="207"/>
      <c r="G160" s="207"/>
      <c r="H160" s="207"/>
      <c r="I160" s="20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5" customHeight="1" x14ac:dyDescent="0.2">
      <c r="A161" s="225" t="s">
        <v>175</v>
      </c>
      <c r="B161" s="207"/>
      <c r="C161" s="207"/>
      <c r="D161" s="207"/>
      <c r="E161" s="207"/>
      <c r="F161" s="207"/>
      <c r="G161" s="207"/>
      <c r="H161" s="209"/>
      <c r="I161" s="95" t="s">
        <v>69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5" customHeight="1" x14ac:dyDescent="0.2">
      <c r="A162" s="96" t="s">
        <v>23</v>
      </c>
      <c r="B162" s="236" t="s">
        <v>176</v>
      </c>
      <c r="C162" s="207"/>
      <c r="D162" s="207"/>
      <c r="E162" s="207"/>
      <c r="F162" s="207"/>
      <c r="G162" s="207"/>
      <c r="H162" s="207"/>
      <c r="I162" s="66">
        <f>I36</f>
        <v>1475.66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5" customHeight="1" x14ac:dyDescent="0.2">
      <c r="A163" s="96" t="s">
        <v>26</v>
      </c>
      <c r="B163" s="236" t="s">
        <v>65</v>
      </c>
      <c r="C163" s="207"/>
      <c r="D163" s="207"/>
      <c r="E163" s="207"/>
      <c r="F163" s="207"/>
      <c r="G163" s="207"/>
      <c r="H163" s="207"/>
      <c r="I163" s="66">
        <f>I87</f>
        <v>894.93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5" customHeight="1" x14ac:dyDescent="0.2">
      <c r="A164" s="96" t="s">
        <v>28</v>
      </c>
      <c r="B164" s="236" t="s">
        <v>177</v>
      </c>
      <c r="C164" s="207"/>
      <c r="D164" s="207"/>
      <c r="E164" s="207"/>
      <c r="F164" s="207"/>
      <c r="G164" s="207"/>
      <c r="H164" s="207"/>
      <c r="I164" s="66">
        <f>I96</f>
        <v>86.61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5" customHeight="1" x14ac:dyDescent="0.2">
      <c r="A165" s="96" t="s">
        <v>31</v>
      </c>
      <c r="B165" s="236" t="s">
        <v>178</v>
      </c>
      <c r="C165" s="207"/>
      <c r="D165" s="207"/>
      <c r="E165" s="207"/>
      <c r="F165" s="207"/>
      <c r="G165" s="207"/>
      <c r="H165" s="207"/>
      <c r="I165" s="66">
        <f>I123</f>
        <v>216.07999999999996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5" customHeight="1" x14ac:dyDescent="0.2">
      <c r="A166" s="96" t="s">
        <v>59</v>
      </c>
      <c r="B166" s="236" t="s">
        <v>179</v>
      </c>
      <c r="C166" s="207"/>
      <c r="D166" s="207"/>
      <c r="E166" s="207"/>
      <c r="F166" s="207"/>
      <c r="G166" s="207"/>
      <c r="H166" s="207"/>
      <c r="I166" s="66">
        <f>I131</f>
        <v>13.36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5" customHeight="1" x14ac:dyDescent="0.2">
      <c r="A167" s="270" t="s">
        <v>180</v>
      </c>
      <c r="B167" s="207"/>
      <c r="C167" s="207"/>
      <c r="D167" s="207"/>
      <c r="E167" s="207"/>
      <c r="F167" s="207"/>
      <c r="G167" s="207"/>
      <c r="H167" s="207"/>
      <c r="I167" s="69">
        <f>SUM(I162:I166)</f>
        <v>2686.6400000000003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5" customHeight="1" x14ac:dyDescent="0.2">
      <c r="A168" s="97" t="s">
        <v>61</v>
      </c>
      <c r="B168" s="236" t="s">
        <v>181</v>
      </c>
      <c r="C168" s="207"/>
      <c r="D168" s="207"/>
      <c r="E168" s="207"/>
      <c r="F168" s="207"/>
      <c r="G168" s="207"/>
      <c r="H168" s="207"/>
      <c r="I168" s="66">
        <f>I151</f>
        <v>681.04000000000008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5" customHeight="1" x14ac:dyDescent="0.2">
      <c r="A169" s="270" t="s">
        <v>182</v>
      </c>
      <c r="B169" s="207"/>
      <c r="C169" s="207"/>
      <c r="D169" s="207"/>
      <c r="E169" s="207"/>
      <c r="F169" s="207"/>
      <c r="G169" s="207"/>
      <c r="H169" s="207"/>
      <c r="I169" s="69">
        <f>SUM(I167:I168)</f>
        <v>3367.6800000000003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30.75" hidden="1" customHeight="1" x14ac:dyDescent="0.2">
      <c r="A170" s="271" t="s">
        <v>183</v>
      </c>
      <c r="B170" s="207"/>
      <c r="C170" s="207"/>
      <c r="D170" s="207"/>
      <c r="E170" s="207"/>
      <c r="F170" s="207"/>
      <c r="G170" s="207"/>
      <c r="H170" s="207"/>
      <c r="I170" s="209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29.25" hidden="1" customHeight="1" x14ac:dyDescent="0.2">
      <c r="A171" s="272" t="s">
        <v>184</v>
      </c>
      <c r="B171" s="207"/>
      <c r="C171" s="207"/>
      <c r="D171" s="207"/>
      <c r="E171" s="207"/>
      <c r="F171" s="207"/>
      <c r="G171" s="207"/>
      <c r="H171" s="207"/>
      <c r="I171" s="209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63" hidden="1" customHeight="1" x14ac:dyDescent="0.2">
      <c r="A172" s="273" t="s">
        <v>185</v>
      </c>
      <c r="B172" s="209"/>
      <c r="C172" s="215" t="s">
        <v>186</v>
      </c>
      <c r="D172" s="209"/>
      <c r="E172" s="98" t="s">
        <v>187</v>
      </c>
      <c r="F172" s="215" t="s">
        <v>188</v>
      </c>
      <c r="G172" s="209"/>
      <c r="H172" s="99" t="s">
        <v>189</v>
      </c>
      <c r="I172" s="99" t="s">
        <v>190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4.25" hidden="1" customHeight="1" x14ac:dyDescent="0.2">
      <c r="A173" s="274" t="s">
        <v>191</v>
      </c>
      <c r="B173" s="209"/>
      <c r="C173" s="275" t="s">
        <v>192</v>
      </c>
      <c r="D173" s="209"/>
      <c r="E173" s="100"/>
      <c r="F173" s="275" t="s">
        <v>192</v>
      </c>
      <c r="G173" s="209"/>
      <c r="H173" s="101"/>
      <c r="I173" s="102" t="s">
        <v>192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5.75" hidden="1" customHeight="1" x14ac:dyDescent="0.2">
      <c r="A174" s="274" t="s">
        <v>193</v>
      </c>
      <c r="B174" s="209"/>
      <c r="C174" s="275" t="s">
        <v>192</v>
      </c>
      <c r="D174" s="209"/>
      <c r="E174" s="100"/>
      <c r="F174" s="275" t="s">
        <v>192</v>
      </c>
      <c r="G174" s="209"/>
      <c r="H174" s="101"/>
      <c r="I174" s="102" t="s">
        <v>192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hidden="1" customHeight="1" x14ac:dyDescent="0.2">
      <c r="A175" s="274" t="s">
        <v>194</v>
      </c>
      <c r="B175" s="209"/>
      <c r="C175" s="275" t="s">
        <v>192</v>
      </c>
      <c r="D175" s="209"/>
      <c r="E175" s="102"/>
      <c r="F175" s="275" t="s">
        <v>192</v>
      </c>
      <c r="G175" s="209"/>
      <c r="H175" s="102"/>
      <c r="I175" s="102" t="s">
        <v>192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hidden="1" customHeight="1" x14ac:dyDescent="0.2">
      <c r="A176" s="312" t="s">
        <v>195</v>
      </c>
      <c r="B176" s="207"/>
      <c r="C176" s="207"/>
      <c r="D176" s="207"/>
      <c r="E176" s="207"/>
      <c r="F176" s="207"/>
      <c r="G176" s="207"/>
      <c r="H176" s="209"/>
      <c r="I176" s="10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9" hidden="1" customHeight="1" x14ac:dyDescent="0.2">
      <c r="A177" s="276"/>
      <c r="B177" s="207"/>
      <c r="C177" s="207"/>
      <c r="D177" s="207"/>
      <c r="E177" s="207"/>
      <c r="F177" s="207"/>
      <c r="G177" s="207"/>
      <c r="H177" s="207"/>
      <c r="I177" s="20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25.5" hidden="1" customHeight="1" x14ac:dyDescent="0.2">
      <c r="A178" s="272" t="s">
        <v>196</v>
      </c>
      <c r="B178" s="207"/>
      <c r="C178" s="207"/>
      <c r="D178" s="207"/>
      <c r="E178" s="207"/>
      <c r="F178" s="207"/>
      <c r="G178" s="207"/>
      <c r="H178" s="207"/>
      <c r="I178" s="209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21.75" hidden="1" customHeight="1" x14ac:dyDescent="0.2">
      <c r="A179" s="277" t="s">
        <v>197</v>
      </c>
      <c r="B179" s="207"/>
      <c r="C179" s="207"/>
      <c r="D179" s="207"/>
      <c r="E179" s="207"/>
      <c r="F179" s="207"/>
      <c r="G179" s="207"/>
      <c r="H179" s="207"/>
      <c r="I179" s="209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8" hidden="1" customHeight="1" x14ac:dyDescent="0.2">
      <c r="A180" s="215" t="s">
        <v>198</v>
      </c>
      <c r="B180" s="207"/>
      <c r="C180" s="207"/>
      <c r="D180" s="207"/>
      <c r="E180" s="207"/>
      <c r="F180" s="207"/>
      <c r="G180" s="207"/>
      <c r="H180" s="209"/>
      <c r="I180" s="103" t="s">
        <v>199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hidden="1" customHeight="1" x14ac:dyDescent="0.2">
      <c r="A181" s="274" t="s">
        <v>200</v>
      </c>
      <c r="B181" s="207"/>
      <c r="C181" s="207"/>
      <c r="D181" s="207"/>
      <c r="E181" s="207"/>
      <c r="F181" s="207"/>
      <c r="G181" s="207"/>
      <c r="H181" s="209"/>
      <c r="I181" s="10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hidden="1" customHeight="1" x14ac:dyDescent="0.2">
      <c r="A182" s="274" t="s">
        <v>201</v>
      </c>
      <c r="B182" s="207"/>
      <c r="C182" s="207"/>
      <c r="D182" s="207"/>
      <c r="E182" s="207"/>
      <c r="F182" s="207"/>
      <c r="G182" s="207"/>
      <c r="H182" s="209"/>
      <c r="I182" s="10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27" hidden="1" customHeight="1" x14ac:dyDescent="0.2">
      <c r="A183" s="278" t="s">
        <v>202</v>
      </c>
      <c r="B183" s="207"/>
      <c r="C183" s="207"/>
      <c r="D183" s="207"/>
      <c r="E183" s="207"/>
      <c r="F183" s="207"/>
      <c r="G183" s="207"/>
      <c r="H183" s="209"/>
      <c r="I183" s="10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6.75" hidden="1" customHeight="1" x14ac:dyDescent="0.2">
      <c r="A184" s="279"/>
      <c r="B184" s="207"/>
      <c r="C184" s="207"/>
      <c r="D184" s="207"/>
      <c r="E184" s="207"/>
      <c r="F184" s="207"/>
      <c r="G184" s="207"/>
      <c r="H184" s="207"/>
      <c r="I184" s="20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5.75" hidden="1" customHeight="1" x14ac:dyDescent="0.2">
      <c r="A185" s="274" t="s">
        <v>203</v>
      </c>
      <c r="B185" s="207"/>
      <c r="C185" s="207"/>
      <c r="D185" s="207"/>
      <c r="E185" s="207"/>
      <c r="F185" s="207"/>
      <c r="G185" s="207"/>
      <c r="H185" s="207"/>
      <c r="I185" s="20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7.5" hidden="1" customHeight="1" x14ac:dyDescent="0.2">
      <c r="A186" s="280"/>
      <c r="B186" s="207"/>
      <c r="C186" s="207"/>
      <c r="D186" s="207"/>
      <c r="E186" s="207"/>
      <c r="F186" s="207"/>
      <c r="G186" s="207"/>
      <c r="H186" s="207"/>
      <c r="I186" s="209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5" hidden="1" customHeight="1" x14ac:dyDescent="0.2">
      <c r="A187" s="104"/>
      <c r="B187" s="104"/>
      <c r="C187" s="104"/>
      <c r="D187" s="104"/>
      <c r="E187" s="104"/>
      <c r="F187" s="104"/>
      <c r="G187" s="104"/>
      <c r="H187" s="105"/>
      <c r="I187" s="106"/>
      <c r="J187" s="22"/>
      <c r="K187" s="17"/>
      <c r="L187" s="22"/>
      <c r="M187" s="10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6.75" customHeight="1" x14ac:dyDescent="0.2">
      <c r="A188" s="281"/>
      <c r="B188" s="207"/>
      <c r="C188" s="207"/>
      <c r="D188" s="207"/>
      <c r="E188" s="207"/>
      <c r="F188" s="207"/>
      <c r="G188" s="207"/>
      <c r="H188" s="207"/>
      <c r="I188" s="20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5" customHeight="1" x14ac:dyDescent="0.2">
      <c r="A189" s="282" t="s">
        <v>204</v>
      </c>
      <c r="B189" s="207"/>
      <c r="C189" s="207"/>
      <c r="D189" s="207"/>
      <c r="E189" s="207"/>
      <c r="F189" s="207"/>
      <c r="G189" s="207"/>
      <c r="H189" s="207"/>
      <c r="I189" s="209"/>
      <c r="J189" s="22"/>
      <c r="K189" s="17"/>
      <c r="L189" s="22"/>
      <c r="M189" s="10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5" customHeight="1" x14ac:dyDescent="0.2">
      <c r="A190" s="283" t="s">
        <v>205</v>
      </c>
      <c r="B190" s="218"/>
      <c r="C190" s="218"/>
      <c r="D190" s="218"/>
      <c r="E190" s="218"/>
      <c r="F190" s="218"/>
      <c r="G190" s="284"/>
      <c r="H190" s="217" t="s">
        <v>206</v>
      </c>
      <c r="I190" s="284"/>
      <c r="J190" s="22"/>
      <c r="K190" s="17"/>
      <c r="L190" s="22"/>
      <c r="M190" s="10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5" customHeight="1" x14ac:dyDescent="0.2">
      <c r="A191" s="265"/>
      <c r="B191" s="211"/>
      <c r="C191" s="211"/>
      <c r="D191" s="211"/>
      <c r="E191" s="211"/>
      <c r="F191" s="211"/>
      <c r="G191" s="212"/>
      <c r="H191" s="265"/>
      <c r="I191" s="212"/>
      <c r="J191" s="22"/>
      <c r="K191" s="17"/>
      <c r="L191" s="22"/>
      <c r="M191" s="10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5" customHeight="1" x14ac:dyDescent="0.25">
      <c r="A192" s="285" t="s">
        <v>207</v>
      </c>
      <c r="B192" s="207"/>
      <c r="C192" s="207"/>
      <c r="D192" s="207"/>
      <c r="E192" s="207"/>
      <c r="F192" s="207"/>
      <c r="G192" s="209"/>
      <c r="H192" s="286">
        <f>I14</f>
        <v>1</v>
      </c>
      <c r="I192" s="209"/>
      <c r="J192" s="22"/>
      <c r="K192" s="17"/>
      <c r="L192" s="22"/>
      <c r="M192" s="10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6.75" customHeight="1" x14ac:dyDescent="0.2">
      <c r="A193" s="281"/>
      <c r="B193" s="207"/>
      <c r="C193" s="207"/>
      <c r="D193" s="207"/>
      <c r="E193" s="207"/>
      <c r="F193" s="207"/>
      <c r="G193" s="207"/>
      <c r="H193" s="207"/>
      <c r="I193" s="20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8.75" customHeight="1" x14ac:dyDescent="0.2">
      <c r="A194" s="285" t="s">
        <v>208</v>
      </c>
      <c r="B194" s="207"/>
      <c r="C194" s="207"/>
      <c r="D194" s="207"/>
      <c r="E194" s="207"/>
      <c r="F194" s="209"/>
      <c r="G194" s="287">
        <f>I169*H192</f>
        <v>3367.6800000000003</v>
      </c>
      <c r="H194" s="207"/>
      <c r="I194" s="209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8.25" hidden="1" customHeight="1" x14ac:dyDescent="0.25">
      <c r="A195" s="288"/>
      <c r="B195" s="289"/>
      <c r="C195" s="289"/>
      <c r="D195" s="289"/>
      <c r="E195" s="289"/>
      <c r="F195" s="289"/>
      <c r="G195" s="289"/>
      <c r="H195" s="289"/>
      <c r="I195" s="289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9.5" hidden="1" customHeight="1" x14ac:dyDescent="0.2">
      <c r="A196" s="285" t="s">
        <v>209</v>
      </c>
      <c r="B196" s="207"/>
      <c r="C196" s="207"/>
      <c r="D196" s="207"/>
      <c r="E196" s="207"/>
      <c r="F196" s="209"/>
      <c r="G196" s="290"/>
      <c r="H196" s="207"/>
      <c r="I196" s="20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8.25" hidden="1" customHeight="1" x14ac:dyDescent="0.2">
      <c r="A197" s="298"/>
      <c r="B197" s="207"/>
      <c r="C197" s="207"/>
      <c r="D197" s="207"/>
      <c r="E197" s="207"/>
      <c r="F197" s="207"/>
      <c r="G197" s="207"/>
      <c r="H197" s="207"/>
      <c r="I197" s="20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31.5" hidden="1" customHeight="1" x14ac:dyDescent="0.2">
      <c r="A198" s="285" t="s">
        <v>583</v>
      </c>
      <c r="B198" s="207"/>
      <c r="C198" s="207"/>
      <c r="D198" s="207"/>
      <c r="E198" s="207"/>
      <c r="F198" s="209"/>
      <c r="G198" s="299"/>
      <c r="H198" s="207"/>
      <c r="I198" s="20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8.25" customHeight="1" x14ac:dyDescent="0.2">
      <c r="A199" s="300"/>
      <c r="B199" s="207"/>
      <c r="C199" s="207"/>
      <c r="D199" s="207"/>
      <c r="E199" s="207"/>
      <c r="F199" s="207"/>
      <c r="G199" s="207"/>
      <c r="H199" s="207"/>
      <c r="I199" s="20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" customHeight="1" x14ac:dyDescent="0.2">
      <c r="A200" s="301" t="s">
        <v>211</v>
      </c>
      <c r="B200" s="289"/>
      <c r="C200" s="289"/>
      <c r="D200" s="289"/>
      <c r="E200" s="289"/>
      <c r="F200" s="289"/>
      <c r="G200" s="289"/>
      <c r="H200" s="289"/>
      <c r="I200" s="30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" customHeight="1" x14ac:dyDescent="0.2">
      <c r="A201" s="108"/>
      <c r="B201" s="17"/>
      <c r="C201" s="17"/>
      <c r="D201" s="17"/>
      <c r="E201" s="17"/>
      <c r="F201" s="17"/>
      <c r="G201" s="17"/>
      <c r="H201" s="17"/>
      <c r="I201" s="10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" customHeight="1" x14ac:dyDescent="0.2">
      <c r="A202" s="303" t="s">
        <v>212</v>
      </c>
      <c r="B202" s="218"/>
      <c r="C202" s="218"/>
      <c r="D202" s="284"/>
      <c r="E202" s="291" t="s">
        <v>213</v>
      </c>
      <c r="F202" s="293" t="s">
        <v>214</v>
      </c>
      <c r="G202" s="294" t="s">
        <v>215</v>
      </c>
      <c r="H202" s="209"/>
      <c r="I202" s="295" t="s">
        <v>216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" customHeight="1" x14ac:dyDescent="0.2">
      <c r="A203" s="265"/>
      <c r="B203" s="211"/>
      <c r="C203" s="211"/>
      <c r="D203" s="212"/>
      <c r="E203" s="292"/>
      <c r="F203" s="212"/>
      <c r="G203" s="80" t="s">
        <v>217</v>
      </c>
      <c r="H203" s="80" t="s">
        <v>218</v>
      </c>
      <c r="I203" s="29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" customHeight="1" x14ac:dyDescent="0.2">
      <c r="A204" s="296" t="s">
        <v>219</v>
      </c>
      <c r="B204" s="207"/>
      <c r="C204" s="207"/>
      <c r="D204" s="209"/>
      <c r="E204" s="110" t="s">
        <v>220</v>
      </c>
      <c r="F204" s="111">
        <v>2</v>
      </c>
      <c r="G204" s="112">
        <v>33.97</v>
      </c>
      <c r="H204" s="113">
        <f t="shared" ref="H204:H205" si="5">G204*F204</f>
        <v>67.94</v>
      </c>
      <c r="I204" s="114">
        <f t="shared" ref="I204:I205" si="6">ROUND(H204/12,2)</f>
        <v>5.66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" customHeight="1" x14ac:dyDescent="0.2">
      <c r="A205" s="296" t="s">
        <v>221</v>
      </c>
      <c r="B205" s="207"/>
      <c r="C205" s="207"/>
      <c r="D205" s="209"/>
      <c r="E205" s="110" t="s">
        <v>220</v>
      </c>
      <c r="F205" s="111">
        <v>4</v>
      </c>
      <c r="G205" s="112">
        <v>23.11</v>
      </c>
      <c r="H205" s="113">
        <f t="shared" si="5"/>
        <v>92.44</v>
      </c>
      <c r="I205" s="114">
        <f t="shared" si="6"/>
        <v>7.7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" customHeight="1" x14ac:dyDescent="0.2">
      <c r="A206" s="297" t="s">
        <v>222</v>
      </c>
      <c r="B206" s="207"/>
      <c r="C206" s="207"/>
      <c r="D206" s="209"/>
      <c r="E206" s="115"/>
      <c r="F206" s="116"/>
      <c r="G206" s="117"/>
      <c r="H206" s="118">
        <f t="shared" ref="H206:I206" si="7">SUM(H204:H205)</f>
        <v>160.38</v>
      </c>
      <c r="I206" s="118">
        <f t="shared" si="7"/>
        <v>13.36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" customHeight="1" x14ac:dyDescent="0.2">
      <c r="A207" s="119"/>
      <c r="B207" s="120"/>
      <c r="C207" s="120"/>
      <c r="D207" s="120"/>
      <c r="E207" s="120"/>
      <c r="F207" s="120"/>
      <c r="G207" s="120"/>
      <c r="H207" s="120"/>
      <c r="I207" s="121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" customHeight="1" x14ac:dyDescent="0.2">
      <c r="A208" s="122" t="s">
        <v>223</v>
      </c>
      <c r="B208" s="123"/>
      <c r="C208" s="123"/>
      <c r="D208" s="123"/>
      <c r="E208" s="123"/>
      <c r="F208" s="123"/>
      <c r="G208" s="123"/>
      <c r="H208" s="123"/>
      <c r="I208" s="12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" customHeight="1" x14ac:dyDescent="0.2">
      <c r="A209" s="125"/>
      <c r="B209" s="126"/>
      <c r="C209" s="126"/>
      <c r="D209" s="126"/>
      <c r="E209" s="126"/>
      <c r="F209" s="126"/>
      <c r="G209" s="126"/>
      <c r="H209" s="126"/>
      <c r="I209" s="12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2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</sheetData>
  <mergeCells count="233">
    <mergeCell ref="A174:B174"/>
    <mergeCell ref="C174:D174"/>
    <mergeCell ref="F174:G174"/>
    <mergeCell ref="A175:B175"/>
    <mergeCell ref="C175:D175"/>
    <mergeCell ref="F175:G175"/>
    <mergeCell ref="A176:H176"/>
    <mergeCell ref="A113:I113"/>
    <mergeCell ref="A114:I114"/>
    <mergeCell ref="B115:H115"/>
    <mergeCell ref="B116:H116"/>
    <mergeCell ref="A117:H117"/>
    <mergeCell ref="A118:I118"/>
    <mergeCell ref="A119:I119"/>
    <mergeCell ref="B120:H120"/>
    <mergeCell ref="B121:H121"/>
    <mergeCell ref="A104:I104"/>
    <mergeCell ref="B105:H105"/>
    <mergeCell ref="B106:F106"/>
    <mergeCell ref="B107:H107"/>
    <mergeCell ref="B108:H108"/>
    <mergeCell ref="B109:H109"/>
    <mergeCell ref="B110:H110"/>
    <mergeCell ref="B111:H111"/>
    <mergeCell ref="A112:H112"/>
    <mergeCell ref="B94:H94"/>
    <mergeCell ref="B95:G95"/>
    <mergeCell ref="A96:H96"/>
    <mergeCell ref="A97:I97"/>
    <mergeCell ref="A98:I98"/>
    <mergeCell ref="A99:I99"/>
    <mergeCell ref="A100:I100"/>
    <mergeCell ref="A101:I101"/>
    <mergeCell ref="A103:I103"/>
    <mergeCell ref="A195:I195"/>
    <mergeCell ref="G196:I196"/>
    <mergeCell ref="E202:E203"/>
    <mergeCell ref="F202:F203"/>
    <mergeCell ref="G202:H202"/>
    <mergeCell ref="I202:I203"/>
    <mergeCell ref="A204:D204"/>
    <mergeCell ref="A205:D205"/>
    <mergeCell ref="A206:D206"/>
    <mergeCell ref="A196:F196"/>
    <mergeCell ref="A197:I197"/>
    <mergeCell ref="A198:F198"/>
    <mergeCell ref="G198:I198"/>
    <mergeCell ref="A199:I199"/>
    <mergeCell ref="A200:I200"/>
    <mergeCell ref="A202:D203"/>
    <mergeCell ref="A186:I186"/>
    <mergeCell ref="A188:I188"/>
    <mergeCell ref="A189:I189"/>
    <mergeCell ref="A190:G191"/>
    <mergeCell ref="H190:I191"/>
    <mergeCell ref="A192:G192"/>
    <mergeCell ref="H192:I192"/>
    <mergeCell ref="A193:I193"/>
    <mergeCell ref="A194:F194"/>
    <mergeCell ref="G194:I194"/>
    <mergeCell ref="A177:I177"/>
    <mergeCell ref="A178:I178"/>
    <mergeCell ref="A179:I179"/>
    <mergeCell ref="A180:H180"/>
    <mergeCell ref="A181:H181"/>
    <mergeCell ref="A182:H182"/>
    <mergeCell ref="A183:H183"/>
    <mergeCell ref="A184:I184"/>
    <mergeCell ref="A185:I185"/>
    <mergeCell ref="B168:H168"/>
    <mergeCell ref="A169:H169"/>
    <mergeCell ref="A170:I170"/>
    <mergeCell ref="A171:I171"/>
    <mergeCell ref="A172:B172"/>
    <mergeCell ref="C172:D172"/>
    <mergeCell ref="F172:G172"/>
    <mergeCell ref="A173:B173"/>
    <mergeCell ref="C173:D173"/>
    <mergeCell ref="F173:G173"/>
    <mergeCell ref="A159:I159"/>
    <mergeCell ref="A160:I160"/>
    <mergeCell ref="A161:H161"/>
    <mergeCell ref="B162:H162"/>
    <mergeCell ref="B163:H163"/>
    <mergeCell ref="B164:H164"/>
    <mergeCell ref="B165:H165"/>
    <mergeCell ref="B166:H166"/>
    <mergeCell ref="A167:H167"/>
    <mergeCell ref="A151:H151"/>
    <mergeCell ref="A152:I152"/>
    <mergeCell ref="A153:G153"/>
    <mergeCell ref="A154:B156"/>
    <mergeCell ref="C154:I154"/>
    <mergeCell ref="C155:I155"/>
    <mergeCell ref="C156:I156"/>
    <mergeCell ref="A157:I157"/>
    <mergeCell ref="A158:I158"/>
    <mergeCell ref="B142:G142"/>
    <mergeCell ref="B143:G143"/>
    <mergeCell ref="B144:G144"/>
    <mergeCell ref="B145:G145"/>
    <mergeCell ref="B146:G146"/>
    <mergeCell ref="B147:G147"/>
    <mergeCell ref="B148:G148"/>
    <mergeCell ref="B149:G149"/>
    <mergeCell ref="B150:G150"/>
    <mergeCell ref="A132:I132"/>
    <mergeCell ref="A133:I133"/>
    <mergeCell ref="A135:I135"/>
    <mergeCell ref="B136:G136"/>
    <mergeCell ref="A137:G137"/>
    <mergeCell ref="B138:G138"/>
    <mergeCell ref="A139:G139"/>
    <mergeCell ref="B140:G140"/>
    <mergeCell ref="A141:G141"/>
    <mergeCell ref="A123:H123"/>
    <mergeCell ref="A124:I124"/>
    <mergeCell ref="A125:I125"/>
    <mergeCell ref="B126:H126"/>
    <mergeCell ref="B127:H127"/>
    <mergeCell ref="B128:H128"/>
    <mergeCell ref="B129:H129"/>
    <mergeCell ref="B130:H130"/>
    <mergeCell ref="A131:H131"/>
    <mergeCell ref="B71:G71"/>
    <mergeCell ref="B72:G72"/>
    <mergeCell ref="B73:G73"/>
    <mergeCell ref="B74:H74"/>
    <mergeCell ref="B75:H75"/>
    <mergeCell ref="B76:H76"/>
    <mergeCell ref="B77:H77"/>
    <mergeCell ref="B78:H78"/>
    <mergeCell ref="B122:H122"/>
    <mergeCell ref="A79:I79"/>
    <mergeCell ref="A80:I80"/>
    <mergeCell ref="A81:I81"/>
    <mergeCell ref="A82:I82"/>
    <mergeCell ref="B83:H83"/>
    <mergeCell ref="B84:H84"/>
    <mergeCell ref="B85:H85"/>
    <mergeCell ref="B86:H86"/>
    <mergeCell ref="A87:H87"/>
    <mergeCell ref="A88:I88"/>
    <mergeCell ref="A89:I89"/>
    <mergeCell ref="B90:H90"/>
    <mergeCell ref="B91:H91"/>
    <mergeCell ref="B92:H92"/>
    <mergeCell ref="B93:H93"/>
    <mergeCell ref="A62:I62"/>
    <mergeCell ref="A63:I63"/>
    <mergeCell ref="B64:H64"/>
    <mergeCell ref="B65:H65"/>
    <mergeCell ref="B66:G66"/>
    <mergeCell ref="B67:G67"/>
    <mergeCell ref="B68:G68"/>
    <mergeCell ref="B69:G69"/>
    <mergeCell ref="B70:H70"/>
    <mergeCell ref="B52:G52"/>
    <mergeCell ref="B53:C53"/>
    <mergeCell ref="B54:G54"/>
    <mergeCell ref="B55:G55"/>
    <mergeCell ref="B56:G56"/>
    <mergeCell ref="B57:G57"/>
    <mergeCell ref="B58:G58"/>
    <mergeCell ref="A59:G59"/>
    <mergeCell ref="A61:I61"/>
    <mergeCell ref="B43:G43"/>
    <mergeCell ref="B44:G44"/>
    <mergeCell ref="A45:H45"/>
    <mergeCell ref="A46:I46"/>
    <mergeCell ref="A47:I47"/>
    <mergeCell ref="A48:I48"/>
    <mergeCell ref="A49:I49"/>
    <mergeCell ref="B50:G50"/>
    <mergeCell ref="B51:G51"/>
    <mergeCell ref="B34:H34"/>
    <mergeCell ref="B35:H35"/>
    <mergeCell ref="A36:H36"/>
    <mergeCell ref="A37:I37"/>
    <mergeCell ref="A38:I38"/>
    <mergeCell ref="A39:I39"/>
    <mergeCell ref="A40:I40"/>
    <mergeCell ref="A41:I41"/>
    <mergeCell ref="B42:H42"/>
    <mergeCell ref="A25:I25"/>
    <mergeCell ref="A26:I26"/>
    <mergeCell ref="A27:I27"/>
    <mergeCell ref="A28:I28"/>
    <mergeCell ref="B29:G29"/>
    <mergeCell ref="B30:H30"/>
    <mergeCell ref="B31:G31"/>
    <mergeCell ref="B32:G32"/>
    <mergeCell ref="B33:H33"/>
    <mergeCell ref="B20:G20"/>
    <mergeCell ref="H20:I20"/>
    <mergeCell ref="B21:G21"/>
    <mergeCell ref="H21:I21"/>
    <mergeCell ref="B22:G22"/>
    <mergeCell ref="H22:I22"/>
    <mergeCell ref="H23:I23"/>
    <mergeCell ref="B23:G23"/>
    <mergeCell ref="B24:G24"/>
    <mergeCell ref="H24:I24"/>
    <mergeCell ref="A13:I13"/>
    <mergeCell ref="A14:E14"/>
    <mergeCell ref="F14:G14"/>
    <mergeCell ref="Q19:X19"/>
    <mergeCell ref="Y19:AC19"/>
    <mergeCell ref="B15:D15"/>
    <mergeCell ref="E15:I15"/>
    <mergeCell ref="A16:I16"/>
    <mergeCell ref="A17:I17"/>
    <mergeCell ref="A18:I18"/>
    <mergeCell ref="A19:I19"/>
    <mergeCell ref="J19:P19"/>
    <mergeCell ref="A8:I8"/>
    <mergeCell ref="B9:G9"/>
    <mergeCell ref="H9:I9"/>
    <mergeCell ref="B10:G10"/>
    <mergeCell ref="H10:I10"/>
    <mergeCell ref="B11:G11"/>
    <mergeCell ref="H11:I11"/>
    <mergeCell ref="B12:G12"/>
    <mergeCell ref="H12:I12"/>
    <mergeCell ref="A2:I2"/>
    <mergeCell ref="A3:I3"/>
    <mergeCell ref="A4:I4"/>
    <mergeCell ref="A5:E5"/>
    <mergeCell ref="F5:I5"/>
    <mergeCell ref="A6:E6"/>
    <mergeCell ref="F6:I6"/>
    <mergeCell ref="A7:E7"/>
    <mergeCell ref="F7:I7"/>
  </mergeCells>
  <pageMargins left="0.25" right="0.25" top="0.75" bottom="0.75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39</vt:i4>
      </vt:variant>
    </vt:vector>
  </HeadingPairs>
  <TitlesOfParts>
    <vt:vector size="39" baseType="lpstr">
      <vt:lpstr>salario</vt:lpstr>
      <vt:lpstr>PCFP.20h</vt:lpstr>
      <vt:lpstr>PCFP.40h</vt:lpstr>
      <vt:lpstr>Resumo</vt:lpstr>
      <vt:lpstr>ALV.20h.D</vt:lpstr>
      <vt:lpstr>ALV.20h.N</vt:lpstr>
      <vt:lpstr>ALV.40h.D</vt:lpstr>
      <vt:lpstr>BG.20h.D</vt:lpstr>
      <vt:lpstr>CAN.20h.D</vt:lpstr>
      <vt:lpstr>CAN.20h.N</vt:lpstr>
      <vt:lpstr>CAN.40h.D</vt:lpstr>
      <vt:lpstr>CAX.20h.D</vt:lpstr>
      <vt:lpstr>CAX.20h.N</vt:lpstr>
      <vt:lpstr>ERE.20h.D</vt:lpstr>
      <vt:lpstr>ERE.20h.N</vt:lpstr>
      <vt:lpstr>FAR.20h.D</vt:lpstr>
      <vt:lpstr>FE.20h.D</vt:lpstr>
      <vt:lpstr>FE.20h.N</vt:lpstr>
      <vt:lpstr>FE.40h.N</vt:lpstr>
      <vt:lpstr>IBI.40h.D</vt:lpstr>
      <vt:lpstr>IBI.40h.N</vt:lpstr>
      <vt:lpstr>OSO.20h.N</vt:lpstr>
      <vt:lpstr>OSO.40h.D</vt:lpstr>
      <vt:lpstr>POA.20h.D</vt:lpstr>
      <vt:lpstr>POA.20h.N</vt:lpstr>
      <vt:lpstr>POA.40h.N</vt:lpstr>
      <vt:lpstr>RES.20h.D</vt:lpstr>
      <vt:lpstr>RES.20h.N</vt:lpstr>
      <vt:lpstr>RES.40h.N</vt:lpstr>
      <vt:lpstr>RG.20h.D</vt:lpstr>
      <vt:lpstr>RG.20h.N</vt:lpstr>
      <vt:lpstr>RG.40h.D</vt:lpstr>
      <vt:lpstr>ROL.20h.D</vt:lpstr>
      <vt:lpstr>SE.20h.D</vt:lpstr>
      <vt:lpstr>SE.20h.N</vt:lpstr>
      <vt:lpstr>VAC.20h.D</vt:lpstr>
      <vt:lpstr>VER.20h.D</vt:lpstr>
      <vt:lpstr>VIA.20h.D</vt:lpstr>
      <vt:lpstr>REI.20h.D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Queila Tomielo de Camargo</cp:lastModifiedBy>
  <dcterms:modified xsi:type="dcterms:W3CDTF">2022-02-01T22:31:17Z</dcterms:modified>
</cp:coreProperties>
</file>