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2720" windowHeight="3330"/>
  </bookViews>
  <sheets>
    <sheet name="TOTAL" sheetId="1" r:id="rId1"/>
    <sheet name="Discente" sheetId="2" r:id="rId2"/>
    <sheet name="Docente" sheetId="3" r:id="rId3"/>
    <sheet name="TAE" sheetId="4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  <c r="E12" i="2" l="1"/>
  <c r="D12" i="2"/>
  <c r="C12" i="2"/>
  <c r="G12" i="2"/>
  <c r="G6" i="3" l="1"/>
  <c r="E6" i="3"/>
  <c r="D6" i="3"/>
  <c r="C6" i="3"/>
  <c r="G6" i="4"/>
  <c r="E6" i="4"/>
  <c r="D6" i="4"/>
  <c r="C6" i="4"/>
  <c r="E6" i="2"/>
  <c r="D6" i="2"/>
  <c r="C6" i="2"/>
  <c r="C4" i="2" l="1"/>
  <c r="G4" i="2"/>
  <c r="E4" i="2"/>
  <c r="D4" i="2"/>
  <c r="G4" i="4"/>
  <c r="E4" i="4"/>
  <c r="D4" i="4"/>
  <c r="C4" i="4"/>
  <c r="G4" i="3"/>
  <c r="E4" i="3"/>
  <c r="D4" i="3"/>
  <c r="C4" i="3"/>
  <c r="G5" i="2"/>
  <c r="D5" i="2"/>
  <c r="C5" i="2"/>
  <c r="C13" i="1" l="1"/>
  <c r="C12" i="1"/>
  <c r="C11" i="1"/>
  <c r="F20" i="4"/>
  <c r="F19" i="4"/>
  <c r="F18" i="4"/>
  <c r="F17" i="4"/>
  <c r="F16" i="4"/>
  <c r="F15" i="4"/>
  <c r="F19" i="3"/>
  <c r="F18" i="3"/>
  <c r="F17" i="3"/>
  <c r="F16" i="3"/>
  <c r="F15" i="3"/>
  <c r="G5" i="1"/>
  <c r="G4" i="1"/>
  <c r="F4" i="1"/>
  <c r="F5" i="1"/>
  <c r="F6" i="1"/>
  <c r="C6" i="1"/>
  <c r="C4" i="1"/>
  <c r="C5" i="1"/>
  <c r="F19" i="2"/>
  <c r="F18" i="2"/>
  <c r="F17" i="2"/>
  <c r="F16" i="2"/>
  <c r="F15" i="2"/>
  <c r="G6" i="1"/>
  <c r="F14" i="4" l="1"/>
  <c r="F13" i="4"/>
  <c r="F12" i="4"/>
  <c r="F11" i="4"/>
  <c r="F10" i="4"/>
  <c r="F9" i="4"/>
  <c r="F8" i="4"/>
  <c r="F7" i="4"/>
  <c r="F6" i="4"/>
  <c r="F5" i="4"/>
  <c r="F4" i="4"/>
  <c r="F3" i="4"/>
  <c r="F14" i="3"/>
  <c r="F13" i="3"/>
  <c r="F12" i="3"/>
  <c r="F11" i="3"/>
  <c r="F10" i="3"/>
  <c r="F9" i="3"/>
  <c r="F8" i="3"/>
  <c r="F7" i="3"/>
  <c r="F6" i="3"/>
  <c r="F5" i="3"/>
  <c r="F4" i="3"/>
  <c r="F3" i="3"/>
  <c r="F4" i="2"/>
  <c r="F5" i="2"/>
  <c r="F6" i="2"/>
  <c r="F7" i="2"/>
  <c r="F8" i="2"/>
  <c r="F9" i="2"/>
  <c r="F10" i="2"/>
  <c r="F11" i="2"/>
  <c r="F12" i="2"/>
  <c r="F13" i="2"/>
  <c r="F14" i="2"/>
  <c r="F3" i="2"/>
  <c r="H6" i="1" l="1"/>
  <c r="H5" i="1"/>
  <c r="I5" i="1" s="1"/>
  <c r="H4" i="1"/>
  <c r="I4" i="1" s="1"/>
  <c r="H12" i="1" l="1"/>
  <c r="H11" i="1"/>
  <c r="H10" i="1"/>
  <c r="H13" i="1" l="1"/>
  <c r="I6" i="1"/>
</calcChain>
</file>

<file path=xl/sharedStrings.xml><?xml version="1.0" encoding="utf-8"?>
<sst xmlns="http://schemas.openxmlformats.org/spreadsheetml/2006/main" count="96" uniqueCount="41">
  <si>
    <t>RESULTADOS</t>
  </si>
  <si>
    <t>Segmento</t>
  </si>
  <si>
    <t>Júlio Xandro Heck</t>
  </si>
  <si>
    <t>Brancos</t>
  </si>
  <si>
    <t>Nulos</t>
  </si>
  <si>
    <t>Votos totais</t>
  </si>
  <si>
    <t>Ausentes</t>
  </si>
  <si>
    <t>Docente</t>
  </si>
  <si>
    <t>TAE</t>
  </si>
  <si>
    <t>Discente</t>
  </si>
  <si>
    <t>APTOS A VOTAR</t>
  </si>
  <si>
    <t>RESULTADO FINAL</t>
  </si>
  <si>
    <t>TOTAL APTOS</t>
  </si>
  <si>
    <t>DOCENTE</t>
  </si>
  <si>
    <t>DISCENTE</t>
  </si>
  <si>
    <t>TOTAL</t>
  </si>
  <si>
    <t>SEGMENTO DISCENTE</t>
  </si>
  <si>
    <t>Unidade</t>
  </si>
  <si>
    <t>Aptos</t>
  </si>
  <si>
    <t>Alvorada</t>
  </si>
  <si>
    <t>Bento Gonçalves</t>
  </si>
  <si>
    <t>Canoas</t>
  </si>
  <si>
    <t>Caxias do Sul</t>
  </si>
  <si>
    <t>Erechim</t>
  </si>
  <si>
    <t>Farroupilha</t>
  </si>
  <si>
    <t>Feliz</t>
  </si>
  <si>
    <t>Ibirubá</t>
  </si>
  <si>
    <t>Osório</t>
  </si>
  <si>
    <t>Porto Alegre</t>
  </si>
  <si>
    <t>Rio Grande</t>
  </si>
  <si>
    <t>Restinga</t>
  </si>
  <si>
    <t>Rolante</t>
  </si>
  <si>
    <t>Sertão</t>
  </si>
  <si>
    <t>Vacaria</t>
  </si>
  <si>
    <t>Veranópolis</t>
  </si>
  <si>
    <t>Viamão</t>
  </si>
  <si>
    <t>SEGMENTO DOCENTE</t>
  </si>
  <si>
    <t>Urna</t>
  </si>
  <si>
    <t>SEGMENTO TÉCNICO-ADMINISTRATIVO</t>
  </si>
  <si>
    <t>Reitoria</t>
  </si>
  <si>
    <t xml:space="preserve">Júlio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</si>
</sst>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rgb="FF000000"/>
      <name val="Arial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14"/>
      <color theme="1"/>
      <name val="Luckiest Guy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434343"/>
      </bottom>
      <diagonal/>
    </border>
    <border>
      <left style="thin">
        <color rgb="FFFFFFFF"/>
      </left>
      <right/>
      <top style="thin">
        <color rgb="FFFFFFFF"/>
      </top>
      <bottom style="thin">
        <color rgb="FF434343"/>
      </bottom>
      <diagonal/>
    </border>
    <border>
      <left/>
      <right/>
      <top style="thin">
        <color rgb="FFFFFFFF"/>
      </top>
      <bottom style="thin">
        <color rgb="FF434343"/>
      </bottom>
      <diagonal/>
    </border>
    <border>
      <left/>
      <right style="thin">
        <color rgb="FFFFFFFF"/>
      </right>
      <top style="thin">
        <color rgb="FFFFFFFF"/>
      </top>
      <bottom style="thin">
        <color rgb="FF434343"/>
      </bottom>
      <diagonal/>
    </border>
    <border>
      <left style="thin">
        <color rgb="FFFFFFFF"/>
      </left>
      <right style="thin">
        <color rgb="FF434343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434343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434343"/>
      </right>
      <top/>
      <bottom style="thin">
        <color rgb="FFFFFFFF"/>
      </bottom>
      <diagonal/>
    </border>
    <border>
      <left/>
      <right style="medium">
        <color indexed="64"/>
      </right>
      <top/>
      <bottom style="thin">
        <color rgb="FFFFFFFF"/>
      </bottom>
      <diagonal/>
    </border>
    <border>
      <left style="medium">
        <color indexed="64"/>
      </left>
      <right style="thin">
        <color rgb="FF434343"/>
      </right>
      <top style="thin">
        <color rgb="FFFFFFFF"/>
      </top>
      <bottom style="thin">
        <color rgb="FFFFFFFF"/>
      </bottom>
      <diagonal/>
    </border>
    <border>
      <left/>
      <right style="medium">
        <color indexed="64"/>
      </right>
      <top style="thin">
        <color rgb="FFFFFFFF"/>
      </top>
      <bottom style="thin">
        <color rgb="FFFFFFFF"/>
      </bottom>
      <diagonal/>
    </border>
    <border>
      <left style="medium">
        <color indexed="64"/>
      </left>
      <right style="thin">
        <color rgb="FF434343"/>
      </right>
      <top style="thin">
        <color rgb="FFFFFFFF"/>
      </top>
      <bottom style="medium">
        <color indexed="64"/>
      </bottom>
      <diagonal/>
    </border>
    <border>
      <left/>
      <right style="medium">
        <color indexed="64"/>
      </right>
      <top style="thin">
        <color rgb="FFFFFFFF"/>
      </top>
      <bottom style="medium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indexed="64"/>
      </left>
      <right style="thin">
        <color rgb="FF434343"/>
      </right>
      <top/>
      <bottom/>
      <diagonal/>
    </border>
    <border>
      <left style="thin">
        <color rgb="FF434343"/>
      </left>
      <right style="medium">
        <color indexed="64"/>
      </right>
      <top style="thin">
        <color rgb="FF434343"/>
      </top>
      <bottom/>
      <diagonal/>
    </border>
    <border>
      <left style="thin">
        <color rgb="FF434343"/>
      </left>
      <right style="medium">
        <color indexed="64"/>
      </right>
      <top/>
      <bottom style="thin">
        <color rgb="FFFFFFFF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0" fontId="4" fillId="0" borderId="1" xfId="0" applyNumberFormat="1" applyFont="1" applyBorder="1" applyAlignment="1">
      <alignment horizontal="center" vertical="center"/>
    </xf>
    <xf numFmtId="0" fontId="0" fillId="0" borderId="0" xfId="0" applyFont="1" applyAlignment="1"/>
    <xf numFmtId="0" fontId="1" fillId="0" borderId="18" xfId="0" applyFont="1" applyBorder="1" applyAlignment="1">
      <alignment horizontal="center" vertical="center"/>
    </xf>
    <xf numFmtId="0" fontId="5" fillId="0" borderId="15" xfId="0" applyFont="1" applyBorder="1"/>
    <xf numFmtId="0" fontId="5" fillId="0" borderId="11" xfId="0" applyFont="1" applyBorder="1"/>
    <xf numFmtId="0" fontId="5" fillId="0" borderId="7" xfId="0" applyFont="1" applyBorder="1"/>
    <xf numFmtId="0" fontId="4" fillId="0" borderId="10" xfId="0" quotePrefix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0" fontId="4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0" fontId="1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/>
    <xf numFmtId="0" fontId="5" fillId="0" borderId="15" xfId="0" applyFont="1" applyBorder="1" applyAlignment="1"/>
    <xf numFmtId="0" fontId="5" fillId="0" borderId="16" xfId="0" applyFont="1" applyBorder="1" applyAlignment="1"/>
    <xf numFmtId="0" fontId="0" fillId="0" borderId="0" xfId="0" applyFont="1" applyAlignment="1"/>
    <xf numFmtId="0" fontId="5" fillId="0" borderId="11" xfId="0" applyFont="1" applyBorder="1" applyAlignment="1"/>
    <xf numFmtId="0" fontId="5" fillId="0" borderId="12" xfId="0" applyFont="1" applyBorder="1" applyAlignment="1"/>
    <xf numFmtId="0" fontId="5" fillId="0" borderId="17" xfId="0" applyFont="1" applyBorder="1" applyAlignment="1"/>
    <xf numFmtId="0" fontId="5" fillId="0" borderId="7" xfId="0" applyFont="1" applyBorder="1" applyAlignment="1"/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5" xfId="0" applyFont="1" applyBorder="1" applyAlignment="1"/>
    <xf numFmtId="0" fontId="1" fillId="0" borderId="29" xfId="0" applyFont="1" applyBorder="1" applyAlignment="1">
      <alignment horizontal="center" vertical="center"/>
    </xf>
    <xf numFmtId="0" fontId="5" fillId="0" borderId="22" xfId="0" applyFont="1" applyBorder="1" applyAlignment="1"/>
    <xf numFmtId="0" fontId="1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/>
  </cellXfs>
  <cellStyles count="1">
    <cellStyle name="Normal" xfId="0" builtinId="0"/>
  </cellStyles>
  <dxfs count="1">
    <dxf>
      <font>
        <color rgb="FFFFFFFF"/>
      </font>
      <fill>
        <patternFill patternType="solid">
          <fgColor rgb="FF274E13"/>
          <bgColor rgb="FF274E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4"/>
  <sheetViews>
    <sheetView showGridLines="0" tabSelected="1" zoomScale="70" zoomScaleNormal="70" workbookViewId="0">
      <selection activeCell="I4" sqref="I4"/>
    </sheetView>
  </sheetViews>
  <sheetFormatPr defaultColWidth="14.42578125" defaultRowHeight="15.75" customHeight="1"/>
  <cols>
    <col min="1" max="1" width="3" customWidth="1"/>
    <col min="2" max="2" width="17.28515625" customWidth="1"/>
    <col min="3" max="3" width="27.140625" customWidth="1"/>
    <col min="4" max="8" width="17.28515625" customWidth="1"/>
    <col min="9" max="9" width="17.28515625" style="17" customWidth="1"/>
    <col min="10" max="10" width="3" customWidth="1"/>
    <col min="11" max="14" width="17.28515625" customWidth="1"/>
    <col min="15" max="15" width="3" customWidth="1"/>
    <col min="16" max="19" width="17.7109375" customWidth="1"/>
  </cols>
  <sheetData>
    <row r="1" spans="1:19" ht="15" customHeight="1">
      <c r="A1" s="1"/>
      <c r="B1" s="1"/>
      <c r="C1" s="1"/>
      <c r="D1" s="1"/>
      <c r="E1" s="1"/>
      <c r="F1" s="1"/>
      <c r="G1" s="1"/>
      <c r="H1" s="1"/>
      <c r="I1" s="1"/>
      <c r="J1" s="13"/>
      <c r="K1" s="1"/>
      <c r="L1" s="1"/>
      <c r="M1" s="1"/>
      <c r="N1" s="1"/>
      <c r="O1" s="13"/>
      <c r="P1" s="2"/>
      <c r="Q1" s="2"/>
      <c r="R1" s="2"/>
      <c r="S1" s="2"/>
    </row>
    <row r="2" spans="1:19" ht="22.5" customHeight="1">
      <c r="A2" s="1"/>
      <c r="B2" s="56" t="s">
        <v>0</v>
      </c>
      <c r="C2" s="57"/>
      <c r="D2" s="57"/>
      <c r="E2" s="57"/>
      <c r="F2" s="57"/>
      <c r="G2" s="57"/>
      <c r="H2" s="58"/>
      <c r="I2" s="19"/>
      <c r="J2" s="13"/>
      <c r="K2" s="38"/>
      <c r="L2" s="38"/>
      <c r="M2" s="38"/>
      <c r="N2" s="19"/>
      <c r="O2" s="13"/>
      <c r="P2" s="2"/>
      <c r="Q2" s="2"/>
      <c r="R2" s="2"/>
      <c r="S2" s="2"/>
    </row>
    <row r="3" spans="1:19" ht="22.5" customHeight="1">
      <c r="A3" s="1"/>
      <c r="B3" s="4" t="s">
        <v>1</v>
      </c>
      <c r="C3" s="44" t="s">
        <v>2</v>
      </c>
      <c r="D3" s="6"/>
      <c r="E3" s="6"/>
      <c r="F3" s="6" t="s">
        <v>3</v>
      </c>
      <c r="G3" s="6" t="s">
        <v>4</v>
      </c>
      <c r="H3" s="6" t="s">
        <v>5</v>
      </c>
      <c r="I3" s="18" t="s">
        <v>6</v>
      </c>
      <c r="J3" s="13"/>
      <c r="K3" s="38"/>
      <c r="L3" s="38"/>
      <c r="M3" s="38"/>
      <c r="N3" s="6"/>
      <c r="O3" s="13"/>
      <c r="P3" s="2"/>
      <c r="Q3" s="2"/>
      <c r="R3" s="2"/>
      <c r="S3" s="2"/>
    </row>
    <row r="4" spans="1:19" ht="22.5" customHeight="1">
      <c r="A4" s="1"/>
      <c r="B4" s="7" t="s">
        <v>7</v>
      </c>
      <c r="C4" s="45">
        <f>SUM(Docente!C3:C20)</f>
        <v>900</v>
      </c>
      <c r="D4" s="8"/>
      <c r="E4" s="8"/>
      <c r="F4" s="8">
        <f>SUM(Docente!D3:D20)</f>
        <v>76</v>
      </c>
      <c r="G4" s="8">
        <f>SUM(Docente!E3:E20)</f>
        <v>22</v>
      </c>
      <c r="H4" s="8">
        <f>SUM(Docente!F3:F20)</f>
        <v>998</v>
      </c>
      <c r="I4" s="8">
        <f>C11-H4</f>
        <v>146</v>
      </c>
      <c r="J4" s="13"/>
      <c r="K4" s="38"/>
      <c r="L4" s="38"/>
      <c r="M4" s="38"/>
      <c r="N4" s="9"/>
      <c r="O4" s="13"/>
      <c r="P4" s="10"/>
      <c r="Q4" s="10"/>
      <c r="R4" s="10"/>
      <c r="S4" s="10"/>
    </row>
    <row r="5" spans="1:19" ht="22.5" customHeight="1">
      <c r="A5" s="1"/>
      <c r="B5" s="7" t="s">
        <v>8</v>
      </c>
      <c r="C5" s="45">
        <f>SUM(TAE!C3:C20)</f>
        <v>727</v>
      </c>
      <c r="D5" s="8"/>
      <c r="E5" s="8"/>
      <c r="F5" s="8">
        <f>SUM(TAE!D3:D20)</f>
        <v>90</v>
      </c>
      <c r="G5" s="8">
        <f>SUM(TAE!E3:E20)</f>
        <v>31</v>
      </c>
      <c r="H5" s="8">
        <f>SUM(TAE!F3:F20)</f>
        <v>848</v>
      </c>
      <c r="I5" s="8">
        <f t="shared" ref="I5:I6" si="0">C12-H5</f>
        <v>115</v>
      </c>
      <c r="J5" s="13"/>
      <c r="K5" s="38"/>
      <c r="L5" s="38"/>
      <c r="M5" s="38"/>
      <c r="N5" s="9"/>
      <c r="O5" s="13"/>
      <c r="P5" s="10"/>
      <c r="Q5" s="10"/>
      <c r="R5" s="10"/>
      <c r="S5" s="10"/>
    </row>
    <row r="6" spans="1:19" ht="22.5" customHeight="1">
      <c r="A6" s="1"/>
      <c r="B6" s="7" t="s">
        <v>9</v>
      </c>
      <c r="C6" s="45">
        <f>SUM(Discente!C3:C20)</f>
        <v>6559</v>
      </c>
      <c r="D6" s="8"/>
      <c r="E6" s="8"/>
      <c r="F6" s="8">
        <f>SUM(Discente!D3:D20)</f>
        <v>533</v>
      </c>
      <c r="G6" s="8">
        <f>SUM(Discente!E3:E20)</f>
        <v>13</v>
      </c>
      <c r="H6" s="22">
        <f>SUM(Discente!F3:F20)</f>
        <v>7105</v>
      </c>
      <c r="I6" s="8">
        <f t="shared" si="0"/>
        <v>8824</v>
      </c>
      <c r="J6" s="13"/>
      <c r="K6" s="38"/>
      <c r="L6" s="38"/>
      <c r="M6" s="38"/>
      <c r="N6" s="9"/>
      <c r="O6" s="13"/>
      <c r="P6" s="10"/>
      <c r="Q6" s="10"/>
      <c r="R6" s="10"/>
      <c r="S6" s="10"/>
    </row>
    <row r="7" spans="1:19" ht="22.5" customHeight="1" thickBot="1">
      <c r="A7" s="13"/>
      <c r="B7" s="26"/>
      <c r="C7" s="26"/>
      <c r="D7" s="26"/>
      <c r="E7" s="26"/>
      <c r="F7" s="13"/>
      <c r="G7" s="26"/>
      <c r="H7" s="26"/>
      <c r="I7" s="13"/>
      <c r="J7" s="13"/>
      <c r="K7" s="38"/>
      <c r="L7" s="38"/>
      <c r="M7" s="38"/>
      <c r="N7" s="12"/>
      <c r="O7" s="13"/>
      <c r="P7" s="10"/>
      <c r="Q7" s="10"/>
      <c r="R7" s="10"/>
      <c r="S7" s="10"/>
    </row>
    <row r="8" spans="1:19" ht="22.5" customHeight="1">
      <c r="A8" s="33"/>
      <c r="B8" s="63" t="s">
        <v>10</v>
      </c>
      <c r="C8" s="64"/>
      <c r="D8" s="23"/>
      <c r="E8" s="23"/>
      <c r="F8" s="38"/>
      <c r="G8" s="63" t="s">
        <v>11</v>
      </c>
      <c r="H8" s="64"/>
      <c r="I8" s="25"/>
      <c r="J8" s="13"/>
      <c r="K8" s="13"/>
      <c r="L8" s="14"/>
      <c r="M8" s="14"/>
      <c r="N8" s="14"/>
      <c r="O8" s="14"/>
      <c r="P8" s="15"/>
      <c r="Q8" s="15"/>
      <c r="R8" s="15"/>
      <c r="S8" s="15"/>
    </row>
    <row r="9" spans="1:19" ht="22.5" customHeight="1">
      <c r="A9" s="33"/>
      <c r="B9" s="59" t="s">
        <v>1</v>
      </c>
      <c r="C9" s="61" t="s">
        <v>12</v>
      </c>
      <c r="D9" s="55"/>
      <c r="E9" s="55"/>
      <c r="F9" s="23"/>
      <c r="G9" s="27" t="s">
        <v>1</v>
      </c>
      <c r="H9" s="28" t="s">
        <v>40</v>
      </c>
      <c r="I9" s="5"/>
      <c r="J9" s="13"/>
      <c r="K9" s="46"/>
      <c r="L9" s="47"/>
      <c r="M9" s="48"/>
      <c r="N9" s="19"/>
      <c r="O9" s="14"/>
      <c r="P9" s="15"/>
      <c r="Q9" s="15"/>
      <c r="R9" s="15"/>
      <c r="S9" s="15"/>
    </row>
    <row r="10" spans="1:19" ht="22.5" customHeight="1">
      <c r="A10" s="33"/>
      <c r="B10" s="60"/>
      <c r="C10" s="62"/>
      <c r="D10" s="34"/>
      <c r="E10" s="1"/>
      <c r="F10" s="23"/>
      <c r="G10" s="29" t="s">
        <v>13</v>
      </c>
      <c r="H10" s="30">
        <f>C4/C11</f>
        <v>0.78671328671328666</v>
      </c>
      <c r="I10" s="9"/>
      <c r="J10" s="13"/>
      <c r="K10" s="49"/>
      <c r="L10" s="50"/>
      <c r="M10" s="51"/>
      <c r="N10" s="20"/>
      <c r="O10" s="14"/>
      <c r="P10" s="15"/>
      <c r="Q10" s="15"/>
      <c r="R10" s="15"/>
      <c r="S10" s="15"/>
    </row>
    <row r="11" spans="1:19" ht="22.5" customHeight="1">
      <c r="A11" s="33"/>
      <c r="B11" s="29" t="s">
        <v>7</v>
      </c>
      <c r="C11" s="36">
        <f>SUM(Docente!G3:G20)</f>
        <v>1144</v>
      </c>
      <c r="D11" s="8"/>
      <c r="E11" s="16"/>
      <c r="F11" s="23"/>
      <c r="G11" s="29" t="s">
        <v>8</v>
      </c>
      <c r="H11" s="30">
        <f>C5/C12</f>
        <v>0.75493250259605404</v>
      </c>
      <c r="I11" s="9"/>
      <c r="J11" s="13"/>
      <c r="K11" s="49"/>
      <c r="L11" s="50"/>
      <c r="M11" s="51"/>
      <c r="N11" s="20"/>
      <c r="O11" s="14"/>
      <c r="P11" s="15"/>
      <c r="Q11" s="15"/>
      <c r="R11" s="15"/>
      <c r="S11" s="15"/>
    </row>
    <row r="12" spans="1:19" ht="22.5" customHeight="1">
      <c r="A12" s="33"/>
      <c r="B12" s="29" t="s">
        <v>8</v>
      </c>
      <c r="C12" s="36">
        <f>SUM(TAE!G3:G20)</f>
        <v>963</v>
      </c>
      <c r="D12" s="8"/>
      <c r="E12" s="16"/>
      <c r="F12" s="23"/>
      <c r="G12" s="29" t="s">
        <v>14</v>
      </c>
      <c r="H12" s="30">
        <f>C6/C13</f>
        <v>0.41176470588235292</v>
      </c>
      <c r="I12" s="9"/>
      <c r="J12" s="13"/>
      <c r="K12" s="49"/>
      <c r="L12" s="50"/>
      <c r="M12" s="51"/>
      <c r="N12" s="20"/>
      <c r="O12" s="14"/>
      <c r="P12" s="15"/>
      <c r="Q12" s="15"/>
      <c r="R12" s="15"/>
      <c r="S12" s="15"/>
    </row>
    <row r="13" spans="1:19" ht="22.5" customHeight="1" thickBot="1">
      <c r="A13" s="33"/>
      <c r="B13" s="31" t="s">
        <v>9</v>
      </c>
      <c r="C13" s="37">
        <f>SUM(Discente!G3:G20)</f>
        <v>15929</v>
      </c>
      <c r="D13" s="8"/>
      <c r="E13" s="16"/>
      <c r="F13" s="23"/>
      <c r="G13" s="31" t="s">
        <v>15</v>
      </c>
      <c r="H13" s="32">
        <f t="shared" ref="H13" si="1">AVERAGE(H10:H12)</f>
        <v>0.65113683173056458</v>
      </c>
      <c r="I13" s="11"/>
      <c r="J13" s="13"/>
      <c r="K13" s="52"/>
      <c r="L13" s="53"/>
      <c r="M13" s="54"/>
      <c r="N13" s="21"/>
      <c r="O13" s="13"/>
      <c r="P13" s="2"/>
      <c r="Q13" s="2"/>
      <c r="R13" s="2"/>
      <c r="S13" s="2"/>
    </row>
    <row r="14" spans="1:19" ht="15" customHeight="1">
      <c r="A14" s="13"/>
      <c r="B14" s="35"/>
      <c r="C14" s="35"/>
      <c r="D14" s="13"/>
      <c r="E14" s="13"/>
      <c r="F14" s="24"/>
      <c r="G14" s="38"/>
      <c r="H14" s="38"/>
      <c r="I14" s="38"/>
      <c r="J14" s="13"/>
      <c r="K14" s="13"/>
      <c r="L14" s="13"/>
      <c r="M14" s="13"/>
      <c r="N14" s="13"/>
      <c r="O14" s="13"/>
      <c r="P14" s="2"/>
      <c r="Q14" s="2"/>
      <c r="R14" s="2"/>
      <c r="S14" s="2"/>
    </row>
  </sheetData>
  <mergeCells count="7">
    <mergeCell ref="K9:M13"/>
    <mergeCell ref="D9:E9"/>
    <mergeCell ref="B2:H2"/>
    <mergeCell ref="B9:B10"/>
    <mergeCell ref="C9:C10"/>
    <mergeCell ref="B8:C8"/>
    <mergeCell ref="G8:H8"/>
  </mergeCells>
  <conditionalFormatting sqref="K9:N13">
    <cfRule type="notContainsBlanks" dxfId="0" priority="1">
      <formula>LEN(TRIM(K9))&gt;0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0"/>
  <sheetViews>
    <sheetView workbookViewId="0">
      <selection activeCell="B6" sqref="B6"/>
    </sheetView>
  </sheetViews>
  <sheetFormatPr defaultColWidth="14.42578125" defaultRowHeight="15.75" customHeight="1"/>
  <cols>
    <col min="1" max="1" width="7.42578125" customWidth="1"/>
    <col min="2" max="2" width="28.28515625" customWidth="1"/>
    <col min="3" max="3" width="17.85546875" customWidth="1"/>
    <col min="7" max="7" width="17.42578125" customWidth="1"/>
  </cols>
  <sheetData>
    <row r="1" spans="1:7" ht="12.75" customHeight="1">
      <c r="A1" s="39"/>
      <c r="B1" s="65" t="s">
        <v>16</v>
      </c>
      <c r="C1" s="50"/>
      <c r="D1" s="50"/>
      <c r="E1" s="50"/>
      <c r="F1" s="50"/>
      <c r="G1" s="3"/>
    </row>
    <row r="2" spans="1:7" ht="12.75" customHeight="1">
      <c r="A2" s="3"/>
      <c r="B2" s="39" t="s">
        <v>17</v>
      </c>
      <c r="C2" s="39" t="s">
        <v>2</v>
      </c>
      <c r="D2" s="39" t="s">
        <v>3</v>
      </c>
      <c r="E2" s="39" t="s">
        <v>4</v>
      </c>
      <c r="F2" s="39" t="s">
        <v>5</v>
      </c>
      <c r="G2" s="39" t="s">
        <v>18</v>
      </c>
    </row>
    <row r="3" spans="1:7" ht="12.75" customHeight="1">
      <c r="A3" s="38"/>
      <c r="B3" s="39" t="s">
        <v>19</v>
      </c>
      <c r="C3" s="3">
        <v>203</v>
      </c>
      <c r="D3" s="3">
        <v>15</v>
      </c>
      <c r="E3" s="3">
        <v>1</v>
      </c>
      <c r="F3" s="3">
        <f>SUM(C3:E3)</f>
        <v>219</v>
      </c>
      <c r="G3" s="3">
        <v>436</v>
      </c>
    </row>
    <row r="4" spans="1:7" ht="12.75" customHeight="1">
      <c r="A4" s="38"/>
      <c r="B4" s="39" t="s">
        <v>20</v>
      </c>
      <c r="C4" s="3">
        <f>109+101+79+93+108+111+105</f>
        <v>706</v>
      </c>
      <c r="D4" s="3">
        <f>9+10+6+4+2+6+6</f>
        <v>43</v>
      </c>
      <c r="E4" s="3">
        <f>0+0+0+0+0+0+0</f>
        <v>0</v>
      </c>
      <c r="F4" s="3">
        <f t="shared" ref="F4:F19" si="0">SUM(C4:E4)</f>
        <v>749</v>
      </c>
      <c r="G4" s="3">
        <f>215+217+210+220+218+221+215</f>
        <v>1516</v>
      </c>
    </row>
    <row r="5" spans="1:7" ht="12.75" customHeight="1">
      <c r="A5" s="38"/>
      <c r="B5" s="40" t="s">
        <v>21</v>
      </c>
      <c r="C5" s="3">
        <f>211+155</f>
        <v>366</v>
      </c>
      <c r="D5" s="3">
        <f>24+28</f>
        <v>52</v>
      </c>
      <c r="E5" s="3">
        <v>0</v>
      </c>
      <c r="F5" s="3">
        <f t="shared" si="0"/>
        <v>418</v>
      </c>
      <c r="G5" s="3">
        <f>538+450</f>
        <v>988</v>
      </c>
    </row>
    <row r="6" spans="1:7" ht="12.75" customHeight="1">
      <c r="A6" s="38"/>
      <c r="B6" s="39" t="s">
        <v>22</v>
      </c>
      <c r="C6" s="3">
        <f>349+396</f>
        <v>745</v>
      </c>
      <c r="D6" s="3">
        <f>46+24</f>
        <v>70</v>
      </c>
      <c r="E6" s="3">
        <f>1+2</f>
        <v>3</v>
      </c>
      <c r="F6" s="3">
        <f t="shared" si="0"/>
        <v>818</v>
      </c>
      <c r="G6" s="3">
        <f>685+677</f>
        <v>1362</v>
      </c>
    </row>
    <row r="7" spans="1:7" ht="12.75" customHeight="1">
      <c r="A7" s="38"/>
      <c r="B7" s="39" t="s">
        <v>23</v>
      </c>
      <c r="C7" s="3">
        <v>231</v>
      </c>
      <c r="D7" s="3">
        <v>6</v>
      </c>
      <c r="E7" s="3">
        <v>1</v>
      </c>
      <c r="F7" s="3">
        <f t="shared" si="0"/>
        <v>238</v>
      </c>
      <c r="G7" s="3">
        <v>990</v>
      </c>
    </row>
    <row r="8" spans="1:7" ht="12.75" customHeight="1">
      <c r="A8" s="38"/>
      <c r="B8" s="39" t="s">
        <v>24</v>
      </c>
      <c r="C8" s="3">
        <v>364</v>
      </c>
      <c r="D8" s="3">
        <v>31</v>
      </c>
      <c r="E8" s="3">
        <v>3</v>
      </c>
      <c r="F8" s="3">
        <f t="shared" si="0"/>
        <v>398</v>
      </c>
      <c r="G8" s="3">
        <v>808</v>
      </c>
    </row>
    <row r="9" spans="1:7" ht="12.75" customHeight="1">
      <c r="A9" s="38"/>
      <c r="B9" s="39" t="s">
        <v>25</v>
      </c>
      <c r="C9" s="3">
        <v>371</v>
      </c>
      <c r="D9" s="3">
        <v>31</v>
      </c>
      <c r="E9" s="3">
        <v>0</v>
      </c>
      <c r="F9" s="3">
        <f t="shared" si="0"/>
        <v>402</v>
      </c>
      <c r="G9" s="3">
        <v>752</v>
      </c>
    </row>
    <row r="10" spans="1:7" ht="12.75" customHeight="1">
      <c r="A10" s="38"/>
      <c r="B10" s="39" t="s">
        <v>26</v>
      </c>
      <c r="C10" s="3">
        <v>313</v>
      </c>
      <c r="D10" s="3">
        <v>17</v>
      </c>
      <c r="E10" s="3">
        <v>1</v>
      </c>
      <c r="F10" s="3">
        <f t="shared" si="0"/>
        <v>331</v>
      </c>
      <c r="G10" s="3">
        <v>786</v>
      </c>
    </row>
    <row r="11" spans="1:7" ht="12.75" customHeight="1">
      <c r="A11" s="38"/>
      <c r="B11" s="39" t="s">
        <v>27</v>
      </c>
      <c r="C11" s="3">
        <v>380</v>
      </c>
      <c r="D11" s="3">
        <v>38</v>
      </c>
      <c r="E11" s="3">
        <v>1</v>
      </c>
      <c r="F11" s="3">
        <f t="shared" si="0"/>
        <v>419</v>
      </c>
      <c r="G11" s="3">
        <v>822</v>
      </c>
    </row>
    <row r="12" spans="1:7" ht="12.75" customHeight="1">
      <c r="A12" s="38"/>
      <c r="B12" s="40" t="s">
        <v>28</v>
      </c>
      <c r="C12" s="3">
        <f>191+260+235</f>
        <v>686</v>
      </c>
      <c r="D12" s="3">
        <f>19+15+15</f>
        <v>49</v>
      </c>
      <c r="E12" s="3">
        <f>0+0+0</f>
        <v>0</v>
      </c>
      <c r="F12" s="3">
        <f t="shared" si="0"/>
        <v>735</v>
      </c>
      <c r="G12" s="41">
        <f>462+666+618</f>
        <v>1746</v>
      </c>
    </row>
    <row r="13" spans="1:7" ht="12.75" customHeight="1">
      <c r="A13" s="38"/>
      <c r="B13" s="39" t="s">
        <v>29</v>
      </c>
      <c r="C13" s="3">
        <v>474</v>
      </c>
      <c r="D13" s="3">
        <v>10</v>
      </c>
      <c r="E13" s="3">
        <v>0</v>
      </c>
      <c r="F13" s="3">
        <f t="shared" si="0"/>
        <v>484</v>
      </c>
      <c r="G13" s="3">
        <v>1902</v>
      </c>
    </row>
    <row r="14" spans="1:7" ht="12.75" customHeight="1">
      <c r="A14" s="38"/>
      <c r="B14" s="39" t="s">
        <v>30</v>
      </c>
      <c r="C14" s="3">
        <v>420</v>
      </c>
      <c r="D14" s="3">
        <v>1</v>
      </c>
      <c r="E14" s="3">
        <v>0</v>
      </c>
      <c r="F14" s="3">
        <f t="shared" si="0"/>
        <v>421</v>
      </c>
      <c r="G14" s="3">
        <v>998</v>
      </c>
    </row>
    <row r="15" spans="1:7" ht="12.75" customHeight="1">
      <c r="A15" s="38"/>
      <c r="B15" s="39" t="s">
        <v>31</v>
      </c>
      <c r="C15" s="3">
        <v>279</v>
      </c>
      <c r="D15" s="3">
        <v>22</v>
      </c>
      <c r="E15" s="3">
        <v>1</v>
      </c>
      <c r="F15" s="3">
        <f t="shared" si="0"/>
        <v>302</v>
      </c>
      <c r="G15" s="3">
        <v>439</v>
      </c>
    </row>
    <row r="16" spans="1:7" ht="12.75" customHeight="1">
      <c r="A16" s="38"/>
      <c r="B16" s="40" t="s">
        <v>32</v>
      </c>
      <c r="C16" s="3">
        <v>634</v>
      </c>
      <c r="D16" s="3">
        <v>86</v>
      </c>
      <c r="E16" s="3">
        <v>0</v>
      </c>
      <c r="F16" s="3">
        <f t="shared" si="0"/>
        <v>720</v>
      </c>
      <c r="G16" s="41">
        <v>1226</v>
      </c>
    </row>
    <row r="17" spans="2:7" ht="12.75" customHeight="1">
      <c r="B17" s="39" t="s">
        <v>33</v>
      </c>
      <c r="C17" s="3">
        <v>81</v>
      </c>
      <c r="D17" s="3">
        <v>4</v>
      </c>
      <c r="E17" s="3">
        <v>0</v>
      </c>
      <c r="F17" s="3">
        <f t="shared" si="0"/>
        <v>85</v>
      </c>
      <c r="G17" s="3">
        <v>568</v>
      </c>
    </row>
    <row r="18" spans="2:7" ht="12.75" customHeight="1">
      <c r="B18" s="39" t="s">
        <v>34</v>
      </c>
      <c r="C18" s="3">
        <v>46</v>
      </c>
      <c r="D18" s="3">
        <v>8</v>
      </c>
      <c r="E18" s="3">
        <v>0</v>
      </c>
      <c r="F18" s="3">
        <f t="shared" si="0"/>
        <v>54</v>
      </c>
      <c r="G18" s="3">
        <v>135</v>
      </c>
    </row>
    <row r="19" spans="2:7" ht="12.75" customHeight="1">
      <c r="B19" s="39" t="s">
        <v>35</v>
      </c>
      <c r="C19" s="3">
        <v>260</v>
      </c>
      <c r="D19" s="3">
        <v>50</v>
      </c>
      <c r="E19" s="3">
        <v>2</v>
      </c>
      <c r="F19" s="3">
        <f t="shared" si="0"/>
        <v>312</v>
      </c>
      <c r="G19" s="3">
        <v>455</v>
      </c>
    </row>
    <row r="20" spans="2:7" ht="15.75" customHeight="1">
      <c r="B20" s="39"/>
      <c r="C20" s="3"/>
      <c r="D20" s="3"/>
      <c r="E20" s="3"/>
      <c r="F20" s="3"/>
      <c r="G20" s="38"/>
    </row>
  </sheetData>
  <mergeCells count="1">
    <mergeCell ref="B1:F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0"/>
  <sheetViews>
    <sheetView topLeftCell="B1" workbookViewId="0">
      <selection activeCell="B19" sqref="A1:XFD19"/>
    </sheetView>
  </sheetViews>
  <sheetFormatPr defaultColWidth="14.42578125" defaultRowHeight="15.75" customHeight="1"/>
  <cols>
    <col min="1" max="1" width="3" customWidth="1"/>
    <col min="2" max="2" width="27.140625" customWidth="1"/>
    <col min="3" max="3" width="18.28515625" customWidth="1"/>
    <col min="7" max="7" width="17.42578125" customWidth="1"/>
  </cols>
  <sheetData>
    <row r="1" spans="1:7" ht="12.75" customHeight="1">
      <c r="A1" s="39"/>
      <c r="B1" s="66" t="s">
        <v>36</v>
      </c>
      <c r="C1" s="67"/>
      <c r="D1" s="67"/>
      <c r="E1" s="67"/>
      <c r="F1" s="67"/>
      <c r="G1" s="3"/>
    </row>
    <row r="2" spans="1:7" ht="12.75" customHeight="1">
      <c r="A2" s="3"/>
      <c r="B2" s="39" t="s">
        <v>37</v>
      </c>
      <c r="C2" s="39" t="s">
        <v>2</v>
      </c>
      <c r="D2" s="39" t="s">
        <v>3</v>
      </c>
      <c r="E2" s="39" t="s">
        <v>4</v>
      </c>
      <c r="F2" s="39" t="s">
        <v>5</v>
      </c>
      <c r="G2" s="39" t="s">
        <v>18</v>
      </c>
    </row>
    <row r="3" spans="1:7" ht="12.75" customHeight="1">
      <c r="A3" s="3"/>
      <c r="B3" s="39" t="s">
        <v>19</v>
      </c>
      <c r="C3" s="3">
        <v>31</v>
      </c>
      <c r="D3" s="3">
        <v>1</v>
      </c>
      <c r="E3" s="3">
        <v>0</v>
      </c>
      <c r="F3" s="3">
        <f>SUM(C3:E3)</f>
        <v>32</v>
      </c>
      <c r="G3" s="3">
        <v>39</v>
      </c>
    </row>
    <row r="4" spans="1:7" ht="12.75" customHeight="1">
      <c r="A4" s="3"/>
      <c r="B4" s="39" t="s">
        <v>20</v>
      </c>
      <c r="C4" s="3">
        <f>99</f>
        <v>99</v>
      </c>
      <c r="D4" s="3">
        <f>8</f>
        <v>8</v>
      </c>
      <c r="E4" s="3">
        <f>1</f>
        <v>1</v>
      </c>
      <c r="F4" s="3">
        <f t="shared" ref="F4:F19" si="0">SUM(C4:E4)</f>
        <v>108</v>
      </c>
      <c r="G4" s="3">
        <f>117</f>
        <v>117</v>
      </c>
    </row>
    <row r="5" spans="1:7" ht="12.75" customHeight="1">
      <c r="A5" s="3"/>
      <c r="B5" s="42" t="s">
        <v>21</v>
      </c>
      <c r="C5" s="43">
        <v>50</v>
      </c>
      <c r="D5" s="3">
        <v>9</v>
      </c>
      <c r="E5" s="3">
        <v>2</v>
      </c>
      <c r="F5" s="3">
        <f t="shared" si="0"/>
        <v>61</v>
      </c>
      <c r="G5" s="3">
        <v>69</v>
      </c>
    </row>
    <row r="6" spans="1:7" ht="12.75" customHeight="1">
      <c r="A6" s="3"/>
      <c r="B6" s="39" t="s">
        <v>22</v>
      </c>
      <c r="C6" s="3">
        <f>23+26</f>
        <v>49</v>
      </c>
      <c r="D6" s="3">
        <f>5+4</f>
        <v>9</v>
      </c>
      <c r="E6" s="3">
        <f>3+2</f>
        <v>5</v>
      </c>
      <c r="F6" s="3">
        <f t="shared" si="0"/>
        <v>63</v>
      </c>
      <c r="G6" s="3">
        <f>34+34</f>
        <v>68</v>
      </c>
    </row>
    <row r="7" spans="1:7" ht="12.75" customHeight="1">
      <c r="A7" s="3"/>
      <c r="B7" s="39" t="s">
        <v>23</v>
      </c>
      <c r="C7" s="3">
        <v>42</v>
      </c>
      <c r="D7" s="3">
        <v>2</v>
      </c>
      <c r="E7" s="3">
        <v>3</v>
      </c>
      <c r="F7" s="3">
        <f t="shared" si="0"/>
        <v>47</v>
      </c>
      <c r="G7" s="3">
        <v>65</v>
      </c>
    </row>
    <row r="8" spans="1:7" ht="12.75" customHeight="1">
      <c r="A8" s="3"/>
      <c r="B8" s="39" t="s">
        <v>24</v>
      </c>
      <c r="C8" s="3">
        <v>53</v>
      </c>
      <c r="D8" s="3">
        <v>4</v>
      </c>
      <c r="E8" s="3">
        <v>0</v>
      </c>
      <c r="F8" s="3">
        <f t="shared" si="0"/>
        <v>57</v>
      </c>
      <c r="G8" s="3">
        <v>65</v>
      </c>
    </row>
    <row r="9" spans="1:7" ht="12.75" customHeight="1">
      <c r="A9" s="3"/>
      <c r="B9" s="39" t="s">
        <v>25</v>
      </c>
      <c r="C9" s="3">
        <v>45</v>
      </c>
      <c r="D9" s="3">
        <v>3</v>
      </c>
      <c r="E9" s="3">
        <v>2</v>
      </c>
      <c r="F9" s="3">
        <f t="shared" si="0"/>
        <v>50</v>
      </c>
      <c r="G9" s="3">
        <v>62</v>
      </c>
    </row>
    <row r="10" spans="1:7" ht="12.75" customHeight="1">
      <c r="A10" s="3"/>
      <c r="B10" s="39" t="s">
        <v>26</v>
      </c>
      <c r="C10" s="3">
        <v>63</v>
      </c>
      <c r="D10" s="3">
        <v>2</v>
      </c>
      <c r="E10" s="3">
        <v>0</v>
      </c>
      <c r="F10" s="3">
        <f t="shared" si="0"/>
        <v>65</v>
      </c>
      <c r="G10" s="3">
        <v>69</v>
      </c>
    </row>
    <row r="11" spans="1:7" ht="12.75" customHeight="1">
      <c r="A11" s="38"/>
      <c r="B11" s="39" t="s">
        <v>27</v>
      </c>
      <c r="C11" s="3">
        <v>46</v>
      </c>
      <c r="D11" s="3">
        <v>1</v>
      </c>
      <c r="E11" s="3">
        <v>2</v>
      </c>
      <c r="F11" s="3">
        <f t="shared" si="0"/>
        <v>49</v>
      </c>
      <c r="G11" s="3">
        <v>65</v>
      </c>
    </row>
    <row r="12" spans="1:7" ht="12.75" customHeight="1">
      <c r="A12" s="38"/>
      <c r="B12" s="40" t="s">
        <v>28</v>
      </c>
      <c r="C12" s="3">
        <v>96</v>
      </c>
      <c r="D12" s="3">
        <v>8</v>
      </c>
      <c r="E12" s="3">
        <v>3</v>
      </c>
      <c r="F12" s="3">
        <f t="shared" si="0"/>
        <v>107</v>
      </c>
      <c r="G12" s="38">
        <v>118</v>
      </c>
    </row>
    <row r="13" spans="1:7" ht="12.75" customHeight="1">
      <c r="A13" s="38"/>
      <c r="B13" s="39" t="s">
        <v>29</v>
      </c>
      <c r="C13" s="3">
        <v>97</v>
      </c>
      <c r="D13" s="3">
        <v>5</v>
      </c>
      <c r="E13" s="3">
        <v>2</v>
      </c>
      <c r="F13" s="3">
        <f t="shared" si="0"/>
        <v>104</v>
      </c>
      <c r="G13" s="3">
        <v>116</v>
      </c>
    </row>
    <row r="14" spans="1:7" ht="12.75" customHeight="1">
      <c r="A14" s="38"/>
      <c r="B14" s="39" t="s">
        <v>30</v>
      </c>
      <c r="C14" s="3">
        <v>55</v>
      </c>
      <c r="D14" s="3">
        <v>4</v>
      </c>
      <c r="E14" s="3">
        <v>0</v>
      </c>
      <c r="F14" s="3">
        <f t="shared" si="0"/>
        <v>59</v>
      </c>
      <c r="G14" s="3">
        <v>65</v>
      </c>
    </row>
    <row r="15" spans="1:7" ht="12.75" customHeight="1">
      <c r="A15" s="38"/>
      <c r="B15" s="39" t="s">
        <v>31</v>
      </c>
      <c r="C15" s="3">
        <v>32</v>
      </c>
      <c r="D15" s="3">
        <v>1</v>
      </c>
      <c r="E15" s="3">
        <v>2</v>
      </c>
      <c r="F15" s="3">
        <f t="shared" si="0"/>
        <v>35</v>
      </c>
      <c r="G15" s="3">
        <v>38</v>
      </c>
    </row>
    <row r="16" spans="1:7" ht="12.75" customHeight="1">
      <c r="A16" s="38"/>
      <c r="B16" s="40" t="s">
        <v>32</v>
      </c>
      <c r="C16" s="3">
        <v>78</v>
      </c>
      <c r="D16" s="3">
        <v>4</v>
      </c>
      <c r="E16" s="3">
        <v>0</v>
      </c>
      <c r="F16" s="3">
        <f t="shared" si="0"/>
        <v>82</v>
      </c>
      <c r="G16" s="41">
        <v>88</v>
      </c>
    </row>
    <row r="17" spans="2:7" ht="12.75" customHeight="1">
      <c r="B17" s="39" t="s">
        <v>33</v>
      </c>
      <c r="C17" s="3">
        <v>29</v>
      </c>
      <c r="D17" s="3">
        <v>1</v>
      </c>
      <c r="E17" s="3">
        <v>0</v>
      </c>
      <c r="F17" s="3">
        <f t="shared" si="0"/>
        <v>30</v>
      </c>
      <c r="G17" s="3">
        <v>39</v>
      </c>
    </row>
    <row r="18" spans="2:7" ht="12.75" customHeight="1">
      <c r="B18" s="39" t="s">
        <v>34</v>
      </c>
      <c r="C18" s="3">
        <v>11</v>
      </c>
      <c r="D18" s="3">
        <v>3</v>
      </c>
      <c r="E18" s="3">
        <v>0</v>
      </c>
      <c r="F18" s="3">
        <f t="shared" si="0"/>
        <v>14</v>
      </c>
      <c r="G18" s="3">
        <v>22</v>
      </c>
    </row>
    <row r="19" spans="2:7" ht="12.75" customHeight="1">
      <c r="B19" s="39" t="s">
        <v>35</v>
      </c>
      <c r="C19" s="3">
        <v>24</v>
      </c>
      <c r="D19" s="3">
        <v>11</v>
      </c>
      <c r="E19" s="3">
        <v>0</v>
      </c>
      <c r="F19" s="3">
        <f t="shared" si="0"/>
        <v>35</v>
      </c>
      <c r="G19" s="3">
        <v>39</v>
      </c>
    </row>
    <row r="20" spans="2:7" ht="15.75" customHeight="1">
      <c r="B20" s="39"/>
      <c r="C20" s="3"/>
      <c r="D20" s="3"/>
      <c r="E20" s="3"/>
      <c r="F20" s="3"/>
      <c r="G20" s="38"/>
    </row>
  </sheetData>
  <mergeCells count="1">
    <mergeCell ref="B1:F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0"/>
  <sheetViews>
    <sheetView workbookViewId="0">
      <selection sqref="A1:XFD20"/>
    </sheetView>
  </sheetViews>
  <sheetFormatPr defaultColWidth="14.42578125" defaultRowHeight="15.75" customHeight="1"/>
  <cols>
    <col min="1" max="1" width="3" customWidth="1"/>
    <col min="2" max="2" width="29.28515625" customWidth="1"/>
    <col min="3" max="3" width="17.28515625" customWidth="1"/>
    <col min="7" max="7" width="16.28515625" customWidth="1"/>
  </cols>
  <sheetData>
    <row r="1" spans="1:7" ht="12.75" customHeight="1">
      <c r="A1" s="39"/>
      <c r="B1" s="65" t="s">
        <v>38</v>
      </c>
      <c r="C1" s="50"/>
      <c r="D1" s="50"/>
      <c r="E1" s="50"/>
      <c r="F1" s="50"/>
      <c r="G1" s="3"/>
    </row>
    <row r="2" spans="1:7" ht="12.75" customHeight="1">
      <c r="A2" s="3"/>
      <c r="B2" s="39" t="s">
        <v>37</v>
      </c>
      <c r="C2" s="39" t="s">
        <v>2</v>
      </c>
      <c r="D2" s="39" t="s">
        <v>3</v>
      </c>
      <c r="E2" s="39" t="s">
        <v>4</v>
      </c>
      <c r="F2" s="39" t="s">
        <v>5</v>
      </c>
      <c r="G2" s="39" t="s">
        <v>18</v>
      </c>
    </row>
    <row r="3" spans="1:7" ht="12.75" customHeight="1">
      <c r="A3" s="3"/>
      <c r="B3" s="39" t="s">
        <v>19</v>
      </c>
      <c r="C3" s="3">
        <v>27</v>
      </c>
      <c r="D3" s="3">
        <v>0</v>
      </c>
      <c r="E3" s="3">
        <v>1</v>
      </c>
      <c r="F3" s="3">
        <f>SUM(C3:E3)</f>
        <v>28</v>
      </c>
      <c r="G3" s="3">
        <v>32</v>
      </c>
    </row>
    <row r="4" spans="1:7" ht="12.75" customHeight="1">
      <c r="A4" s="3"/>
      <c r="B4" s="39" t="s">
        <v>20</v>
      </c>
      <c r="C4" s="3">
        <f>76</f>
        <v>76</v>
      </c>
      <c r="D4" s="3">
        <f>16</f>
        <v>16</v>
      </c>
      <c r="E4" s="3">
        <f>5</f>
        <v>5</v>
      </c>
      <c r="F4" s="3">
        <f t="shared" ref="F4:F20" si="0">SUM(C4:E4)</f>
        <v>97</v>
      </c>
      <c r="G4" s="3">
        <f>104</f>
        <v>104</v>
      </c>
    </row>
    <row r="5" spans="1:7" ht="12.75" customHeight="1">
      <c r="A5" s="3"/>
      <c r="B5" s="42" t="s">
        <v>21</v>
      </c>
      <c r="C5" s="3">
        <v>33</v>
      </c>
      <c r="D5" s="3">
        <v>2</v>
      </c>
      <c r="E5" s="3">
        <v>2</v>
      </c>
      <c r="F5" s="3">
        <f t="shared" si="0"/>
        <v>37</v>
      </c>
      <c r="G5" s="3">
        <v>40</v>
      </c>
    </row>
    <row r="6" spans="1:7" ht="12.75" customHeight="1">
      <c r="A6" s="3"/>
      <c r="B6" s="39" t="s">
        <v>22</v>
      </c>
      <c r="C6" s="3">
        <f>16+12</f>
        <v>28</v>
      </c>
      <c r="D6" s="3">
        <f>5+6</f>
        <v>11</v>
      </c>
      <c r="E6" s="3">
        <f>1+2</f>
        <v>3</v>
      </c>
      <c r="F6" s="3">
        <f t="shared" si="0"/>
        <v>42</v>
      </c>
      <c r="G6" s="3">
        <f>23+23</f>
        <v>46</v>
      </c>
    </row>
    <row r="7" spans="1:7" ht="12.75" customHeight="1">
      <c r="A7" s="3"/>
      <c r="B7" s="39" t="s">
        <v>23</v>
      </c>
      <c r="C7" s="3">
        <v>32</v>
      </c>
      <c r="D7" s="3">
        <v>1</v>
      </c>
      <c r="E7" s="3">
        <v>2</v>
      </c>
      <c r="F7" s="3">
        <f t="shared" si="0"/>
        <v>35</v>
      </c>
      <c r="G7" s="3">
        <v>46</v>
      </c>
    </row>
    <row r="8" spans="1:7" ht="12.75" customHeight="1">
      <c r="A8" s="3"/>
      <c r="B8" s="39" t="s">
        <v>24</v>
      </c>
      <c r="C8" s="3">
        <v>40</v>
      </c>
      <c r="D8" s="3">
        <v>0</v>
      </c>
      <c r="E8" s="3">
        <v>1</v>
      </c>
      <c r="F8" s="3">
        <f t="shared" si="0"/>
        <v>41</v>
      </c>
      <c r="G8" s="3">
        <v>45</v>
      </c>
    </row>
    <row r="9" spans="1:7" ht="12.75" customHeight="1">
      <c r="A9" s="3"/>
      <c r="B9" s="39" t="s">
        <v>25</v>
      </c>
      <c r="C9" s="3">
        <v>24</v>
      </c>
      <c r="D9" s="3">
        <v>6</v>
      </c>
      <c r="E9" s="3">
        <v>6</v>
      </c>
      <c r="F9" s="3">
        <f t="shared" si="0"/>
        <v>36</v>
      </c>
      <c r="G9" s="3">
        <v>41</v>
      </c>
    </row>
    <row r="10" spans="1:7" ht="12.75" customHeight="1">
      <c r="A10" s="3"/>
      <c r="B10" s="39" t="s">
        <v>26</v>
      </c>
      <c r="C10" s="3">
        <v>38</v>
      </c>
      <c r="D10" s="3">
        <v>3</v>
      </c>
      <c r="E10" s="3">
        <v>0</v>
      </c>
      <c r="F10" s="3">
        <f t="shared" si="0"/>
        <v>41</v>
      </c>
      <c r="G10" s="3">
        <v>50</v>
      </c>
    </row>
    <row r="11" spans="1:7" ht="12.75" customHeight="1">
      <c r="A11" s="38"/>
      <c r="B11" s="39" t="s">
        <v>27</v>
      </c>
      <c r="C11" s="3">
        <v>35</v>
      </c>
      <c r="D11" s="3">
        <v>4</v>
      </c>
      <c r="E11" s="3">
        <v>0</v>
      </c>
      <c r="F11" s="3">
        <f t="shared" si="0"/>
        <v>39</v>
      </c>
      <c r="G11" s="3">
        <v>44</v>
      </c>
    </row>
    <row r="12" spans="1:7" ht="12.75" customHeight="1">
      <c r="A12" s="38"/>
      <c r="B12" s="40" t="s">
        <v>28</v>
      </c>
      <c r="C12" s="3">
        <v>58</v>
      </c>
      <c r="D12" s="3">
        <v>4</v>
      </c>
      <c r="E12" s="3">
        <v>6</v>
      </c>
      <c r="F12" s="3">
        <f t="shared" si="0"/>
        <v>68</v>
      </c>
      <c r="G12" s="41">
        <v>75</v>
      </c>
    </row>
    <row r="13" spans="1:7" ht="12.75" customHeight="1">
      <c r="A13" s="38"/>
      <c r="B13" s="39" t="s">
        <v>29</v>
      </c>
      <c r="C13" s="3">
        <v>62</v>
      </c>
      <c r="D13" s="3">
        <v>4</v>
      </c>
      <c r="E13" s="3">
        <v>2</v>
      </c>
      <c r="F13" s="3">
        <f t="shared" si="0"/>
        <v>68</v>
      </c>
      <c r="G13" s="3">
        <v>72</v>
      </c>
    </row>
    <row r="14" spans="1:7" ht="12.75" customHeight="1">
      <c r="A14" s="38"/>
      <c r="B14" s="39" t="s">
        <v>30</v>
      </c>
      <c r="C14" s="3">
        <v>42</v>
      </c>
      <c r="D14" s="3">
        <v>0</v>
      </c>
      <c r="E14" s="3">
        <v>0</v>
      </c>
      <c r="F14" s="3">
        <f t="shared" si="0"/>
        <v>42</v>
      </c>
      <c r="G14" s="3">
        <v>43</v>
      </c>
    </row>
    <row r="15" spans="1:7" ht="12.75" customHeight="1">
      <c r="A15" s="38"/>
      <c r="B15" s="39" t="s">
        <v>31</v>
      </c>
      <c r="C15" s="3">
        <v>21</v>
      </c>
      <c r="D15" s="3">
        <v>2</v>
      </c>
      <c r="E15" s="3">
        <v>0</v>
      </c>
      <c r="F15" s="3">
        <f t="shared" si="0"/>
        <v>23</v>
      </c>
      <c r="G15" s="3">
        <v>27</v>
      </c>
    </row>
    <row r="16" spans="1:7" ht="12.75" customHeight="1">
      <c r="A16" s="38"/>
      <c r="B16" s="40" t="s">
        <v>32</v>
      </c>
      <c r="C16" s="3">
        <v>74</v>
      </c>
      <c r="D16" s="3">
        <v>13</v>
      </c>
      <c r="E16" s="3">
        <v>0</v>
      </c>
      <c r="F16" s="3">
        <f t="shared" si="0"/>
        <v>87</v>
      </c>
      <c r="G16" s="41">
        <v>96</v>
      </c>
    </row>
    <row r="17" spans="2:7" ht="12.75" customHeight="1">
      <c r="B17" s="39" t="s">
        <v>33</v>
      </c>
      <c r="C17" s="3">
        <v>22</v>
      </c>
      <c r="D17" s="3">
        <v>2</v>
      </c>
      <c r="E17" s="3">
        <v>0</v>
      </c>
      <c r="F17" s="3">
        <f t="shared" si="0"/>
        <v>24</v>
      </c>
      <c r="G17" s="3">
        <v>28</v>
      </c>
    </row>
    <row r="18" spans="2:7" ht="12.75" customHeight="1">
      <c r="B18" s="39" t="s">
        <v>34</v>
      </c>
      <c r="C18" s="3">
        <v>9</v>
      </c>
      <c r="D18" s="3">
        <v>1</v>
      </c>
      <c r="E18" s="3">
        <v>0</v>
      </c>
      <c r="F18" s="3">
        <f t="shared" si="0"/>
        <v>10</v>
      </c>
      <c r="G18" s="3">
        <v>12</v>
      </c>
    </row>
    <row r="19" spans="2:7" ht="12.75" customHeight="1">
      <c r="B19" s="39" t="s">
        <v>35</v>
      </c>
      <c r="C19" s="3">
        <v>21</v>
      </c>
      <c r="D19" s="3">
        <v>8</v>
      </c>
      <c r="E19" s="3">
        <v>1</v>
      </c>
      <c r="F19" s="3">
        <f t="shared" si="0"/>
        <v>30</v>
      </c>
      <c r="G19" s="3">
        <v>31</v>
      </c>
    </row>
    <row r="20" spans="2:7" ht="12.75" customHeight="1">
      <c r="B20" s="39" t="s">
        <v>39</v>
      </c>
      <c r="C20" s="3">
        <v>85</v>
      </c>
      <c r="D20" s="3">
        <v>13</v>
      </c>
      <c r="E20" s="3">
        <v>2</v>
      </c>
      <c r="F20" s="3">
        <f t="shared" si="0"/>
        <v>100</v>
      </c>
      <c r="G20" s="3">
        <v>131</v>
      </c>
    </row>
  </sheetData>
  <mergeCells count="1">
    <mergeCell ref="B1:F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TOTAL</vt:lpstr>
      <vt:lpstr>Discente</vt:lpstr>
      <vt:lpstr>Docente</vt:lpstr>
      <vt:lpstr>TAE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e Ramaís</dc:creator>
  <cp:lastModifiedBy>Ramaís Silveira</cp:lastModifiedBy>
  <cp:revision/>
  <dcterms:created xsi:type="dcterms:W3CDTF">2019-09-28T20:45:22Z</dcterms:created>
  <dcterms:modified xsi:type="dcterms:W3CDTF">2019-10-28T17:14:23Z</dcterms:modified>
</cp:coreProperties>
</file>