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Planilha Orçamentária" sheetId="1" r:id="rId1"/>
    <sheet name="Itens Cotação" sheetId="2" r:id="rId2"/>
  </sheets>
  <definedNames>
    <definedName name="JR_PAGE_ANCHOR_0_1">'Planilha Orçamentária'!$A$1</definedName>
  </definedNames>
  <calcPr calcId="162913"/>
</workbook>
</file>

<file path=xl/calcChain.xml><?xml version="1.0" encoding="utf-8"?>
<calcChain xmlns="http://schemas.openxmlformats.org/spreadsheetml/2006/main">
  <c r="J10" i="2" l="1"/>
  <c r="H10" i="2"/>
  <c r="M10" i="2" s="1"/>
  <c r="N10" i="2" s="1"/>
  <c r="G10" i="2"/>
  <c r="L9" i="2"/>
  <c r="J9" i="2"/>
  <c r="H9" i="2"/>
  <c r="G9" i="2"/>
  <c r="M9" i="2" s="1"/>
  <c r="N9" i="2" s="1"/>
  <c r="L8" i="2"/>
  <c r="J8" i="2"/>
  <c r="H8" i="2"/>
  <c r="G8" i="2"/>
  <c r="M8" i="2" s="1"/>
  <c r="N8" i="2" s="1"/>
  <c r="L7" i="2"/>
  <c r="J7" i="2"/>
  <c r="H7" i="2"/>
  <c r="G7" i="2"/>
  <c r="M7" i="2" s="1"/>
  <c r="N7" i="2" s="1"/>
  <c r="J6" i="2"/>
  <c r="H6" i="2"/>
  <c r="G6" i="2"/>
  <c r="M6" i="2" s="1"/>
  <c r="N6" i="2" s="1"/>
  <c r="H5" i="2"/>
  <c r="M5" i="2" s="1"/>
  <c r="N5" i="2" s="1"/>
  <c r="K77" i="1"/>
  <c r="K56" i="1"/>
  <c r="K49" i="1"/>
  <c r="K4" i="1"/>
  <c r="M11" i="1"/>
  <c r="M47" i="1"/>
  <c r="M65" i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L48" i="1"/>
  <c r="M48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8" i="1"/>
  <c r="M78" i="1" s="1"/>
  <c r="L79" i="1"/>
  <c r="M79" i="1" s="1"/>
  <c r="L80" i="1"/>
  <c r="M80" i="1" s="1"/>
  <c r="L31" i="1"/>
  <c r="M31" i="1" s="1"/>
  <c r="L6" i="1"/>
  <c r="M6" i="1" s="1"/>
  <c r="L7" i="1"/>
  <c r="M7" i="1" s="1"/>
  <c r="L8" i="1"/>
  <c r="M8" i="1" s="1"/>
  <c r="L10" i="1"/>
  <c r="L11" i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5" i="1"/>
  <c r="J30" i="1"/>
  <c r="K30" i="1" s="1"/>
  <c r="I30" i="1"/>
  <c r="I29" i="1"/>
  <c r="J29" i="1" s="1"/>
  <c r="K29" i="1" s="1"/>
  <c r="I28" i="1"/>
  <c r="J28" i="1" s="1"/>
  <c r="K28" i="1" s="1"/>
  <c r="I27" i="1"/>
  <c r="J27" i="1" s="1"/>
  <c r="K27" i="1" s="1"/>
  <c r="I26" i="1"/>
  <c r="J26" i="1" s="1"/>
  <c r="K26" i="1" s="1"/>
  <c r="I25" i="1"/>
  <c r="J25" i="1" s="1"/>
  <c r="K25" i="1" s="1"/>
  <c r="L4" i="1" l="1"/>
  <c r="M49" i="1"/>
  <c r="L56" i="1"/>
  <c r="L29" i="1"/>
  <c r="M29" i="1" s="1"/>
  <c r="M56" i="1"/>
  <c r="L25" i="1"/>
  <c r="M25" i="1"/>
  <c r="K9" i="1"/>
  <c r="M77" i="1"/>
  <c r="L77" i="1"/>
  <c r="M5" i="1"/>
  <c r="M4" i="1" s="1"/>
  <c r="M10" i="1"/>
  <c r="L49" i="1"/>
  <c r="L30" i="1"/>
  <c r="M30" i="1" s="1"/>
  <c r="L26" i="1"/>
  <c r="M26" i="1" s="1"/>
  <c r="L27" i="1"/>
  <c r="L28" i="1"/>
  <c r="M28" i="1" s="1"/>
  <c r="L9" i="1" l="1"/>
  <c r="M82" i="1" s="1"/>
  <c r="M27" i="1"/>
  <c r="M9" i="1"/>
  <c r="M81" i="1" s="1"/>
  <c r="M83" i="1" l="1"/>
</calcChain>
</file>

<file path=xl/sharedStrings.xml><?xml version="1.0" encoding="utf-8"?>
<sst xmlns="http://schemas.openxmlformats.org/spreadsheetml/2006/main" count="447" uniqueCount="282">
  <si>
    <r>
      <rPr>
        <b/>
        <sz val="7"/>
        <rFont val="Arial"/>
      </rPr>
      <t>1</t>
    </r>
  </si>
  <si>
    <r>
      <rPr>
        <b/>
        <sz val="7"/>
        <rFont val="Arial"/>
      </rPr>
      <t>Serviços preliminares</t>
    </r>
  </si>
  <si>
    <r>
      <rPr>
        <sz val="7"/>
        <rFont val="Arial"/>
      </rPr>
      <t>1.1</t>
    </r>
  </si>
  <si>
    <r>
      <rPr>
        <sz val="7"/>
        <rFont val="Arial"/>
      </rPr>
      <t>74209/001</t>
    </r>
  </si>
  <si>
    <r>
      <rPr>
        <sz val="7"/>
        <rFont val="Arial"/>
      </rPr>
      <t>PLACA DE OBRA EM CHAPA DE ACO GALVANIZADO</t>
    </r>
  </si>
  <si>
    <r>
      <rPr>
        <sz val="7"/>
        <rFont val="Arial"/>
      </rPr>
      <t>SINAPI</t>
    </r>
  </si>
  <si>
    <r>
      <rPr>
        <sz val="7"/>
        <rFont val="Arial"/>
      </rPr>
      <t>M2</t>
    </r>
  </si>
  <si>
    <r>
      <rPr>
        <sz val="7"/>
        <rFont val="Arial"/>
      </rPr>
      <t>1.2</t>
    </r>
  </si>
  <si>
    <r>
      <rPr>
        <sz val="7"/>
        <rFont val="Arial"/>
      </rPr>
      <t>020766</t>
    </r>
  </si>
  <si>
    <r>
      <rPr>
        <sz val="7"/>
        <rFont val="Arial"/>
      </rPr>
      <t>RETIRADA E REMOCAO DE ARVORES DE PEQUENO PORTE</t>
    </r>
  </si>
  <si>
    <r>
      <rPr>
        <sz val="7"/>
        <rFont val="Arial"/>
      </rPr>
      <t>SBC</t>
    </r>
  </si>
  <si>
    <r>
      <rPr>
        <sz val="7"/>
        <rFont val="Arial"/>
      </rPr>
      <t>UN</t>
    </r>
  </si>
  <si>
    <r>
      <rPr>
        <sz val="7"/>
        <rFont val="Arial"/>
      </rPr>
      <t>1.3</t>
    </r>
  </si>
  <si>
    <r>
      <rPr>
        <sz val="7"/>
        <rFont val="Arial"/>
      </rPr>
      <t>73672</t>
    </r>
  </si>
  <si>
    <r>
      <rPr>
        <sz val="7"/>
        <rFont val="Arial"/>
      </rPr>
      <t>DESMATAMENTO E LIMPEZA MECANIZADA DE TERRENO COM ARVORES ATE Ø 15CM, UTILIZANDO TRATOR DE ESTEIRAS</t>
    </r>
  </si>
  <si>
    <r>
      <rPr>
        <sz val="7"/>
        <rFont val="Arial"/>
      </rPr>
      <t>1.4</t>
    </r>
  </si>
  <si>
    <r>
      <rPr>
        <sz val="7"/>
        <rFont val="Arial"/>
      </rPr>
      <t>S99059S</t>
    </r>
  </si>
  <si>
    <r>
      <rPr>
        <sz val="7"/>
        <rFont val="Arial"/>
      </rPr>
      <t>Locacao convencional de obra, utilizando gabarito de tábuas corridas pontaletadas a cada 2,00m - 2 utilizações. af_10/2018</t>
    </r>
  </si>
  <si>
    <r>
      <rPr>
        <sz val="7"/>
        <rFont val="Arial"/>
      </rPr>
      <t>ORSE</t>
    </r>
  </si>
  <si>
    <r>
      <rPr>
        <sz val="7"/>
        <rFont val="Arial"/>
      </rPr>
      <t>m</t>
    </r>
  </si>
  <si>
    <r>
      <rPr>
        <b/>
        <sz val="7"/>
        <rFont val="Arial"/>
      </rPr>
      <t>2</t>
    </r>
  </si>
  <si>
    <r>
      <rPr>
        <b/>
        <sz val="7"/>
        <rFont val="Arial"/>
      </rPr>
      <t>Entrada de Energia</t>
    </r>
  </si>
  <si>
    <r>
      <rPr>
        <sz val="7"/>
        <rFont val="Arial"/>
      </rPr>
      <t>2.1</t>
    </r>
  </si>
  <si>
    <r>
      <rPr>
        <sz val="7"/>
        <rFont val="Arial"/>
      </rPr>
      <t>68.01.800</t>
    </r>
  </si>
  <si>
    <r>
      <rPr>
        <sz val="7"/>
        <rFont val="Arial"/>
      </rPr>
      <t>Poste de concreto circular, 600 kg, H = 11,00 m</t>
    </r>
  </si>
  <si>
    <r>
      <rPr>
        <sz val="7"/>
        <rFont val="Arial"/>
      </rPr>
      <t>CPOS</t>
    </r>
  </si>
  <si>
    <r>
      <rPr>
        <sz val="7"/>
        <rFont val="Arial"/>
      </rPr>
      <t>un</t>
    </r>
  </si>
  <si>
    <r>
      <rPr>
        <sz val="7"/>
        <rFont val="Arial"/>
      </rPr>
      <t>2.2</t>
    </r>
  </si>
  <si>
    <r>
      <rPr>
        <sz val="7"/>
        <rFont val="Arial"/>
      </rPr>
      <t>S02898</t>
    </r>
  </si>
  <si>
    <r>
      <rPr>
        <sz val="7"/>
        <rFont val="Arial"/>
      </rPr>
      <t>Fornecimento de manilha sapatilha em liga de alumínio</t>
    </r>
  </si>
  <si>
    <r>
      <rPr>
        <sz val="7"/>
        <rFont val="Arial"/>
      </rPr>
      <t>2.3</t>
    </r>
  </si>
  <si>
    <r>
      <rPr>
        <sz val="7"/>
        <rFont val="Arial"/>
      </rPr>
      <t>I00150</t>
    </r>
  </si>
  <si>
    <r>
      <rPr>
        <sz val="7"/>
        <rFont val="Arial"/>
      </rPr>
      <t>Alça preformada alumínio p/ ca 1/0 awg</t>
    </r>
  </si>
  <si>
    <r>
      <rPr>
        <sz val="7"/>
        <rFont val="Arial"/>
      </rPr>
      <t>2.4</t>
    </r>
  </si>
  <si>
    <r>
      <rPr>
        <sz val="7"/>
        <rFont val="Arial"/>
      </rPr>
      <t>E00198</t>
    </r>
  </si>
  <si>
    <r>
      <rPr>
        <sz val="7"/>
        <rFont val="Arial"/>
      </rPr>
      <t xml:space="preserve">Cinta galv. circular de 270mm </t>
    </r>
  </si>
  <si>
    <r>
      <rPr>
        <sz val="7"/>
        <rFont val="Arial"/>
      </rPr>
      <t>SEDOP</t>
    </r>
  </si>
  <si>
    <r>
      <rPr>
        <sz val="7"/>
        <rFont val="Arial"/>
      </rPr>
      <t>2.5</t>
    </r>
  </si>
  <si>
    <r>
      <rPr>
        <sz val="7"/>
        <rFont val="Arial"/>
      </rPr>
      <t>171157</t>
    </r>
  </si>
  <si>
    <r>
      <rPr>
        <sz val="7"/>
        <rFont val="Arial"/>
      </rPr>
      <t xml:space="preserve">Cinta de poste circular 240 mm </t>
    </r>
  </si>
  <si>
    <r>
      <rPr>
        <sz val="7"/>
        <rFont val="Arial"/>
      </rPr>
      <t>2.6</t>
    </r>
  </si>
  <si>
    <r>
      <rPr>
        <sz val="7"/>
        <rFont val="Arial"/>
      </rPr>
      <t>071835</t>
    </r>
  </si>
  <si>
    <r>
      <rPr>
        <sz val="7"/>
        <rFont val="Arial"/>
      </rPr>
      <t>PARAFUSO CABEÇA ABAULADA (FRANCES) M16 X 45 MM</t>
    </r>
  </si>
  <si>
    <r>
      <rPr>
        <sz val="7"/>
        <rFont val="Arial"/>
      </rPr>
      <t>AGETOP CIVIS</t>
    </r>
  </si>
  <si>
    <r>
      <rPr>
        <sz val="7"/>
        <rFont val="Arial"/>
      </rPr>
      <t>Un</t>
    </r>
  </si>
  <si>
    <r>
      <rPr>
        <sz val="7"/>
        <rFont val="Arial"/>
      </rPr>
      <t>2.7</t>
    </r>
  </si>
  <si>
    <r>
      <rPr>
        <sz val="7"/>
        <rFont val="Arial"/>
      </rPr>
      <t>071841</t>
    </r>
  </si>
  <si>
    <r>
      <rPr>
        <sz val="7"/>
        <rFont val="Arial"/>
      </rPr>
      <t>PARAFUSO CABEÇA ABAULADA (FRANCES) M16 X 150 MM</t>
    </r>
  </si>
  <si>
    <r>
      <rPr>
        <sz val="7"/>
        <rFont val="Arial"/>
      </rPr>
      <t>2.8</t>
    </r>
  </si>
  <si>
    <r>
      <rPr>
        <sz val="7"/>
        <rFont val="Arial"/>
      </rPr>
      <t>S02965</t>
    </r>
  </si>
  <si>
    <r>
      <rPr>
        <sz val="7"/>
        <rFont val="Arial"/>
      </rPr>
      <t>Fornecimento de conector cunha p/c 2 c/ 1/0 awg a1</t>
    </r>
  </si>
  <si>
    <r>
      <rPr>
        <sz val="7"/>
        <rFont val="Arial"/>
      </rPr>
      <t>2.9</t>
    </r>
  </si>
  <si>
    <r>
      <rPr>
        <sz val="7"/>
        <rFont val="Arial"/>
      </rPr>
      <t>IP 99.99.0150 (/)</t>
    </r>
  </si>
  <si>
    <r>
      <rPr>
        <sz val="7"/>
        <rFont val="Arial"/>
      </rPr>
      <t>Capa isolante com resina de silicone para conector tipo cunha em instalacao subterranea. Fornecimento e colocacao.</t>
    </r>
  </si>
  <si>
    <r>
      <rPr>
        <sz val="7"/>
        <rFont val="Arial"/>
      </rPr>
      <t>SCO</t>
    </r>
  </si>
  <si>
    <r>
      <rPr>
        <sz val="7"/>
        <rFont val="Arial"/>
      </rPr>
      <t>2.10</t>
    </r>
  </si>
  <si>
    <r>
      <rPr>
        <sz val="7"/>
        <rFont val="Arial"/>
      </rPr>
      <t>071110</t>
    </r>
  </si>
  <si>
    <r>
      <rPr>
        <sz val="7"/>
        <rFont val="Arial"/>
      </rPr>
      <t>CRUZETA POLIMÉRICA 90X112X2400 MM</t>
    </r>
  </si>
  <si>
    <r>
      <rPr>
        <sz val="7"/>
        <rFont val="Arial"/>
      </rPr>
      <t>2.11</t>
    </r>
  </si>
  <si>
    <r>
      <rPr>
        <sz val="7"/>
        <rFont val="Arial"/>
      </rPr>
      <t>S04032</t>
    </r>
  </si>
  <si>
    <r>
      <rPr>
        <sz val="7"/>
        <rFont val="Arial"/>
      </rPr>
      <t>Sela para cruzeta - Fornecimento</t>
    </r>
  </si>
  <si>
    <r>
      <rPr>
        <sz val="7"/>
        <rFont val="Arial"/>
      </rPr>
      <t>M</t>
    </r>
  </si>
  <si>
    <r>
      <rPr>
        <sz val="7"/>
        <rFont val="Arial"/>
      </rPr>
      <t>2.12</t>
    </r>
  </si>
  <si>
    <r>
      <rPr>
        <sz val="7"/>
        <rFont val="Arial"/>
      </rPr>
      <t>S03774</t>
    </r>
  </si>
  <si>
    <r>
      <rPr>
        <sz val="7"/>
        <rFont val="Arial"/>
      </rPr>
      <t>Fornecimento e instalaçõa de pino p/isolador 25kv</t>
    </r>
  </si>
  <si>
    <r>
      <rPr>
        <sz val="7"/>
        <rFont val="Arial"/>
      </rPr>
      <t>2.13</t>
    </r>
  </si>
  <si>
    <r>
      <rPr>
        <sz val="7"/>
        <rFont val="Arial"/>
      </rPr>
      <t>E00178</t>
    </r>
  </si>
  <si>
    <r>
      <rPr>
        <sz val="7"/>
        <rFont val="Arial"/>
      </rPr>
      <t xml:space="preserve">Pino p/ isolador </t>
    </r>
  </si>
  <si>
    <r>
      <rPr>
        <sz val="7"/>
        <rFont val="Arial"/>
      </rPr>
      <t>2.14</t>
    </r>
  </si>
  <si>
    <r>
      <rPr>
        <sz val="7"/>
        <rFont val="Arial"/>
      </rPr>
      <t>S02912</t>
    </r>
  </si>
  <si>
    <r>
      <rPr>
        <sz val="7"/>
        <rFont val="Arial"/>
      </rPr>
      <t>Fornecimento de parafuso cabeça quadrada 16 x 150mm</t>
    </r>
  </si>
  <si>
    <r>
      <rPr>
        <sz val="7"/>
        <rFont val="Arial"/>
      </rPr>
      <t>2.15</t>
    </r>
  </si>
  <si>
    <r>
      <rPr>
        <sz val="7"/>
        <rFont val="Arial"/>
      </rPr>
      <t>P.04.000.049513</t>
    </r>
  </si>
  <si>
    <r>
      <rPr>
        <sz val="7"/>
        <rFont val="Arial"/>
      </rPr>
      <t>Mão francesa perfilada de 5x38x38x993mm</t>
    </r>
  </si>
  <si>
    <r>
      <rPr>
        <sz val="7"/>
        <rFont val="Arial"/>
      </rPr>
      <t>071267</t>
    </r>
  </si>
  <si>
    <r>
      <rPr>
        <sz val="7"/>
        <rFont val="Arial"/>
      </rPr>
      <t>ELO FUSÍVEL 5 H</t>
    </r>
  </si>
  <si>
    <r>
      <rPr>
        <sz val="7"/>
        <rFont val="Arial"/>
      </rPr>
      <t>E00114</t>
    </r>
  </si>
  <si>
    <r>
      <rPr>
        <sz val="7"/>
        <rFont val="Arial"/>
      </rPr>
      <t xml:space="preserve">Pára-raios de distribuição(polimero) c/ suporte "L" </t>
    </r>
  </si>
  <si>
    <r>
      <rPr>
        <sz val="7"/>
        <rFont val="Arial"/>
      </rPr>
      <t>E00189</t>
    </r>
  </si>
  <si>
    <r>
      <rPr>
        <sz val="7"/>
        <rFont val="Arial"/>
      </rPr>
      <t xml:space="preserve">Conector a compressão bimetalico (p/para raios/chave fuzivel) </t>
    </r>
  </si>
  <si>
    <r>
      <rPr>
        <sz val="7"/>
        <rFont val="Arial"/>
      </rPr>
      <t>I00857S</t>
    </r>
  </si>
  <si>
    <r>
      <rPr>
        <sz val="7"/>
        <rFont val="Arial"/>
      </rPr>
      <t>Cabo de cobre nu 16 mm2 meio-duro</t>
    </r>
  </si>
  <si>
    <r>
      <rPr>
        <sz val="7"/>
        <rFont val="Arial"/>
      </rPr>
      <t>52846</t>
    </r>
  </si>
  <si>
    <r>
      <rPr>
        <sz val="7"/>
        <rFont val="Arial"/>
      </rPr>
      <t>CABO DE COBRE NU - 16,00MM2</t>
    </r>
  </si>
  <si>
    <r>
      <rPr>
        <sz val="7"/>
        <rFont val="Arial"/>
      </rPr>
      <t>SIURB</t>
    </r>
  </si>
  <si>
    <r>
      <rPr>
        <sz val="7"/>
        <rFont val="Arial"/>
      </rPr>
      <t>00039234</t>
    </r>
  </si>
  <si>
    <r>
      <rPr>
        <sz val="7"/>
        <rFont val="Arial"/>
      </rPr>
      <t>CABO DE COBRE, FLEXIVEL, CLASSE 4 OU 5, ISOLACAO EM PVC/A, ANTICHAMA BWF-B, 1 CONDUTOR, 450/750 V, SECAO NOMINAL 50 MM2</t>
    </r>
  </si>
  <si>
    <r>
      <rPr>
        <sz val="7"/>
        <rFont val="Arial"/>
      </rPr>
      <t>09.02.54 (E)</t>
    </r>
  </si>
  <si>
    <r>
      <rPr>
        <sz val="7"/>
        <rFont val="Arial"/>
      </rPr>
      <t>ELETRODUTO DE PVC CORRUGADO REFORÇADO, ANTICHAMA - 20MM (1/2")</t>
    </r>
  </si>
  <si>
    <r>
      <rPr>
        <sz val="7"/>
        <rFont val="Arial"/>
      </rPr>
      <t>E00191</t>
    </r>
  </si>
  <si>
    <r>
      <rPr>
        <sz val="7"/>
        <rFont val="Arial"/>
      </rPr>
      <t xml:space="preserve">Conector tipo parafuso fendido </t>
    </r>
  </si>
  <si>
    <r>
      <rPr>
        <sz val="7"/>
        <rFont val="Arial"/>
      </rPr>
      <t>73624</t>
    </r>
  </si>
  <si>
    <r>
      <rPr>
        <sz val="7"/>
        <rFont val="Arial"/>
      </rPr>
      <t>SUPORTE PARA TRANSFORMADOR EM POSTE DE CONCRETO CIRCULAR</t>
    </r>
  </si>
  <si>
    <r>
      <rPr>
        <sz val="7"/>
        <rFont val="Arial"/>
      </rPr>
      <t>S02919</t>
    </r>
  </si>
  <si>
    <r>
      <rPr>
        <sz val="7"/>
        <rFont val="Arial"/>
      </rPr>
      <t>Fornecimento de parafuso cabeça quadrada 16 x 500mm</t>
    </r>
  </si>
  <si>
    <r>
      <rPr>
        <sz val="7"/>
        <rFont val="Arial"/>
      </rPr>
      <t>071217</t>
    </r>
  </si>
  <si>
    <r>
      <rPr>
        <sz val="7"/>
        <rFont val="Arial"/>
      </rPr>
      <t>ELETRODUTO EM AÇO GALVANIZADO A FOGO DIÂMETRO 3" - PESADO</t>
    </r>
  </si>
  <si>
    <r>
      <rPr>
        <sz val="7"/>
        <rFont val="Arial"/>
      </rPr>
      <t>00002620</t>
    </r>
  </si>
  <si>
    <r>
      <rPr>
        <sz val="7"/>
        <rFont val="Arial"/>
      </rPr>
      <t>CURVA 90 GRAUS, PARA ELETRODUTO, EM ACO GALVANIZADO ELETROLITICO, DIAMETRO DE 80 MM (3")</t>
    </r>
  </si>
  <si>
    <r>
      <rPr>
        <sz val="7"/>
        <rFont val="Arial"/>
      </rPr>
      <t>09.14.57 (E)</t>
    </r>
  </si>
  <si>
    <r>
      <rPr>
        <sz val="7"/>
        <rFont val="Arial"/>
      </rPr>
      <t>BRAÇADEIRA PARA ELETRODUTO EM POSTE</t>
    </r>
  </si>
  <si>
    <r>
      <rPr>
        <sz val="7"/>
        <rFont val="Arial"/>
      </rPr>
      <t>S09009</t>
    </r>
  </si>
  <si>
    <r>
      <rPr>
        <sz val="7"/>
        <rFont val="Arial"/>
      </rPr>
      <t>Cabo de cobre isolado HEPR (XLPE), rigido, 95mm², 1kv / 90º C</t>
    </r>
  </si>
  <si>
    <r>
      <rPr>
        <sz val="7"/>
        <rFont val="Arial"/>
      </rPr>
      <t>S02918</t>
    </r>
  </si>
  <si>
    <r>
      <rPr>
        <sz val="7"/>
        <rFont val="Arial"/>
      </rPr>
      <t>Fornecimento de parafuso cabeça quadrada 16 x 450mm</t>
    </r>
  </si>
  <si>
    <r>
      <rPr>
        <sz val="7"/>
        <rFont val="Arial"/>
      </rPr>
      <t>S02845</t>
    </r>
  </si>
  <si>
    <r>
      <rPr>
        <sz val="7"/>
        <rFont val="Arial"/>
      </rPr>
      <t>Fornecimento de arruela quadrada 50mm c/ furo 18mm</t>
    </r>
  </si>
  <si>
    <r>
      <rPr>
        <sz val="7"/>
        <rFont val="Arial"/>
      </rPr>
      <t>E00188</t>
    </r>
  </si>
  <si>
    <r>
      <rPr>
        <sz val="7"/>
        <rFont val="Arial"/>
      </rPr>
      <t xml:space="preserve">Porca galv. quadrada de 24mm - rosca M 16x2 </t>
    </r>
  </si>
  <si>
    <r>
      <rPr>
        <sz val="7"/>
        <rFont val="Arial"/>
      </rPr>
      <t>IP 30.10.0112 (/)</t>
    </r>
  </si>
  <si>
    <r>
      <rPr>
        <sz val="7"/>
        <rFont val="Arial"/>
      </rPr>
      <t>Curva longa de 90o para eletroduto, de aco galvanizado, de 50mm (2"). Fornecimento.</t>
    </r>
  </si>
  <si>
    <r>
      <rPr>
        <b/>
        <sz val="7"/>
        <rFont val="Arial"/>
      </rPr>
      <t>3</t>
    </r>
  </si>
  <si>
    <r>
      <rPr>
        <b/>
        <sz val="7"/>
        <rFont val="Arial"/>
      </rPr>
      <t>Aterramento</t>
    </r>
  </si>
  <si>
    <r>
      <rPr>
        <sz val="7"/>
        <rFont val="Arial"/>
      </rPr>
      <t>3.1</t>
    </r>
  </si>
  <si>
    <r>
      <rPr>
        <sz val="7"/>
        <rFont val="Arial"/>
      </rPr>
      <t>S160333</t>
    </r>
  </si>
  <si>
    <r>
      <rPr>
        <sz val="7"/>
        <rFont val="Arial"/>
      </rPr>
      <t>Cabo de cobre nú 50 mm2, ref. TEL-5750, marca de referência Termotécnica ou equivalente, inclusive abertura e fechamento de vala para cabo dimensões 50x20cm - BDI = 30,90</t>
    </r>
  </si>
  <si>
    <r>
      <rPr>
        <sz val="7"/>
        <rFont val="Arial"/>
      </rPr>
      <t>IOPES</t>
    </r>
  </si>
  <si>
    <r>
      <rPr>
        <sz val="7"/>
        <rFont val="Arial"/>
      </rPr>
      <t>3.2</t>
    </r>
  </si>
  <si>
    <r>
      <rPr>
        <sz val="7"/>
        <rFont val="Arial"/>
      </rPr>
      <t>S02887</t>
    </r>
  </si>
  <si>
    <r>
      <rPr>
        <sz val="7"/>
        <rFont val="Arial"/>
      </rPr>
      <t>Fornecimento de haste cobreada copperweld p/ aterramento 5/8" x 3,00m, com conector</t>
    </r>
  </si>
  <si>
    <r>
      <rPr>
        <sz val="7"/>
        <rFont val="Arial"/>
      </rPr>
      <t>3.3</t>
    </r>
  </si>
  <si>
    <r>
      <rPr>
        <sz val="7"/>
        <rFont val="Arial"/>
      </rPr>
      <t>S11131</t>
    </r>
  </si>
  <si>
    <r>
      <rPr>
        <sz val="7"/>
        <rFont val="Arial"/>
      </rPr>
      <t>Fornecimento de cartucho para solda exotérmica para cabo 50 mm²</t>
    </r>
  </si>
  <si>
    <r>
      <rPr>
        <sz val="7"/>
        <rFont val="Arial"/>
      </rPr>
      <t>3.4</t>
    </r>
  </si>
  <si>
    <r>
      <rPr>
        <sz val="7"/>
        <rFont val="Arial"/>
      </rPr>
      <t>I8106</t>
    </r>
  </si>
  <si>
    <r>
      <rPr>
        <sz val="7"/>
        <rFont val="Arial"/>
      </rPr>
      <t>CADINHO LONGA VIDA</t>
    </r>
  </si>
  <si>
    <r>
      <rPr>
        <sz val="7"/>
        <rFont val="Arial"/>
      </rPr>
      <t>SEINFRA</t>
    </r>
  </si>
  <si>
    <r>
      <rPr>
        <sz val="7"/>
        <rFont val="Arial"/>
      </rPr>
      <t>3.5</t>
    </r>
  </si>
  <si>
    <r>
      <rPr>
        <sz val="7"/>
        <rFont val="Arial"/>
      </rPr>
      <t>I12845</t>
    </r>
  </si>
  <si>
    <r>
      <rPr>
        <sz val="7"/>
        <rFont val="Arial"/>
      </rPr>
      <t>Teste em malha de aterramento com utilização de terrômetro, com fornecimento de relatório com resultados encontrados e recomendações e ART.</t>
    </r>
  </si>
  <si>
    <r>
      <rPr>
        <sz val="7"/>
        <rFont val="Arial"/>
      </rPr>
      <t>3.6</t>
    </r>
  </si>
  <si>
    <r>
      <rPr>
        <sz val="7"/>
        <rFont val="Arial"/>
      </rPr>
      <t>09.11.15 (E)</t>
    </r>
  </si>
  <si>
    <r>
      <rPr>
        <sz val="7"/>
        <rFont val="Arial"/>
      </rPr>
      <t>CAIXA DE INSPEÇÃO DE ATERRAMENTO TIPO SUSPENSA EM PVC OU POLIPROPILENO</t>
    </r>
  </si>
  <si>
    <r>
      <rPr>
        <b/>
        <sz val="7"/>
        <rFont val="Arial"/>
      </rPr>
      <t>4</t>
    </r>
  </si>
  <si>
    <r>
      <rPr>
        <b/>
        <sz val="7"/>
        <rFont val="Arial"/>
      </rPr>
      <t>Quadro de medição</t>
    </r>
  </si>
  <si>
    <r>
      <rPr>
        <sz val="7"/>
        <rFont val="Arial"/>
      </rPr>
      <t>4.1</t>
    </r>
  </si>
  <si>
    <r>
      <rPr>
        <sz val="7"/>
        <rFont val="Arial"/>
      </rPr>
      <t>S151333</t>
    </r>
  </si>
  <si>
    <r>
      <rPr>
        <sz val="7"/>
        <rFont val="Arial"/>
      </rPr>
      <t>Disjuntor Compacto em caixa moldada tripolar 175 A, 50KA 220/240V / 25KA 380/415V (NBR IEC 60947-2), Ref. Siemens, GE, Schneider ou equivalente - BDI = 30,90</t>
    </r>
  </si>
  <si>
    <r>
      <rPr>
        <sz val="7"/>
        <rFont val="Arial"/>
      </rPr>
      <t>und</t>
    </r>
  </si>
  <si>
    <r>
      <rPr>
        <sz val="7"/>
        <rFont val="Arial"/>
      </rPr>
      <t>4.2</t>
    </r>
  </si>
  <si>
    <r>
      <rPr>
        <sz val="7"/>
        <rFont val="Arial"/>
      </rPr>
      <t>071184</t>
    </r>
  </si>
  <si>
    <r>
      <rPr>
        <sz val="7"/>
        <rFont val="Arial"/>
      </rPr>
      <t>DISPOSITIVO DE PROTEÇÃO CONTRA SURTOS (D.P.S.) 275V DE 8 A 40KA</t>
    </r>
  </si>
  <si>
    <r>
      <rPr>
        <sz val="7"/>
        <rFont val="Arial"/>
      </rPr>
      <t>4.3</t>
    </r>
  </si>
  <si>
    <r>
      <rPr>
        <sz val="7"/>
        <rFont val="Arial"/>
      </rPr>
      <t>I7410</t>
    </r>
  </si>
  <si>
    <r>
      <rPr>
        <sz val="7"/>
        <rFont val="Arial"/>
      </rPr>
      <t>TRILHO SUPORTE P/ FIXAÇÃO RÁPIDA DIN</t>
    </r>
  </si>
  <si>
    <r>
      <rPr>
        <sz val="7"/>
        <rFont val="Arial"/>
      </rPr>
      <t>4.4</t>
    </r>
  </si>
  <si>
    <r>
      <rPr>
        <sz val="7"/>
        <rFont val="Arial"/>
      </rPr>
      <t>S03188</t>
    </r>
  </si>
  <si>
    <r>
      <rPr>
        <sz val="7"/>
        <rFont val="Arial"/>
      </rPr>
      <t>Quadro de medição indireta para transformadores de até 112 kv, dim. 1,50x0,70x0,25m, exceto disjuntores</t>
    </r>
  </si>
  <si>
    <r>
      <rPr>
        <sz val="7"/>
        <rFont val="Arial"/>
      </rPr>
      <t>4.5</t>
    </r>
  </si>
  <si>
    <r>
      <rPr>
        <sz val="7"/>
        <rFont val="Arial"/>
      </rPr>
      <t>I13159</t>
    </r>
  </si>
  <si>
    <r>
      <rPr>
        <sz val="7"/>
        <rFont val="Arial"/>
      </rPr>
      <t>Barramento neutro e terra para quadro de distribuição</t>
    </r>
  </si>
  <si>
    <r>
      <rPr>
        <sz val="7"/>
        <rFont val="Arial"/>
      </rPr>
      <t>4.6</t>
    </r>
  </si>
  <si>
    <r>
      <rPr>
        <sz val="7"/>
        <rFont val="Arial"/>
      </rPr>
      <t>38.01.160</t>
    </r>
  </si>
  <si>
    <r>
      <rPr>
        <sz val="7"/>
        <rFont val="Arial"/>
      </rPr>
      <t>Eletroduto de PVC rígido roscável de 3´ - com acessórios</t>
    </r>
  </si>
  <si>
    <r>
      <rPr>
        <sz val="7"/>
        <rFont val="Arial"/>
      </rPr>
      <t>4.7</t>
    </r>
  </si>
  <si>
    <r>
      <rPr>
        <sz val="7"/>
        <rFont val="Arial"/>
      </rPr>
      <t>170359</t>
    </r>
  </si>
  <si>
    <r>
      <rPr>
        <sz val="7"/>
        <rFont val="Arial"/>
      </rPr>
      <t xml:space="preserve">Cabo de cobre 35mm2 - 750 V </t>
    </r>
  </si>
  <si>
    <r>
      <rPr>
        <sz val="7"/>
        <rFont val="Arial"/>
      </rPr>
      <t>4.8</t>
    </r>
  </si>
  <si>
    <r>
      <rPr>
        <sz val="7"/>
        <rFont val="Arial"/>
      </rPr>
      <t>4.9</t>
    </r>
  </si>
  <si>
    <r>
      <rPr>
        <sz val="7"/>
        <rFont val="Arial"/>
      </rPr>
      <t>171257</t>
    </r>
  </si>
  <si>
    <r>
      <rPr>
        <sz val="7"/>
        <rFont val="Arial"/>
      </rPr>
      <t>CAIXA DE PASSAGEM EM CONCRETO 500mm x 500mm x 500mm PARA CIRCUITO DE FORÇA (INSTALAÇÃO E MONTAGEM, COM O FORNECIMENTO DE TODOS OS MATERIAIS)</t>
    </r>
  </si>
  <si>
    <r>
      <rPr>
        <sz val="7"/>
        <rFont val="Arial"/>
      </rPr>
      <t>CAEMA</t>
    </r>
  </si>
  <si>
    <r>
      <rPr>
        <sz val="7"/>
        <rFont val="Arial"/>
      </rPr>
      <t>4.10</t>
    </r>
  </si>
  <si>
    <r>
      <rPr>
        <sz val="7"/>
        <rFont val="Arial"/>
      </rPr>
      <t>I06527</t>
    </r>
  </si>
  <si>
    <r>
      <rPr>
        <sz val="7"/>
        <rFont val="Arial"/>
      </rPr>
      <t>Eletroduto corrugado flexivel Ø 3" em PEAD, tipo Kanaduto/SW (Kanaflex ou similar)</t>
    </r>
  </si>
  <si>
    <r>
      <rPr>
        <sz val="7"/>
        <rFont val="Arial"/>
      </rPr>
      <t>4.11</t>
    </r>
  </si>
  <si>
    <r>
      <rPr>
        <sz val="7"/>
        <rFont val="Arial"/>
      </rPr>
      <t>S90093S</t>
    </r>
  </si>
  <si>
    <r>
      <rPr>
        <sz val="7"/>
        <rFont val="Arial"/>
      </rPr>
      <t>Escavação mecanizada de vala com prof. maior que 1,5 m até 3,0 m (média entre montante e jusante/uma composição por trecho), com escavadeira hidráulica (0,8 m3/111 hp), larg. de 1,5 m a 2,5 m, em solo de 1a categoria, locais com baixo nível de interf</t>
    </r>
  </si>
  <si>
    <r>
      <rPr>
        <sz val="7"/>
        <rFont val="Arial"/>
      </rPr>
      <t>m3</t>
    </r>
  </si>
  <si>
    <r>
      <rPr>
        <sz val="7"/>
        <rFont val="Arial"/>
      </rPr>
      <t>4.12</t>
    </r>
  </si>
  <si>
    <r>
      <rPr>
        <sz val="7"/>
        <rFont val="Arial"/>
      </rPr>
      <t>S93372S</t>
    </r>
  </si>
  <si>
    <r>
      <rPr>
        <sz val="7"/>
        <rFont val="Arial"/>
      </rPr>
      <t>Reaterro mecanizado de vala com escavadeira hidráulica (capacidade da caçamba: 0,8 m³ / potência: 111 hp), largura até 1,5 m, profundidade de 4,5 a 6,0 m, com solo de 1ª categoria em locais com baixo nível de interferência. af_04/2016</t>
    </r>
  </si>
  <si>
    <r>
      <rPr>
        <sz val="7"/>
        <rFont val="Arial"/>
      </rPr>
      <t>4.13</t>
    </r>
  </si>
  <si>
    <r>
      <rPr>
        <sz val="7"/>
        <rFont val="Arial"/>
      </rPr>
      <t>IP 10.30.0150 (/)</t>
    </r>
  </si>
  <si>
    <r>
      <rPr>
        <sz val="7"/>
        <rFont val="Arial"/>
      </rPr>
      <t>Conector de parafuso fendido (Split-Bolt) em liga de cobre. Fornecimento e instalacao.</t>
    </r>
  </si>
  <si>
    <r>
      <rPr>
        <sz val="7"/>
        <rFont val="Arial"/>
      </rPr>
      <t>4.14</t>
    </r>
  </si>
  <si>
    <r>
      <rPr>
        <sz val="7"/>
        <rFont val="Arial"/>
      </rPr>
      <t>078402</t>
    </r>
  </si>
  <si>
    <r>
      <rPr>
        <sz val="7"/>
        <rFont val="Arial"/>
      </rPr>
      <t>ISOLAMENTO DE CABOS E TERMINAIS COM PASTA DE SILICONE</t>
    </r>
  </si>
  <si>
    <r>
      <rPr>
        <sz val="7"/>
        <rFont val="Arial"/>
      </rPr>
      <t>4.15</t>
    </r>
  </si>
  <si>
    <r>
      <rPr>
        <sz val="7"/>
        <rFont val="Arial"/>
      </rPr>
      <t>72124</t>
    </r>
  </si>
  <si>
    <r>
      <rPr>
        <sz val="7"/>
        <rFont val="Arial"/>
      </rPr>
      <t>IMPERMEABILIZACAO DE SUPERFICIE COM MASTIQUE ELASTICO A BASE DE SILICONE, POR VOLUME.</t>
    </r>
  </si>
  <si>
    <r>
      <rPr>
        <sz val="7"/>
        <rFont val="Arial"/>
      </rPr>
      <t>DM3</t>
    </r>
  </si>
  <si>
    <r>
      <rPr>
        <sz val="7"/>
        <rFont val="Arial"/>
      </rPr>
      <t>4.16</t>
    </r>
  </si>
  <si>
    <r>
      <rPr>
        <sz val="7"/>
        <rFont val="Arial"/>
      </rPr>
      <t>PLEO-173360</t>
    </r>
  </si>
  <si>
    <r>
      <rPr>
        <sz val="7"/>
        <rFont val="Arial"/>
      </rPr>
      <t>PLACAS ACRILICAS (Perigo de Choque Elétrico)</t>
    </r>
  </si>
  <si>
    <r>
      <rPr>
        <sz val="7"/>
        <rFont val="Arial"/>
      </rPr>
      <t>PRÓPRIA</t>
    </r>
  </si>
  <si>
    <r>
      <rPr>
        <sz val="7"/>
        <rFont val="Arial"/>
      </rPr>
      <t>4.17</t>
    </r>
  </si>
  <si>
    <r>
      <rPr>
        <sz val="7"/>
        <rFont val="Arial"/>
      </rPr>
      <t>S03996</t>
    </r>
  </si>
  <si>
    <r>
      <rPr>
        <sz val="7"/>
        <rFont val="Arial"/>
      </rPr>
      <t>Terminal de compressão para cabo de 95 mm2 - Fornecimento</t>
    </r>
  </si>
  <si>
    <r>
      <rPr>
        <sz val="7"/>
        <rFont val="Arial"/>
      </rPr>
      <t>4.18</t>
    </r>
  </si>
  <si>
    <r>
      <rPr>
        <sz val="7"/>
        <rFont val="Arial"/>
      </rPr>
      <t>S07923</t>
    </r>
  </si>
  <si>
    <r>
      <rPr>
        <sz val="7"/>
        <rFont val="Arial"/>
      </rPr>
      <t>Terminal de compressão para cabo de 50 mm2 - fornecimento e instalação</t>
    </r>
  </si>
  <si>
    <r>
      <rPr>
        <sz val="7"/>
        <rFont val="Arial"/>
      </rPr>
      <t>4.19</t>
    </r>
  </si>
  <si>
    <r>
      <rPr>
        <sz val="7"/>
        <rFont val="Arial"/>
      </rPr>
      <t>PLEO-173205</t>
    </r>
  </si>
  <si>
    <r>
      <rPr>
        <sz val="7"/>
        <rFont val="Arial"/>
      </rPr>
      <t>TERMINAL TIPO OLHAL C/SOLDA</t>
    </r>
  </si>
  <si>
    <r>
      <rPr>
        <sz val="7"/>
        <rFont val="Arial"/>
      </rPr>
      <t>4.20</t>
    </r>
  </si>
  <si>
    <r>
      <rPr>
        <sz val="7"/>
        <rFont val="Arial"/>
      </rPr>
      <t>170415</t>
    </r>
  </si>
  <si>
    <r>
      <rPr>
        <sz val="7"/>
        <rFont val="Arial"/>
      </rPr>
      <t xml:space="preserve">Mureta de mediçao em alv.c/laje em conc.(c=2.20/l=0.50/h=2.0m) </t>
    </r>
  </si>
  <si>
    <r>
      <rPr>
        <b/>
        <sz val="7"/>
        <rFont val="Arial"/>
      </rPr>
      <t>5</t>
    </r>
  </si>
  <si>
    <r>
      <rPr>
        <b/>
        <sz val="7"/>
        <rFont val="Arial"/>
      </rPr>
      <t>Mão de Obra</t>
    </r>
  </si>
  <si>
    <r>
      <rPr>
        <sz val="7"/>
        <rFont val="Arial"/>
      </rPr>
      <t>5.1</t>
    </r>
  </si>
  <si>
    <r>
      <rPr>
        <sz val="7"/>
        <rFont val="Arial"/>
      </rPr>
      <t>88264</t>
    </r>
  </si>
  <si>
    <r>
      <rPr>
        <sz val="7"/>
        <rFont val="Arial"/>
      </rPr>
      <t>ELETRICISTA COM ENCARGOS COMPLEMENTARES</t>
    </r>
  </si>
  <si>
    <r>
      <rPr>
        <sz val="7"/>
        <rFont val="Arial"/>
      </rPr>
      <t>H</t>
    </r>
  </si>
  <si>
    <r>
      <rPr>
        <sz val="7"/>
        <rFont val="Arial"/>
      </rPr>
      <t>5.2</t>
    </r>
  </si>
  <si>
    <r>
      <rPr>
        <sz val="7"/>
        <rFont val="Arial"/>
      </rPr>
      <t>00000247</t>
    </r>
  </si>
  <si>
    <r>
      <rPr>
        <sz val="7"/>
        <rFont val="Arial"/>
      </rPr>
      <t>AJUDANTE DE ELETRICISTA</t>
    </r>
  </si>
  <si>
    <r>
      <rPr>
        <sz val="7"/>
        <rFont val="Arial"/>
      </rPr>
      <t>5.3</t>
    </r>
  </si>
  <si>
    <r>
      <rPr>
        <sz val="7"/>
        <rFont val="Arial"/>
      </rPr>
      <t>S02990</t>
    </r>
  </si>
  <si>
    <r>
      <rPr>
        <sz val="7"/>
        <rFont val="Arial"/>
      </rPr>
      <t>Mão-de-obra para implantação de transformador trifásico de 15 a 112,5kva</t>
    </r>
  </si>
  <si>
    <r>
      <rPr>
        <b/>
        <sz val="6"/>
        <rFont val="Arial"/>
      </rPr>
      <t>VALOR ORÇAMENTO:</t>
    </r>
  </si>
  <si>
    <r>
      <rPr>
        <b/>
        <sz val="6"/>
        <rFont val="Arial"/>
      </rPr>
      <t>VALOR BDI TOTAL:</t>
    </r>
  </si>
  <si>
    <r>
      <rPr>
        <b/>
        <sz val="6"/>
        <rFont val="Arial"/>
      </rPr>
      <t>VALOR TOTAL:</t>
    </r>
  </si>
  <si>
    <r>
      <rPr>
        <sz val="7"/>
        <rFont val="Arial"/>
        <family val="2"/>
      </rPr>
      <t>2.16</t>
    </r>
    <r>
      <rPr>
        <sz val="11"/>
        <color theme="1"/>
        <rFont val="Calibri"/>
        <family val="2"/>
        <scheme val="minor"/>
      </rPr>
      <t/>
    </r>
  </si>
  <si>
    <t>-</t>
  </si>
  <si>
    <t>Transformador isolação à óleo mineral, potência 112,5 kVA, taps 23,1kV/380V, tensão de isolamento 25 kV, NBI 125 kV, selado para instalação ao tempo, refrigeração ONAN</t>
  </si>
  <si>
    <t>COTAÇÃO</t>
  </si>
  <si>
    <r>
      <rPr>
        <sz val="7"/>
        <rFont val="Arial"/>
        <family val="2"/>
      </rPr>
      <t>UN</t>
    </r>
  </si>
  <si>
    <r>
      <rPr>
        <sz val="7"/>
        <rFont val="Arial"/>
        <family val="2"/>
      </rPr>
      <t>2.17</t>
    </r>
    <r>
      <rPr>
        <sz val="11"/>
        <color theme="1"/>
        <rFont val="Calibri"/>
        <family val="2"/>
        <scheme val="minor"/>
      </rPr>
      <t/>
    </r>
  </si>
  <si>
    <t>Cobertura para bucha AT de transformador, tensão de isolamento 25 kV</t>
  </si>
  <si>
    <r>
      <rPr>
        <sz val="7"/>
        <rFont val="Arial"/>
        <family val="2"/>
      </rPr>
      <t>2.18</t>
    </r>
    <r>
      <rPr>
        <sz val="11"/>
        <color theme="1"/>
        <rFont val="Calibri"/>
        <family val="2"/>
        <scheme val="minor"/>
      </rPr>
      <t/>
    </r>
  </si>
  <si>
    <t>Chave fusível unipolar, base tipo C, com engate para dispositivo de abertura com carga, corpo em porcelana, tensão de isolamento 25 kV, corrente nominal 300 A</t>
  </si>
  <si>
    <r>
      <rPr>
        <sz val="7"/>
        <rFont val="Arial"/>
        <family val="2"/>
      </rPr>
      <t>2.19</t>
    </r>
    <r>
      <rPr>
        <sz val="11"/>
        <color theme="1"/>
        <rFont val="Calibri"/>
        <family val="2"/>
        <scheme val="minor"/>
      </rPr>
      <t/>
    </r>
  </si>
  <si>
    <t>Suporte "L" para fixação de chave fusivel em cruzeta polimérica</t>
  </si>
  <si>
    <r>
      <rPr>
        <sz val="7"/>
        <rFont val="Arial"/>
        <family val="2"/>
      </rPr>
      <t>2.20</t>
    </r>
    <r>
      <rPr>
        <sz val="11"/>
        <color theme="1"/>
        <rFont val="Calibri"/>
        <family val="2"/>
        <scheme val="minor"/>
      </rPr>
      <t/>
    </r>
  </si>
  <si>
    <t xml:space="preserve">Conector garra viva - rede compacta 23,1 kV - padrão CPFL RGE </t>
  </si>
  <si>
    <r>
      <rPr>
        <sz val="7"/>
        <rFont val="Arial"/>
        <family val="2"/>
      </rPr>
      <t>2.21</t>
    </r>
    <r>
      <rPr>
        <sz val="11"/>
        <color theme="1"/>
        <rFont val="Calibri"/>
        <family val="2"/>
        <scheme val="minor"/>
      </rPr>
      <t/>
    </r>
  </si>
  <si>
    <t>Estribo - rede compacta 23,1 kV - padrão CPFL RGE</t>
  </si>
  <si>
    <r>
      <rPr>
        <b/>
        <sz val="7"/>
        <rFont val="Arial"/>
        <family val="2"/>
      </rPr>
      <t>ITEM</t>
    </r>
  </si>
  <si>
    <r>
      <rPr>
        <b/>
        <sz val="7"/>
        <rFont val="Arial"/>
        <family val="2"/>
      </rPr>
      <t>CÓDIGO</t>
    </r>
  </si>
  <si>
    <r>
      <rPr>
        <b/>
        <sz val="7"/>
        <rFont val="Arial"/>
        <family val="2"/>
      </rPr>
      <t>DESCRIÇÃO</t>
    </r>
  </si>
  <si>
    <r>
      <rPr>
        <b/>
        <sz val="7"/>
        <rFont val="Arial"/>
        <family val="2"/>
      </rPr>
      <t>FONTE</t>
    </r>
  </si>
  <si>
    <r>
      <rPr>
        <b/>
        <sz val="7"/>
        <rFont val="Arial"/>
        <family val="2"/>
      </rPr>
      <t>UNIDADE</t>
    </r>
  </si>
  <si>
    <r>
      <rPr>
        <b/>
        <sz val="7"/>
        <rFont val="Arial"/>
        <family val="2"/>
      </rPr>
      <t>QTD</t>
    </r>
  </si>
  <si>
    <r>
      <rPr>
        <b/>
        <sz val="7"/>
        <rFont val="Arial"/>
        <family val="2"/>
      </rPr>
      <t>CUSTO DIRETO (R$)</t>
    </r>
  </si>
  <si>
    <r>
      <rPr>
        <b/>
        <sz val="6"/>
        <rFont val="Arial"/>
        <family val="2"/>
      </rPr>
      <t>PREÇO
UNITÁRIO (R$)</t>
    </r>
  </si>
  <si>
    <t>PREÇO TOTAL COM BDI (27%) (R$)</t>
  </si>
  <si>
    <t>VALOR BDI TOTAL (27%) (R$)</t>
  </si>
  <si>
    <t>PREÇO TOTAL SEM BDI (R$)</t>
  </si>
  <si>
    <r>
      <rPr>
        <b/>
        <sz val="6"/>
        <rFont val="Arial"/>
        <family val="2"/>
      </rPr>
      <t>MÃO DE OBRA</t>
    </r>
  </si>
  <si>
    <r>
      <rPr>
        <b/>
        <sz val="6"/>
        <rFont val="Arial"/>
        <family val="2"/>
      </rPr>
      <t>MATERIAL</t>
    </r>
  </si>
  <si>
    <r>
      <rPr>
        <b/>
        <sz val="6"/>
        <rFont val="Arial"/>
        <family val="2"/>
      </rPr>
      <t>BDI</t>
    </r>
  </si>
  <si>
    <t>nº item</t>
  </si>
  <si>
    <t>Descrição</t>
  </si>
  <si>
    <t>Fonte</t>
  </si>
  <si>
    <t>Unidade</t>
  </si>
  <si>
    <t>Qtd</t>
  </si>
  <si>
    <t>Custo Direto - Material (R$)</t>
  </si>
  <si>
    <t>Preço Unitário Médio(R$)</t>
  </si>
  <si>
    <t>Preço Total - Médio (R$)</t>
  </si>
  <si>
    <t>Grupo Média Tensão</t>
  </si>
  <si>
    <t>Onix Distribuidora de Produtos Elétricos</t>
  </si>
  <si>
    <t>Wacker Representações</t>
  </si>
  <si>
    <t>Grupo Santa Clara Distribuidora</t>
  </si>
  <si>
    <t>Itaipu</t>
  </si>
  <si>
    <t>D'Light Distribuidora de Materiais Elétricos</t>
  </si>
  <si>
    <t>Un</t>
  </si>
  <si>
    <t>Código</t>
  </si>
  <si>
    <r>
      <rPr>
        <sz val="6"/>
        <rFont val="Arial"/>
        <family val="2"/>
      </rPr>
      <t>2.16</t>
    </r>
    <r>
      <rPr>
        <sz val="11"/>
        <color theme="1"/>
        <rFont val="Calibri"/>
        <family val="2"/>
        <scheme val="minor"/>
      </rPr>
      <t/>
    </r>
  </si>
  <si>
    <r>
      <rPr>
        <sz val="6"/>
        <rFont val="Arial"/>
        <family val="2"/>
      </rPr>
      <t>2.17</t>
    </r>
    <r>
      <rPr>
        <sz val="11"/>
        <color theme="1"/>
        <rFont val="Calibri"/>
        <family val="2"/>
        <scheme val="minor"/>
      </rPr>
      <t/>
    </r>
  </si>
  <si>
    <r>
      <rPr>
        <sz val="6"/>
        <rFont val="Arial"/>
        <family val="2"/>
      </rPr>
      <t>2.18</t>
    </r>
    <r>
      <rPr>
        <sz val="11"/>
        <color theme="1"/>
        <rFont val="Calibri"/>
        <family val="2"/>
        <scheme val="minor"/>
      </rPr>
      <t/>
    </r>
  </si>
  <si>
    <r>
      <rPr>
        <sz val="6"/>
        <rFont val="Arial"/>
        <family val="2"/>
      </rPr>
      <t>2.19</t>
    </r>
    <r>
      <rPr>
        <sz val="11"/>
        <color theme="1"/>
        <rFont val="Calibri"/>
        <family val="2"/>
        <scheme val="minor"/>
      </rPr>
      <t/>
    </r>
  </si>
  <si>
    <r>
      <rPr>
        <sz val="6"/>
        <rFont val="Arial"/>
        <family val="2"/>
      </rPr>
      <t>2.20</t>
    </r>
    <r>
      <rPr>
        <sz val="11"/>
        <color theme="1"/>
        <rFont val="Calibri"/>
        <family val="2"/>
        <scheme val="minor"/>
      </rPr>
      <t/>
    </r>
  </si>
  <si>
    <r>
      <rPr>
        <sz val="6"/>
        <rFont val="Arial"/>
        <family val="2"/>
      </rPr>
      <t>2.21</t>
    </r>
    <r>
      <rPr>
        <sz val="11"/>
        <color theme="1"/>
        <rFont val="Calibri"/>
        <family val="2"/>
        <scheme val="minor"/>
      </rPr>
      <t/>
    </r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</si>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</sst>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  <font>
      <sz val="6"/>
      <color rgb="FF000000"/>
      <name val="Arial"/>
      <family val="2"/>
    </font>
    <font>
      <b/>
      <sz val="7"/>
      <name val="Arial"/>
    </font>
    <font>
      <b/>
      <sz val="6"/>
      <name val="Arial"/>
    </font>
    <font>
      <sz val="7"/>
      <name val="Arial"/>
    </font>
    <font>
      <sz val="7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10" borderId="0" xfId="0" applyNumberFormat="1" applyFont="1" applyFill="1" applyBorder="1" applyAlignment="1" applyProtection="1">
      <alignment wrapText="1"/>
      <protection locked="0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left" vertical="center" wrapText="1"/>
    </xf>
    <xf numFmtId="2" fontId="1" fillId="6" borderId="2" xfId="0" applyNumberFormat="1" applyFont="1" applyFill="1" applyBorder="1" applyAlignment="1" applyProtection="1">
      <alignment horizontal="right" vertical="center" wrapText="1"/>
    </xf>
    <xf numFmtId="2" fontId="9" fillId="0" borderId="2" xfId="0" applyNumberFormat="1" applyFont="1" applyBorder="1" applyAlignment="1">
      <alignment horizontal="right" vertical="center"/>
    </xf>
    <xf numFmtId="0" fontId="3" fillId="7" borderId="2" xfId="0" applyNumberFormat="1" applyFont="1" applyFill="1" applyBorder="1" applyAlignment="1" applyProtection="1">
      <alignment horizontal="left" vertical="center" wrapText="1"/>
    </xf>
    <xf numFmtId="0" fontId="3" fillId="8" borderId="2" xfId="0" applyNumberFormat="1" applyFont="1" applyFill="1" applyBorder="1" applyAlignment="1" applyProtection="1">
      <alignment horizontal="center" vertical="center" wrapText="1"/>
    </xf>
    <xf numFmtId="4" fontId="3" fillId="9" borderId="2" xfId="0" applyNumberFormat="1" applyFont="1" applyFill="1" applyBorder="1" applyAlignment="1" applyProtection="1">
      <alignment horizontal="right" vertical="center" wrapText="1"/>
    </xf>
    <xf numFmtId="2" fontId="3" fillId="9" borderId="2" xfId="0" applyNumberFormat="1" applyFont="1" applyFill="1" applyBorder="1" applyAlignment="1" applyProtection="1">
      <alignment horizontal="right" vertical="center" wrapText="1"/>
    </xf>
    <xf numFmtId="4" fontId="1" fillId="6" borderId="2" xfId="0" applyNumberFormat="1" applyFont="1" applyFill="1" applyBorder="1" applyAlignment="1" applyProtection="1">
      <alignment horizontal="right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2" fontId="9" fillId="0" borderId="2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0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0" applyNumberFormat="1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left" vertical="center" wrapText="1"/>
    </xf>
    <xf numFmtId="0" fontId="1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" fillId="11" borderId="2" xfId="0" applyNumberFormat="1" applyFont="1" applyFill="1" applyBorder="1" applyAlignment="1" applyProtection="1">
      <alignment horizontal="right" vertical="center" wrapText="1"/>
    </xf>
    <xf numFmtId="0" fontId="2" fillId="12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1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13</xdr:col>
      <xdr:colOff>0</xdr:colOff>
      <xdr:row>1</xdr:row>
      <xdr:rowOff>28575</xdr:rowOff>
    </xdr:to>
    <xdr:pic>
      <xdr:nvPicPr>
        <xdr:cNvPr id="502348685" name="Picture"/>
        <xdr:cNvPicPr/>
      </xdr:nvPicPr>
      <xdr:blipFill>
        <a:blip xmlns:r="http://schemas.openxmlformats.org/officeDocument/2006/relationships" r:embed="rId1"/>
        <a:srcRect/>
        <a:stretch>
          <a:fillRect r="124"/>
        </a:stretch>
      </xdr:blipFill>
      <xdr:spPr>
        <a:xfrm>
          <a:off x="0" y="1"/>
          <a:ext cx="8791575" cy="2676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180975</xdr:rowOff>
    </xdr:to>
    <xdr:pic>
      <xdr:nvPicPr>
        <xdr:cNvPr id="2" name="Picture"/>
        <xdr:cNvPicPr/>
      </xdr:nvPicPr>
      <xdr:blipFill>
        <a:blip xmlns:r="http://schemas.openxmlformats.org/officeDocument/2006/relationships" r:embed="rId1"/>
        <a:srcRect/>
        <a:stretch>
          <a:fillRect r="124"/>
        </a:stretch>
      </xdr:blipFill>
      <xdr:spPr>
        <a:xfrm>
          <a:off x="0" y="0"/>
          <a:ext cx="8562975" cy="342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83"/>
  <sheetViews>
    <sheetView tabSelected="1" topLeftCell="A69" zoomScaleNormal="100" workbookViewId="0">
      <selection activeCell="M84" sqref="A1:M84"/>
    </sheetView>
  </sheetViews>
  <sheetFormatPr defaultRowHeight="15" x14ac:dyDescent="0.25"/>
  <cols>
    <col min="1" max="1" width="4.5703125" customWidth="1"/>
    <col min="2" max="2" width="7" customWidth="1"/>
    <col min="3" max="3" width="48.85546875" customWidth="1"/>
    <col min="4" max="4" width="6.7109375" customWidth="1"/>
    <col min="5" max="5" width="5.42578125" customWidth="1"/>
    <col min="6" max="6" width="5.140625" customWidth="1"/>
    <col min="7" max="7" width="7.42578125" customWidth="1"/>
    <col min="8" max="8" width="5.7109375" customWidth="1"/>
    <col min="9" max="9" width="5.42578125" customWidth="1"/>
    <col min="10" max="10" width="8.28515625" customWidth="1"/>
    <col min="11" max="11" width="9" customWidth="1"/>
  </cols>
  <sheetData>
    <row r="1" spans="1:13" ht="208.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3" x14ac:dyDescent="0.25">
      <c r="A2" s="25" t="s">
        <v>228</v>
      </c>
      <c r="B2" s="25" t="s">
        <v>229</v>
      </c>
      <c r="C2" s="25" t="s">
        <v>230</v>
      </c>
      <c r="D2" s="25" t="s">
        <v>231</v>
      </c>
      <c r="E2" s="25" t="s">
        <v>232</v>
      </c>
      <c r="F2" s="25" t="s">
        <v>233</v>
      </c>
      <c r="G2" s="25" t="s">
        <v>234</v>
      </c>
      <c r="H2" s="26"/>
      <c r="I2" s="26"/>
      <c r="J2" s="27" t="s">
        <v>235</v>
      </c>
      <c r="K2" s="29" t="s">
        <v>236</v>
      </c>
      <c r="L2" s="29" t="s">
        <v>237</v>
      </c>
      <c r="M2" s="29" t="s">
        <v>238</v>
      </c>
    </row>
    <row r="3" spans="1:13" ht="17.25" customHeight="1" x14ac:dyDescent="0.25">
      <c r="A3" s="26"/>
      <c r="B3" s="26"/>
      <c r="C3" s="26"/>
      <c r="D3" s="26"/>
      <c r="E3" s="26"/>
      <c r="F3" s="26"/>
      <c r="G3" s="2" t="s">
        <v>239</v>
      </c>
      <c r="H3" s="2" t="s">
        <v>240</v>
      </c>
      <c r="I3" s="2" t="s">
        <v>241</v>
      </c>
      <c r="J3" s="28"/>
      <c r="K3" s="26"/>
      <c r="L3" s="26"/>
      <c r="M3" s="26"/>
    </row>
    <row r="4" spans="1:13" ht="15" customHeight="1" x14ac:dyDescent="0.25">
      <c r="A4" s="3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4">
        <f>SUM(K5:K8)</f>
        <v>3841.11</v>
      </c>
      <c r="L4" s="4">
        <f t="shared" ref="L4:M4" si="0">SUM(L5:L8)</f>
        <v>816.56160000000011</v>
      </c>
      <c r="M4" s="4">
        <f t="shared" si="0"/>
        <v>3024.5483999999997</v>
      </c>
    </row>
    <row r="5" spans="1:13" x14ac:dyDescent="0.25">
      <c r="A5" s="6" t="s">
        <v>2</v>
      </c>
      <c r="B5" s="7" t="s">
        <v>3</v>
      </c>
      <c r="C5" s="6" t="s">
        <v>4</v>
      </c>
      <c r="D5" s="7" t="s">
        <v>5</v>
      </c>
      <c r="E5" s="7" t="s">
        <v>6</v>
      </c>
      <c r="F5" s="8">
        <v>5.63</v>
      </c>
      <c r="G5" s="8">
        <v>34.5</v>
      </c>
      <c r="H5" s="8">
        <v>278.18</v>
      </c>
      <c r="I5" s="8">
        <v>84.42</v>
      </c>
      <c r="J5" s="8">
        <v>397.1</v>
      </c>
      <c r="K5" s="9">
        <v>2235.67</v>
      </c>
      <c r="L5" s="5">
        <f>K5-(F5*SUM(G5:H5))</f>
        <v>475.28160000000003</v>
      </c>
      <c r="M5" s="5">
        <f>K5-L5</f>
        <v>1760.3884</v>
      </c>
    </row>
    <row r="6" spans="1:13" x14ac:dyDescent="0.25">
      <c r="A6" s="6" t="s">
        <v>7</v>
      </c>
      <c r="B6" s="7" t="s">
        <v>8</v>
      </c>
      <c r="C6" s="6" t="s">
        <v>9</v>
      </c>
      <c r="D6" s="7" t="s">
        <v>10</v>
      </c>
      <c r="E6" s="7" t="s">
        <v>11</v>
      </c>
      <c r="F6" s="8">
        <v>1</v>
      </c>
      <c r="G6" s="8">
        <v>32.51</v>
      </c>
      <c r="H6" s="8">
        <v>0</v>
      </c>
      <c r="I6" s="8">
        <v>8.7799999999999994</v>
      </c>
      <c r="J6" s="8">
        <v>41.29</v>
      </c>
      <c r="K6" s="9">
        <v>41.29</v>
      </c>
      <c r="L6" s="5">
        <f t="shared" ref="L6:L24" si="1">K6-(F6*SUM(G6:H6))</f>
        <v>8.7800000000000011</v>
      </c>
      <c r="M6" s="5">
        <f t="shared" ref="M6:M69" si="2">K6-L6</f>
        <v>32.51</v>
      </c>
    </row>
    <row r="7" spans="1:13" ht="18" x14ac:dyDescent="0.25">
      <c r="A7" s="6" t="s">
        <v>12</v>
      </c>
      <c r="B7" s="7" t="s">
        <v>13</v>
      </c>
      <c r="C7" s="6" t="s">
        <v>14</v>
      </c>
      <c r="D7" s="7" t="s">
        <v>5</v>
      </c>
      <c r="E7" s="7" t="s">
        <v>6</v>
      </c>
      <c r="F7" s="8">
        <v>35</v>
      </c>
      <c r="G7" s="8">
        <v>0.06</v>
      </c>
      <c r="H7" s="8">
        <v>0.28000000000000003</v>
      </c>
      <c r="I7" s="8">
        <v>0.09</v>
      </c>
      <c r="J7" s="8">
        <v>0.43</v>
      </c>
      <c r="K7" s="9">
        <v>15.05</v>
      </c>
      <c r="L7" s="5">
        <f t="shared" si="1"/>
        <v>3.1500000000000004</v>
      </c>
      <c r="M7" s="5">
        <f t="shared" si="2"/>
        <v>11.9</v>
      </c>
    </row>
    <row r="8" spans="1:13" ht="18" x14ac:dyDescent="0.25">
      <c r="A8" s="6" t="s">
        <v>15</v>
      </c>
      <c r="B8" s="7" t="s">
        <v>16</v>
      </c>
      <c r="C8" s="6" t="s">
        <v>17</v>
      </c>
      <c r="D8" s="7" t="s">
        <v>18</v>
      </c>
      <c r="E8" s="7" t="s">
        <v>19</v>
      </c>
      <c r="F8" s="8">
        <v>35</v>
      </c>
      <c r="G8" s="8">
        <v>16.38</v>
      </c>
      <c r="H8" s="8">
        <v>18.47</v>
      </c>
      <c r="I8" s="8">
        <v>9.41</v>
      </c>
      <c r="J8" s="8">
        <v>44.26</v>
      </c>
      <c r="K8" s="9">
        <v>1549.1</v>
      </c>
      <c r="L8" s="5">
        <f t="shared" si="1"/>
        <v>329.35000000000014</v>
      </c>
      <c r="M8" s="5">
        <f t="shared" si="2"/>
        <v>1219.7499999999998</v>
      </c>
    </row>
    <row r="9" spans="1:13" ht="15" customHeight="1" x14ac:dyDescent="0.25">
      <c r="A9" s="3" t="s">
        <v>20</v>
      </c>
      <c r="B9" s="30" t="s">
        <v>21</v>
      </c>
      <c r="C9" s="31"/>
      <c r="D9" s="31"/>
      <c r="E9" s="31"/>
      <c r="F9" s="31"/>
      <c r="G9" s="31"/>
      <c r="H9" s="31"/>
      <c r="I9" s="31"/>
      <c r="J9" s="31"/>
      <c r="K9" s="4">
        <f>SUM(K10:K48)</f>
        <v>27993.333999999999</v>
      </c>
      <c r="L9" s="4">
        <f t="shared" ref="L9:M9" si="3">SUM(L10:L48)</f>
        <v>5951.1840000000029</v>
      </c>
      <c r="M9" s="4">
        <f t="shared" si="3"/>
        <v>22042.149999999998</v>
      </c>
    </row>
    <row r="10" spans="1:13" x14ac:dyDescent="0.25">
      <c r="A10" s="6" t="s">
        <v>22</v>
      </c>
      <c r="B10" s="7" t="s">
        <v>23</v>
      </c>
      <c r="C10" s="6" t="s">
        <v>24</v>
      </c>
      <c r="D10" s="7" t="s">
        <v>25</v>
      </c>
      <c r="E10" s="7" t="s">
        <v>26</v>
      </c>
      <c r="F10" s="8">
        <v>1</v>
      </c>
      <c r="G10" s="8">
        <v>184.53</v>
      </c>
      <c r="H10" s="8">
        <v>1732.34</v>
      </c>
      <c r="I10" s="8">
        <v>517.54999999999995</v>
      </c>
      <c r="J10" s="8">
        <v>2434.42</v>
      </c>
      <c r="K10" s="9">
        <v>2434.42</v>
      </c>
      <c r="L10" s="5">
        <f t="shared" si="1"/>
        <v>517.55000000000018</v>
      </c>
      <c r="M10" s="5">
        <f t="shared" si="2"/>
        <v>1916.87</v>
      </c>
    </row>
    <row r="11" spans="1:13" x14ac:dyDescent="0.25">
      <c r="A11" s="6" t="s">
        <v>27</v>
      </c>
      <c r="B11" s="7" t="s">
        <v>28</v>
      </c>
      <c r="C11" s="6" t="s">
        <v>29</v>
      </c>
      <c r="D11" s="7" t="s">
        <v>18</v>
      </c>
      <c r="E11" s="7" t="s">
        <v>26</v>
      </c>
      <c r="F11" s="8">
        <v>3</v>
      </c>
      <c r="G11" s="8">
        <v>0</v>
      </c>
      <c r="H11" s="8">
        <v>11.44</v>
      </c>
      <c r="I11" s="8">
        <v>3.09</v>
      </c>
      <c r="J11" s="8">
        <v>14.53</v>
      </c>
      <c r="K11" s="9">
        <v>43.59</v>
      </c>
      <c r="L11" s="5">
        <f t="shared" si="1"/>
        <v>9.2700000000000031</v>
      </c>
      <c r="M11" s="5">
        <f t="shared" si="2"/>
        <v>34.32</v>
      </c>
    </row>
    <row r="12" spans="1:13" x14ac:dyDescent="0.25">
      <c r="A12" s="6" t="s">
        <v>30</v>
      </c>
      <c r="B12" s="7" t="s">
        <v>31</v>
      </c>
      <c r="C12" s="6" t="s">
        <v>32</v>
      </c>
      <c r="D12" s="7" t="s">
        <v>18</v>
      </c>
      <c r="E12" s="7" t="s">
        <v>26</v>
      </c>
      <c r="F12" s="8">
        <v>3</v>
      </c>
      <c r="G12" s="8">
        <v>0</v>
      </c>
      <c r="H12" s="8">
        <v>12.9</v>
      </c>
      <c r="I12" s="8">
        <v>3.48</v>
      </c>
      <c r="J12" s="8">
        <v>16.38</v>
      </c>
      <c r="K12" s="9">
        <v>49.14</v>
      </c>
      <c r="L12" s="5">
        <f t="shared" si="1"/>
        <v>10.439999999999998</v>
      </c>
      <c r="M12" s="5">
        <f t="shared" si="2"/>
        <v>38.700000000000003</v>
      </c>
    </row>
    <row r="13" spans="1:13" x14ac:dyDescent="0.25">
      <c r="A13" s="6" t="s">
        <v>33</v>
      </c>
      <c r="B13" s="7" t="s">
        <v>34</v>
      </c>
      <c r="C13" s="6" t="s">
        <v>35</v>
      </c>
      <c r="D13" s="7" t="s">
        <v>36</v>
      </c>
      <c r="E13" s="7" t="s">
        <v>11</v>
      </c>
      <c r="F13" s="8">
        <v>2</v>
      </c>
      <c r="G13" s="8">
        <v>0</v>
      </c>
      <c r="H13" s="8">
        <v>36.72</v>
      </c>
      <c r="I13" s="8">
        <v>9.91</v>
      </c>
      <c r="J13" s="8">
        <v>46.63</v>
      </c>
      <c r="K13" s="9">
        <v>93.26</v>
      </c>
      <c r="L13" s="5">
        <f t="shared" si="1"/>
        <v>19.820000000000007</v>
      </c>
      <c r="M13" s="5">
        <f t="shared" si="2"/>
        <v>73.44</v>
      </c>
    </row>
    <row r="14" spans="1:13" x14ac:dyDescent="0.25">
      <c r="A14" s="6" t="s">
        <v>37</v>
      </c>
      <c r="B14" s="7" t="s">
        <v>38</v>
      </c>
      <c r="C14" s="6" t="s">
        <v>39</v>
      </c>
      <c r="D14" s="7" t="s">
        <v>36</v>
      </c>
      <c r="E14" s="7" t="s">
        <v>11</v>
      </c>
      <c r="F14" s="8">
        <v>2</v>
      </c>
      <c r="G14" s="8">
        <v>12.21</v>
      </c>
      <c r="H14" s="8">
        <v>32</v>
      </c>
      <c r="I14" s="8">
        <v>11.94</v>
      </c>
      <c r="J14" s="8">
        <v>56.15</v>
      </c>
      <c r="K14" s="9">
        <v>112.3</v>
      </c>
      <c r="L14" s="5">
        <f t="shared" si="1"/>
        <v>23.879999999999995</v>
      </c>
      <c r="M14" s="5">
        <f t="shared" si="2"/>
        <v>88.42</v>
      </c>
    </row>
    <row r="15" spans="1:13" ht="18" x14ac:dyDescent="0.25">
      <c r="A15" s="6" t="s">
        <v>40</v>
      </c>
      <c r="B15" s="7" t="s">
        <v>41</v>
      </c>
      <c r="C15" s="6" t="s">
        <v>42</v>
      </c>
      <c r="D15" s="7" t="s">
        <v>43</v>
      </c>
      <c r="E15" s="7" t="s">
        <v>44</v>
      </c>
      <c r="F15" s="8">
        <v>8</v>
      </c>
      <c r="G15" s="8">
        <v>0.14000000000000001</v>
      </c>
      <c r="H15" s="8">
        <v>2.72</v>
      </c>
      <c r="I15" s="8">
        <v>0.77</v>
      </c>
      <c r="J15" s="8">
        <v>3.63</v>
      </c>
      <c r="K15" s="9">
        <v>29.04</v>
      </c>
      <c r="L15" s="5">
        <f t="shared" si="1"/>
        <v>6.1599999999999966</v>
      </c>
      <c r="M15" s="5">
        <f t="shared" si="2"/>
        <v>22.880000000000003</v>
      </c>
    </row>
    <row r="16" spans="1:13" ht="18" x14ac:dyDescent="0.25">
      <c r="A16" s="6" t="s">
        <v>45</v>
      </c>
      <c r="B16" s="7" t="s">
        <v>46</v>
      </c>
      <c r="C16" s="6" t="s">
        <v>47</v>
      </c>
      <c r="D16" s="7" t="s">
        <v>43</v>
      </c>
      <c r="E16" s="7" t="s">
        <v>44</v>
      </c>
      <c r="F16" s="8">
        <v>1</v>
      </c>
      <c r="G16" s="8">
        <v>0.14000000000000001</v>
      </c>
      <c r="H16" s="8">
        <v>5.99</v>
      </c>
      <c r="I16" s="8">
        <v>1.66</v>
      </c>
      <c r="J16" s="8">
        <v>7.79</v>
      </c>
      <c r="K16" s="9">
        <v>7.79</v>
      </c>
      <c r="L16" s="5">
        <f t="shared" si="1"/>
        <v>1.6600000000000001</v>
      </c>
      <c r="M16" s="5">
        <f t="shared" si="2"/>
        <v>6.13</v>
      </c>
    </row>
    <row r="17" spans="1:13" x14ac:dyDescent="0.25">
      <c r="A17" s="6" t="s">
        <v>48</v>
      </c>
      <c r="B17" s="7" t="s">
        <v>49</v>
      </c>
      <c r="C17" s="6" t="s">
        <v>50</v>
      </c>
      <c r="D17" s="7" t="s">
        <v>18</v>
      </c>
      <c r="E17" s="7" t="s">
        <v>26</v>
      </c>
      <c r="F17" s="8">
        <v>3</v>
      </c>
      <c r="G17" s="8">
        <v>0</v>
      </c>
      <c r="H17" s="8">
        <v>12.5</v>
      </c>
      <c r="I17" s="8">
        <v>3.38</v>
      </c>
      <c r="J17" s="8">
        <v>15.88</v>
      </c>
      <c r="K17" s="9">
        <v>47.64</v>
      </c>
      <c r="L17" s="5">
        <f t="shared" si="1"/>
        <v>10.14</v>
      </c>
      <c r="M17" s="5">
        <f t="shared" si="2"/>
        <v>37.5</v>
      </c>
    </row>
    <row r="18" spans="1:13" ht="27" x14ac:dyDescent="0.25">
      <c r="A18" s="6" t="s">
        <v>51</v>
      </c>
      <c r="B18" s="7" t="s">
        <v>52</v>
      </c>
      <c r="C18" s="6" t="s">
        <v>53</v>
      </c>
      <c r="D18" s="7" t="s">
        <v>54</v>
      </c>
      <c r="E18" s="7" t="s">
        <v>26</v>
      </c>
      <c r="F18" s="8">
        <v>3</v>
      </c>
      <c r="G18" s="8">
        <v>5.56</v>
      </c>
      <c r="H18" s="8">
        <v>5.54</v>
      </c>
      <c r="I18" s="8">
        <v>3</v>
      </c>
      <c r="J18" s="8">
        <v>14.1</v>
      </c>
      <c r="K18" s="9">
        <v>42.3</v>
      </c>
      <c r="L18" s="5">
        <f t="shared" si="1"/>
        <v>9</v>
      </c>
      <c r="M18" s="5">
        <f t="shared" si="2"/>
        <v>33.299999999999997</v>
      </c>
    </row>
    <row r="19" spans="1:13" ht="18" x14ac:dyDescent="0.25">
      <c r="A19" s="6" t="s">
        <v>55</v>
      </c>
      <c r="B19" s="7" t="s">
        <v>56</v>
      </c>
      <c r="C19" s="6" t="s">
        <v>57</v>
      </c>
      <c r="D19" s="7" t="s">
        <v>43</v>
      </c>
      <c r="E19" s="7" t="s">
        <v>44</v>
      </c>
      <c r="F19" s="8">
        <v>3</v>
      </c>
      <c r="G19" s="8">
        <v>9.93</v>
      </c>
      <c r="H19" s="8">
        <v>168</v>
      </c>
      <c r="I19" s="8">
        <v>48.04</v>
      </c>
      <c r="J19" s="8">
        <v>225.97</v>
      </c>
      <c r="K19" s="9">
        <v>677.91</v>
      </c>
      <c r="L19" s="5">
        <f t="shared" si="1"/>
        <v>144.12</v>
      </c>
      <c r="M19" s="5">
        <f t="shared" si="2"/>
        <v>533.79</v>
      </c>
    </row>
    <row r="20" spans="1:13" x14ac:dyDescent="0.25">
      <c r="A20" s="6" t="s">
        <v>58</v>
      </c>
      <c r="B20" s="7" t="s">
        <v>59</v>
      </c>
      <c r="C20" s="6" t="s">
        <v>60</v>
      </c>
      <c r="D20" s="7" t="s">
        <v>18</v>
      </c>
      <c r="E20" s="7" t="s">
        <v>61</v>
      </c>
      <c r="F20" s="8">
        <v>3</v>
      </c>
      <c r="G20" s="8">
        <v>0</v>
      </c>
      <c r="H20" s="8">
        <v>7.7</v>
      </c>
      <c r="I20" s="8">
        <v>2.08</v>
      </c>
      <c r="J20" s="8">
        <v>9.7799999999999994</v>
      </c>
      <c r="K20" s="9">
        <v>29.34</v>
      </c>
      <c r="L20" s="5">
        <f t="shared" si="1"/>
        <v>6.2399999999999984</v>
      </c>
      <c r="M20" s="5">
        <f t="shared" si="2"/>
        <v>23.1</v>
      </c>
    </row>
    <row r="21" spans="1:13" x14ac:dyDescent="0.25">
      <c r="A21" s="6" t="s">
        <v>62</v>
      </c>
      <c r="B21" s="7" t="s">
        <v>63</v>
      </c>
      <c r="C21" s="6" t="s">
        <v>64</v>
      </c>
      <c r="D21" s="7" t="s">
        <v>18</v>
      </c>
      <c r="E21" s="7" t="s">
        <v>26</v>
      </c>
      <c r="F21" s="8">
        <v>3</v>
      </c>
      <c r="G21" s="8">
        <v>2.06</v>
      </c>
      <c r="H21" s="8">
        <v>18.25</v>
      </c>
      <c r="I21" s="8">
        <v>5.48</v>
      </c>
      <c r="J21" s="8">
        <v>25.79</v>
      </c>
      <c r="K21" s="9">
        <v>77.37</v>
      </c>
      <c r="L21" s="5">
        <f t="shared" si="1"/>
        <v>16.440000000000012</v>
      </c>
      <c r="M21" s="5">
        <f t="shared" si="2"/>
        <v>60.929999999999993</v>
      </c>
    </row>
    <row r="22" spans="1:13" x14ac:dyDescent="0.25">
      <c r="A22" s="6" t="s">
        <v>65</v>
      </c>
      <c r="B22" s="7" t="s">
        <v>66</v>
      </c>
      <c r="C22" s="6" t="s">
        <v>67</v>
      </c>
      <c r="D22" s="7" t="s">
        <v>36</v>
      </c>
      <c r="E22" s="7" t="s">
        <v>11</v>
      </c>
      <c r="F22" s="8">
        <v>3</v>
      </c>
      <c r="G22" s="8">
        <v>0</v>
      </c>
      <c r="H22" s="8">
        <v>17.440000000000001</v>
      </c>
      <c r="I22" s="8">
        <v>4.71</v>
      </c>
      <c r="J22" s="8">
        <v>22.15</v>
      </c>
      <c r="K22" s="9">
        <v>66.45</v>
      </c>
      <c r="L22" s="5">
        <f t="shared" si="1"/>
        <v>14.129999999999995</v>
      </c>
      <c r="M22" s="5">
        <f t="shared" si="2"/>
        <v>52.320000000000007</v>
      </c>
    </row>
    <row r="23" spans="1:13" x14ac:dyDescent="0.25">
      <c r="A23" s="6" t="s">
        <v>68</v>
      </c>
      <c r="B23" s="7" t="s">
        <v>69</v>
      </c>
      <c r="C23" s="6" t="s">
        <v>70</v>
      </c>
      <c r="D23" s="7" t="s">
        <v>18</v>
      </c>
      <c r="E23" s="7" t="s">
        <v>26</v>
      </c>
      <c r="F23" s="8">
        <v>12</v>
      </c>
      <c r="G23" s="8">
        <v>0</v>
      </c>
      <c r="H23" s="8">
        <v>5.5</v>
      </c>
      <c r="I23" s="8">
        <v>1.49</v>
      </c>
      <c r="J23" s="8">
        <v>6.99</v>
      </c>
      <c r="K23" s="9">
        <v>83.88</v>
      </c>
      <c r="L23" s="5">
        <f t="shared" si="1"/>
        <v>17.879999999999995</v>
      </c>
      <c r="M23" s="5">
        <f t="shared" si="2"/>
        <v>66</v>
      </c>
    </row>
    <row r="24" spans="1:13" ht="18" x14ac:dyDescent="0.25">
      <c r="A24" s="23" t="s">
        <v>71</v>
      </c>
      <c r="B24" s="7" t="s">
        <v>72</v>
      </c>
      <c r="C24" s="6" t="s">
        <v>73</v>
      </c>
      <c r="D24" s="7" t="s">
        <v>25</v>
      </c>
      <c r="E24" s="7" t="s">
        <v>26</v>
      </c>
      <c r="F24" s="8">
        <v>6</v>
      </c>
      <c r="G24" s="8">
        <v>0</v>
      </c>
      <c r="H24" s="8">
        <v>30.09</v>
      </c>
      <c r="I24" s="8">
        <v>8.1199999999999992</v>
      </c>
      <c r="J24" s="8">
        <v>38.21</v>
      </c>
      <c r="K24" s="9">
        <v>229.26</v>
      </c>
      <c r="L24" s="5">
        <f t="shared" si="1"/>
        <v>48.72</v>
      </c>
      <c r="M24" s="5">
        <f t="shared" si="2"/>
        <v>180.54</v>
      </c>
    </row>
    <row r="25" spans="1:13" ht="27" x14ac:dyDescent="0.25">
      <c r="A25" s="23" t="s">
        <v>213</v>
      </c>
      <c r="B25" s="18" t="s">
        <v>214</v>
      </c>
      <c r="C25" s="19" t="s">
        <v>215</v>
      </c>
      <c r="D25" s="18" t="s">
        <v>216</v>
      </c>
      <c r="E25" s="18" t="s">
        <v>217</v>
      </c>
      <c r="F25" s="20">
        <v>1</v>
      </c>
      <c r="G25" s="20">
        <v>0</v>
      </c>
      <c r="H25" s="21">
        <v>10212.39</v>
      </c>
      <c r="I25" s="20">
        <f>H25*0.27</f>
        <v>2757.3453</v>
      </c>
      <c r="J25" s="20">
        <f t="shared" ref="J25:J30" si="4">SUM(G25:I25)</f>
        <v>12969.7353</v>
      </c>
      <c r="K25" s="22">
        <f t="shared" ref="K25:K30" si="5">F25*J25</f>
        <v>12969.7353</v>
      </c>
      <c r="L25" s="21">
        <f t="shared" ref="L25:L30" si="6">K25-(SUM(G25:H25)*F25)</f>
        <v>2757.3453000000009</v>
      </c>
      <c r="M25" s="21">
        <f t="shared" si="2"/>
        <v>10212.39</v>
      </c>
    </row>
    <row r="26" spans="1:13" x14ac:dyDescent="0.25">
      <c r="A26" s="23" t="s">
        <v>218</v>
      </c>
      <c r="B26" s="18" t="s">
        <v>214</v>
      </c>
      <c r="C26" s="19" t="s">
        <v>219</v>
      </c>
      <c r="D26" s="18" t="s">
        <v>216</v>
      </c>
      <c r="E26" s="18" t="s">
        <v>217</v>
      </c>
      <c r="F26" s="20">
        <v>3</v>
      </c>
      <c r="G26" s="20">
        <v>0</v>
      </c>
      <c r="H26" s="21">
        <v>23.43</v>
      </c>
      <c r="I26" s="20">
        <f t="shared" ref="I26:I30" si="7">H26*0.27</f>
        <v>6.3261000000000003</v>
      </c>
      <c r="J26" s="20">
        <f t="shared" si="4"/>
        <v>29.7561</v>
      </c>
      <c r="K26" s="22">
        <f t="shared" si="5"/>
        <v>89.268299999999996</v>
      </c>
      <c r="L26" s="21">
        <f t="shared" si="6"/>
        <v>18.978300000000004</v>
      </c>
      <c r="M26" s="21">
        <f t="shared" si="2"/>
        <v>70.289999999999992</v>
      </c>
    </row>
    <row r="27" spans="1:13" ht="27" x14ac:dyDescent="0.25">
      <c r="A27" s="23" t="s">
        <v>220</v>
      </c>
      <c r="B27" s="18" t="s">
        <v>214</v>
      </c>
      <c r="C27" s="19" t="s">
        <v>221</v>
      </c>
      <c r="D27" s="18" t="s">
        <v>216</v>
      </c>
      <c r="E27" s="18" t="s">
        <v>217</v>
      </c>
      <c r="F27" s="20">
        <v>3</v>
      </c>
      <c r="G27" s="20">
        <v>0</v>
      </c>
      <c r="H27" s="21">
        <v>269.66000000000003</v>
      </c>
      <c r="I27" s="20">
        <f t="shared" si="7"/>
        <v>72.808200000000014</v>
      </c>
      <c r="J27" s="20">
        <f t="shared" si="4"/>
        <v>342.46820000000002</v>
      </c>
      <c r="K27" s="22">
        <f t="shared" si="5"/>
        <v>1027.4046000000001</v>
      </c>
      <c r="L27" s="21">
        <f t="shared" si="6"/>
        <v>218.42460000000005</v>
      </c>
      <c r="M27" s="21">
        <f t="shared" si="2"/>
        <v>808.98</v>
      </c>
    </row>
    <row r="28" spans="1:13" x14ac:dyDescent="0.25">
      <c r="A28" s="23" t="s">
        <v>222</v>
      </c>
      <c r="B28" s="18" t="s">
        <v>214</v>
      </c>
      <c r="C28" s="19" t="s">
        <v>223</v>
      </c>
      <c r="D28" s="18" t="s">
        <v>216</v>
      </c>
      <c r="E28" s="18" t="s">
        <v>217</v>
      </c>
      <c r="F28" s="20">
        <v>3</v>
      </c>
      <c r="G28" s="20">
        <v>0</v>
      </c>
      <c r="H28" s="21">
        <v>15.28</v>
      </c>
      <c r="I28" s="20">
        <f t="shared" si="7"/>
        <v>4.1256000000000004</v>
      </c>
      <c r="J28" s="20">
        <f t="shared" si="4"/>
        <v>19.4056</v>
      </c>
      <c r="K28" s="22">
        <f t="shared" si="5"/>
        <v>58.216799999999999</v>
      </c>
      <c r="L28" s="21">
        <f t="shared" si="6"/>
        <v>12.376800000000003</v>
      </c>
      <c r="M28" s="21">
        <f t="shared" si="2"/>
        <v>45.839999999999996</v>
      </c>
    </row>
    <row r="29" spans="1:13" x14ac:dyDescent="0.25">
      <c r="A29" s="23" t="s">
        <v>224</v>
      </c>
      <c r="B29" s="18" t="s">
        <v>214</v>
      </c>
      <c r="C29" s="19" t="s">
        <v>225</v>
      </c>
      <c r="D29" s="18" t="s">
        <v>216</v>
      </c>
      <c r="E29" s="18" t="s">
        <v>217</v>
      </c>
      <c r="F29" s="20">
        <v>3</v>
      </c>
      <c r="G29" s="20">
        <v>0</v>
      </c>
      <c r="H29" s="21">
        <v>108.1</v>
      </c>
      <c r="I29" s="20">
        <f t="shared" si="7"/>
        <v>29.187000000000001</v>
      </c>
      <c r="J29" s="20">
        <f t="shared" si="4"/>
        <v>137.28700000000001</v>
      </c>
      <c r="K29" s="22">
        <f t="shared" si="5"/>
        <v>411.86099999999999</v>
      </c>
      <c r="L29" s="21">
        <f t="shared" si="6"/>
        <v>87.561000000000035</v>
      </c>
      <c r="M29" s="21">
        <f t="shared" si="2"/>
        <v>324.29999999999995</v>
      </c>
    </row>
    <row r="30" spans="1:13" x14ac:dyDescent="0.25">
      <c r="A30" s="23" t="s">
        <v>226</v>
      </c>
      <c r="B30" s="18" t="s">
        <v>214</v>
      </c>
      <c r="C30" s="19" t="s">
        <v>227</v>
      </c>
      <c r="D30" s="18" t="s">
        <v>216</v>
      </c>
      <c r="E30" s="18" t="s">
        <v>217</v>
      </c>
      <c r="F30" s="20">
        <v>3</v>
      </c>
      <c r="G30" s="20">
        <v>0</v>
      </c>
      <c r="H30" s="21">
        <v>30.8</v>
      </c>
      <c r="I30" s="20">
        <f t="shared" si="7"/>
        <v>8.3160000000000007</v>
      </c>
      <c r="J30" s="20">
        <f t="shared" si="4"/>
        <v>39.116</v>
      </c>
      <c r="K30" s="22">
        <f t="shared" si="5"/>
        <v>117.348</v>
      </c>
      <c r="L30" s="21">
        <f t="shared" si="6"/>
        <v>24.947999999999993</v>
      </c>
      <c r="M30" s="21">
        <f t="shared" si="2"/>
        <v>92.4</v>
      </c>
    </row>
    <row r="31" spans="1:13" ht="18" x14ac:dyDescent="0.25">
      <c r="A31" s="17" t="s">
        <v>264</v>
      </c>
      <c r="B31" s="18" t="s">
        <v>74</v>
      </c>
      <c r="C31" s="23" t="s">
        <v>75</v>
      </c>
      <c r="D31" s="18" t="s">
        <v>43</v>
      </c>
      <c r="E31" s="18" t="s">
        <v>44</v>
      </c>
      <c r="F31" s="20">
        <v>3</v>
      </c>
      <c r="G31" s="20">
        <v>5.4</v>
      </c>
      <c r="H31" s="20">
        <v>2.6</v>
      </c>
      <c r="I31" s="20">
        <v>2.16</v>
      </c>
      <c r="J31" s="20">
        <v>10.16</v>
      </c>
      <c r="K31" s="22">
        <v>30.48</v>
      </c>
      <c r="L31" s="21">
        <f t="shared" ref="L31:L80" si="8">K31-(F31*SUM(G31:H31))</f>
        <v>6.48</v>
      </c>
      <c r="M31" s="21">
        <f t="shared" si="2"/>
        <v>24</v>
      </c>
    </row>
    <row r="32" spans="1:13" x14ac:dyDescent="0.25">
      <c r="A32" s="17" t="s">
        <v>265</v>
      </c>
      <c r="B32" s="7" t="s">
        <v>76</v>
      </c>
      <c r="C32" s="6" t="s">
        <v>77</v>
      </c>
      <c r="D32" s="7" t="s">
        <v>36</v>
      </c>
      <c r="E32" s="7" t="s">
        <v>11</v>
      </c>
      <c r="F32" s="8">
        <v>3</v>
      </c>
      <c r="G32" s="8">
        <v>0</v>
      </c>
      <c r="H32" s="8">
        <v>246.51</v>
      </c>
      <c r="I32" s="8">
        <v>66.56</v>
      </c>
      <c r="J32" s="8">
        <v>313.07</v>
      </c>
      <c r="K32" s="9">
        <v>939.21</v>
      </c>
      <c r="L32" s="5">
        <f t="shared" si="8"/>
        <v>199.68000000000006</v>
      </c>
      <c r="M32" s="5">
        <f t="shared" si="2"/>
        <v>739.53</v>
      </c>
    </row>
    <row r="33" spans="1:13" x14ac:dyDescent="0.25">
      <c r="A33" s="17" t="s">
        <v>266</v>
      </c>
      <c r="B33" s="7" t="s">
        <v>78</v>
      </c>
      <c r="C33" s="6" t="s">
        <v>79</v>
      </c>
      <c r="D33" s="7" t="s">
        <v>36</v>
      </c>
      <c r="E33" s="7" t="s">
        <v>11</v>
      </c>
      <c r="F33" s="8">
        <v>6</v>
      </c>
      <c r="G33" s="8">
        <v>0</v>
      </c>
      <c r="H33" s="8">
        <v>8.1</v>
      </c>
      <c r="I33" s="8">
        <v>2.19</v>
      </c>
      <c r="J33" s="8">
        <v>10.29</v>
      </c>
      <c r="K33" s="9">
        <v>61.74</v>
      </c>
      <c r="L33" s="5">
        <f t="shared" si="8"/>
        <v>13.140000000000008</v>
      </c>
      <c r="M33" s="5">
        <f t="shared" si="2"/>
        <v>48.599999999999994</v>
      </c>
    </row>
    <row r="34" spans="1:13" x14ac:dyDescent="0.25">
      <c r="A34" s="17" t="s">
        <v>267</v>
      </c>
      <c r="B34" s="7" t="s">
        <v>80</v>
      </c>
      <c r="C34" s="6" t="s">
        <v>81</v>
      </c>
      <c r="D34" s="7" t="s">
        <v>18</v>
      </c>
      <c r="E34" s="7" t="s">
        <v>19</v>
      </c>
      <c r="F34" s="8">
        <v>3</v>
      </c>
      <c r="G34" s="8">
        <v>0</v>
      </c>
      <c r="H34" s="8">
        <v>7.27</v>
      </c>
      <c r="I34" s="8">
        <v>1.96</v>
      </c>
      <c r="J34" s="8">
        <v>9.23</v>
      </c>
      <c r="K34" s="9">
        <v>27.69</v>
      </c>
      <c r="L34" s="5">
        <f t="shared" si="8"/>
        <v>5.8800000000000026</v>
      </c>
      <c r="M34" s="5">
        <f t="shared" si="2"/>
        <v>21.81</v>
      </c>
    </row>
    <row r="35" spans="1:13" x14ac:dyDescent="0.25">
      <c r="A35" s="17" t="s">
        <v>268</v>
      </c>
      <c r="B35" s="7" t="s">
        <v>82</v>
      </c>
      <c r="C35" s="6" t="s">
        <v>83</v>
      </c>
      <c r="D35" s="7" t="s">
        <v>84</v>
      </c>
      <c r="E35" s="7" t="s">
        <v>61</v>
      </c>
      <c r="F35" s="8">
        <v>25</v>
      </c>
      <c r="G35" s="8">
        <v>0</v>
      </c>
      <c r="H35" s="8">
        <v>7.95</v>
      </c>
      <c r="I35" s="8">
        <v>2.15</v>
      </c>
      <c r="J35" s="8">
        <v>10.1</v>
      </c>
      <c r="K35" s="9">
        <v>252.5</v>
      </c>
      <c r="L35" s="5">
        <f t="shared" si="8"/>
        <v>53.75</v>
      </c>
      <c r="M35" s="5">
        <f t="shared" si="2"/>
        <v>198.75</v>
      </c>
    </row>
    <row r="36" spans="1:13" ht="27" x14ac:dyDescent="0.25">
      <c r="A36" s="17" t="s">
        <v>269</v>
      </c>
      <c r="B36" s="7" t="s">
        <v>85</v>
      </c>
      <c r="C36" s="6" t="s">
        <v>86</v>
      </c>
      <c r="D36" s="7" t="s">
        <v>5</v>
      </c>
      <c r="E36" s="7" t="s">
        <v>61</v>
      </c>
      <c r="F36" s="8">
        <v>28</v>
      </c>
      <c r="G36" s="8">
        <v>0</v>
      </c>
      <c r="H36" s="8">
        <v>26.83</v>
      </c>
      <c r="I36" s="8">
        <v>7.24</v>
      </c>
      <c r="J36" s="8">
        <v>34.07</v>
      </c>
      <c r="K36" s="9">
        <v>953.96</v>
      </c>
      <c r="L36" s="5">
        <f t="shared" si="8"/>
        <v>202.72000000000003</v>
      </c>
      <c r="M36" s="5">
        <f t="shared" si="2"/>
        <v>751.24</v>
      </c>
    </row>
    <row r="37" spans="1:13" ht="18" x14ac:dyDescent="0.25">
      <c r="A37" s="17" t="s">
        <v>270</v>
      </c>
      <c r="B37" s="7" t="s">
        <v>87</v>
      </c>
      <c r="C37" s="6" t="s">
        <v>88</v>
      </c>
      <c r="D37" s="7" t="s">
        <v>84</v>
      </c>
      <c r="E37" s="7" t="s">
        <v>61</v>
      </c>
      <c r="F37" s="8">
        <v>9</v>
      </c>
      <c r="G37" s="8">
        <v>3.9</v>
      </c>
      <c r="H37" s="8">
        <v>1.47</v>
      </c>
      <c r="I37" s="8">
        <v>1.45</v>
      </c>
      <c r="J37" s="8">
        <v>6.82</v>
      </c>
      <c r="K37" s="9">
        <v>61.38</v>
      </c>
      <c r="L37" s="5">
        <f t="shared" si="8"/>
        <v>13.050000000000004</v>
      </c>
      <c r="M37" s="5">
        <f t="shared" si="2"/>
        <v>48.33</v>
      </c>
    </row>
    <row r="38" spans="1:13" x14ac:dyDescent="0.25">
      <c r="A38" s="17" t="s">
        <v>271</v>
      </c>
      <c r="B38" s="7" t="s">
        <v>89</v>
      </c>
      <c r="C38" s="6" t="s">
        <v>90</v>
      </c>
      <c r="D38" s="7" t="s">
        <v>36</v>
      </c>
      <c r="E38" s="7" t="s">
        <v>11</v>
      </c>
      <c r="F38" s="8">
        <v>3</v>
      </c>
      <c r="G38" s="8">
        <v>0</v>
      </c>
      <c r="H38" s="8">
        <v>18.420000000000002</v>
      </c>
      <c r="I38" s="8">
        <v>4.97</v>
      </c>
      <c r="J38" s="8">
        <v>23.39</v>
      </c>
      <c r="K38" s="9">
        <v>70.17</v>
      </c>
      <c r="L38" s="5">
        <f t="shared" si="8"/>
        <v>14.909999999999997</v>
      </c>
      <c r="M38" s="5">
        <f t="shared" si="2"/>
        <v>55.260000000000005</v>
      </c>
    </row>
    <row r="39" spans="1:13" ht="18" x14ac:dyDescent="0.25">
      <c r="A39" s="17" t="s">
        <v>272</v>
      </c>
      <c r="B39" s="7" t="s">
        <v>91</v>
      </c>
      <c r="C39" s="6" t="s">
        <v>92</v>
      </c>
      <c r="D39" s="7" t="s">
        <v>5</v>
      </c>
      <c r="E39" s="7" t="s">
        <v>11</v>
      </c>
      <c r="F39" s="8">
        <v>2</v>
      </c>
      <c r="G39" s="8">
        <v>38.49</v>
      </c>
      <c r="H39" s="8">
        <v>37.590000000000003</v>
      </c>
      <c r="I39" s="8">
        <v>20.54</v>
      </c>
      <c r="J39" s="8">
        <v>96.62</v>
      </c>
      <c r="K39" s="9">
        <v>193.24</v>
      </c>
      <c r="L39" s="5">
        <f t="shared" si="8"/>
        <v>41.079999999999984</v>
      </c>
      <c r="M39" s="5">
        <f t="shared" si="2"/>
        <v>152.16000000000003</v>
      </c>
    </row>
    <row r="40" spans="1:13" x14ac:dyDescent="0.25">
      <c r="A40" s="17" t="s">
        <v>273</v>
      </c>
      <c r="B40" s="7" t="s">
        <v>93</v>
      </c>
      <c r="C40" s="6" t="s">
        <v>94</v>
      </c>
      <c r="D40" s="7" t="s">
        <v>18</v>
      </c>
      <c r="E40" s="7" t="s">
        <v>26</v>
      </c>
      <c r="F40" s="8">
        <v>6</v>
      </c>
      <c r="G40" s="8">
        <v>0</v>
      </c>
      <c r="H40" s="8">
        <v>15.9</v>
      </c>
      <c r="I40" s="8">
        <v>4.29</v>
      </c>
      <c r="J40" s="8">
        <v>20.190000000000001</v>
      </c>
      <c r="K40" s="9">
        <v>121.14</v>
      </c>
      <c r="L40" s="5">
        <f t="shared" si="8"/>
        <v>25.739999999999995</v>
      </c>
      <c r="M40" s="5">
        <f t="shared" si="2"/>
        <v>95.4</v>
      </c>
    </row>
    <row r="41" spans="1:13" ht="18" x14ac:dyDescent="0.25">
      <c r="A41" s="17" t="s">
        <v>274</v>
      </c>
      <c r="B41" s="7" t="s">
        <v>95</v>
      </c>
      <c r="C41" s="6" t="s">
        <v>96</v>
      </c>
      <c r="D41" s="7" t="s">
        <v>43</v>
      </c>
      <c r="E41" s="7" t="s">
        <v>61</v>
      </c>
      <c r="F41" s="8">
        <v>8</v>
      </c>
      <c r="G41" s="8">
        <v>34.56</v>
      </c>
      <c r="H41" s="8">
        <v>55.51</v>
      </c>
      <c r="I41" s="8">
        <v>24.32</v>
      </c>
      <c r="J41" s="8">
        <v>114.39</v>
      </c>
      <c r="K41" s="9">
        <v>915.12</v>
      </c>
      <c r="L41" s="5">
        <f t="shared" si="8"/>
        <v>194.56000000000006</v>
      </c>
      <c r="M41" s="5">
        <f t="shared" si="2"/>
        <v>720.56</v>
      </c>
    </row>
    <row r="42" spans="1:13" ht="18" x14ac:dyDescent="0.25">
      <c r="A42" s="17" t="s">
        <v>275</v>
      </c>
      <c r="B42" s="7" t="s">
        <v>97</v>
      </c>
      <c r="C42" s="6" t="s">
        <v>98</v>
      </c>
      <c r="D42" s="7" t="s">
        <v>5</v>
      </c>
      <c r="E42" s="7" t="s">
        <v>11</v>
      </c>
      <c r="F42" s="8">
        <v>1</v>
      </c>
      <c r="G42" s="8">
        <v>0</v>
      </c>
      <c r="H42" s="8">
        <v>93.6</v>
      </c>
      <c r="I42" s="8">
        <v>25.27</v>
      </c>
      <c r="J42" s="8">
        <v>118.87</v>
      </c>
      <c r="K42" s="9">
        <v>118.87</v>
      </c>
      <c r="L42" s="5">
        <f t="shared" si="8"/>
        <v>25.27000000000001</v>
      </c>
      <c r="M42" s="5">
        <f t="shared" si="2"/>
        <v>93.6</v>
      </c>
    </row>
    <row r="43" spans="1:13" ht="18" x14ac:dyDescent="0.25">
      <c r="A43" s="17" t="s">
        <v>276</v>
      </c>
      <c r="B43" s="7" t="s">
        <v>99</v>
      </c>
      <c r="C43" s="6" t="s">
        <v>100</v>
      </c>
      <c r="D43" s="7" t="s">
        <v>84</v>
      </c>
      <c r="E43" s="7" t="s">
        <v>11</v>
      </c>
      <c r="F43" s="8">
        <v>4</v>
      </c>
      <c r="G43" s="8">
        <v>15.62</v>
      </c>
      <c r="H43" s="8">
        <v>30.76</v>
      </c>
      <c r="I43" s="8">
        <v>12.52</v>
      </c>
      <c r="J43" s="8">
        <v>58.9</v>
      </c>
      <c r="K43" s="9">
        <v>235.6</v>
      </c>
      <c r="L43" s="5">
        <f t="shared" si="8"/>
        <v>50.079999999999984</v>
      </c>
      <c r="M43" s="5">
        <f t="shared" si="2"/>
        <v>185.52</v>
      </c>
    </row>
    <row r="44" spans="1:13" x14ac:dyDescent="0.25">
      <c r="A44" s="17" t="s">
        <v>277</v>
      </c>
      <c r="B44" s="7" t="s">
        <v>101</v>
      </c>
      <c r="C44" s="6" t="s">
        <v>102</v>
      </c>
      <c r="D44" s="7" t="s">
        <v>18</v>
      </c>
      <c r="E44" s="7" t="s">
        <v>19</v>
      </c>
      <c r="F44" s="8">
        <v>68</v>
      </c>
      <c r="G44" s="8">
        <v>7.74</v>
      </c>
      <c r="H44" s="8">
        <v>51.12</v>
      </c>
      <c r="I44" s="8">
        <v>15.89</v>
      </c>
      <c r="J44" s="8">
        <v>74.75</v>
      </c>
      <c r="K44" s="9">
        <v>5083</v>
      </c>
      <c r="L44" s="5">
        <f t="shared" si="8"/>
        <v>1080.52</v>
      </c>
      <c r="M44" s="5">
        <f t="shared" si="2"/>
        <v>4002.48</v>
      </c>
    </row>
    <row r="45" spans="1:13" x14ac:dyDescent="0.25">
      <c r="A45" s="17" t="s">
        <v>278</v>
      </c>
      <c r="B45" s="7" t="s">
        <v>103</v>
      </c>
      <c r="C45" s="6" t="s">
        <v>104</v>
      </c>
      <c r="D45" s="7" t="s">
        <v>18</v>
      </c>
      <c r="E45" s="7" t="s">
        <v>26</v>
      </c>
      <c r="F45" s="8">
        <v>9</v>
      </c>
      <c r="G45" s="8">
        <v>0</v>
      </c>
      <c r="H45" s="8">
        <v>15.9</v>
      </c>
      <c r="I45" s="8">
        <v>4.29</v>
      </c>
      <c r="J45" s="8">
        <v>20.190000000000001</v>
      </c>
      <c r="K45" s="9">
        <v>181.71</v>
      </c>
      <c r="L45" s="5">
        <f t="shared" si="8"/>
        <v>38.610000000000014</v>
      </c>
      <c r="M45" s="5">
        <f t="shared" si="2"/>
        <v>143.1</v>
      </c>
    </row>
    <row r="46" spans="1:13" x14ac:dyDescent="0.25">
      <c r="A46" s="17" t="s">
        <v>279</v>
      </c>
      <c r="B46" s="7" t="s">
        <v>105</v>
      </c>
      <c r="C46" s="6" t="s">
        <v>106</v>
      </c>
      <c r="D46" s="7" t="s">
        <v>18</v>
      </c>
      <c r="E46" s="7" t="s">
        <v>26</v>
      </c>
      <c r="F46" s="8">
        <v>19</v>
      </c>
      <c r="G46" s="8">
        <v>0</v>
      </c>
      <c r="H46" s="8">
        <v>1.04</v>
      </c>
      <c r="I46" s="8">
        <v>0.28000000000000003</v>
      </c>
      <c r="J46" s="8">
        <v>1.32</v>
      </c>
      <c r="K46" s="9">
        <v>25.08</v>
      </c>
      <c r="L46" s="5">
        <f t="shared" si="8"/>
        <v>5.3199999999999967</v>
      </c>
      <c r="M46" s="5">
        <f t="shared" si="2"/>
        <v>19.760000000000002</v>
      </c>
    </row>
    <row r="47" spans="1:13" x14ac:dyDescent="0.25">
      <c r="A47" s="17" t="s">
        <v>280</v>
      </c>
      <c r="B47" s="7" t="s">
        <v>107</v>
      </c>
      <c r="C47" s="6" t="s">
        <v>108</v>
      </c>
      <c r="D47" s="7" t="s">
        <v>36</v>
      </c>
      <c r="E47" s="7" t="s">
        <v>11</v>
      </c>
      <c r="F47" s="8">
        <v>4</v>
      </c>
      <c r="G47" s="8">
        <v>0</v>
      </c>
      <c r="H47" s="8">
        <v>0.54</v>
      </c>
      <c r="I47" s="8">
        <v>0.15</v>
      </c>
      <c r="J47" s="8">
        <v>0.69</v>
      </c>
      <c r="K47" s="9">
        <v>2.76</v>
      </c>
      <c r="L47" s="5">
        <f t="shared" si="8"/>
        <v>0.59999999999999964</v>
      </c>
      <c r="M47" s="5">
        <f t="shared" si="2"/>
        <v>2.16</v>
      </c>
    </row>
    <row r="48" spans="1:13" ht="27" x14ac:dyDescent="0.25">
      <c r="A48" s="17" t="s">
        <v>281</v>
      </c>
      <c r="B48" s="7" t="s">
        <v>109</v>
      </c>
      <c r="C48" s="6" t="s">
        <v>110</v>
      </c>
      <c r="D48" s="7" t="s">
        <v>54</v>
      </c>
      <c r="E48" s="7" t="s">
        <v>26</v>
      </c>
      <c r="F48" s="8">
        <v>1</v>
      </c>
      <c r="G48" s="8">
        <v>0</v>
      </c>
      <c r="H48" s="8">
        <v>17.45</v>
      </c>
      <c r="I48" s="8">
        <v>4.71</v>
      </c>
      <c r="J48" s="8">
        <v>22.16</v>
      </c>
      <c r="K48" s="9">
        <v>22.16</v>
      </c>
      <c r="L48" s="5">
        <f t="shared" si="8"/>
        <v>4.7100000000000009</v>
      </c>
      <c r="M48" s="5">
        <f t="shared" si="2"/>
        <v>17.45</v>
      </c>
    </row>
    <row r="49" spans="1:13" ht="15" customHeight="1" x14ac:dyDescent="0.25">
      <c r="A49" s="3" t="s">
        <v>111</v>
      </c>
      <c r="B49" s="30" t="s">
        <v>112</v>
      </c>
      <c r="C49" s="31"/>
      <c r="D49" s="31"/>
      <c r="E49" s="31"/>
      <c r="F49" s="31"/>
      <c r="G49" s="31"/>
      <c r="H49" s="31"/>
      <c r="I49" s="31"/>
      <c r="J49" s="31"/>
      <c r="K49" s="4">
        <f>SUM(K50:K55)</f>
        <v>5651.58</v>
      </c>
      <c r="L49" s="4">
        <f t="shared" ref="L49:M49" si="9">SUM(L50:L55)</f>
        <v>1269.5299999999997</v>
      </c>
      <c r="M49" s="4">
        <f t="shared" si="9"/>
        <v>4382.05</v>
      </c>
    </row>
    <row r="50" spans="1:13" ht="27" x14ac:dyDescent="0.25">
      <c r="A50" s="6" t="s">
        <v>113</v>
      </c>
      <c r="B50" s="7" t="s">
        <v>114</v>
      </c>
      <c r="C50" s="6" t="s">
        <v>115</v>
      </c>
      <c r="D50" s="7" t="s">
        <v>116</v>
      </c>
      <c r="E50" s="7" t="s">
        <v>19</v>
      </c>
      <c r="F50" s="8">
        <v>56</v>
      </c>
      <c r="G50" s="8">
        <v>17.41</v>
      </c>
      <c r="H50" s="8">
        <v>21.66</v>
      </c>
      <c r="I50" s="8">
        <v>12.09</v>
      </c>
      <c r="J50" s="8">
        <v>51.16</v>
      </c>
      <c r="K50" s="9">
        <v>2864.96</v>
      </c>
      <c r="L50" s="5">
        <f t="shared" si="8"/>
        <v>677.04</v>
      </c>
      <c r="M50" s="5">
        <f t="shared" si="2"/>
        <v>2187.92</v>
      </c>
    </row>
    <row r="51" spans="1:13" ht="18" x14ac:dyDescent="0.25">
      <c r="A51" s="6" t="s">
        <v>117</v>
      </c>
      <c r="B51" s="7" t="s">
        <v>118</v>
      </c>
      <c r="C51" s="6" t="s">
        <v>119</v>
      </c>
      <c r="D51" s="7" t="s">
        <v>18</v>
      </c>
      <c r="E51" s="7" t="s">
        <v>26</v>
      </c>
      <c r="F51" s="8">
        <v>9</v>
      </c>
      <c r="G51" s="8">
        <v>0</v>
      </c>
      <c r="H51" s="8">
        <v>35.32</v>
      </c>
      <c r="I51" s="8">
        <v>9.5399999999999991</v>
      </c>
      <c r="J51" s="8">
        <v>44.86</v>
      </c>
      <c r="K51" s="9">
        <v>403.74</v>
      </c>
      <c r="L51" s="5">
        <f t="shared" si="8"/>
        <v>85.860000000000014</v>
      </c>
      <c r="M51" s="5">
        <f t="shared" si="2"/>
        <v>317.88</v>
      </c>
    </row>
    <row r="52" spans="1:13" x14ac:dyDescent="0.25">
      <c r="A52" s="6" t="s">
        <v>120</v>
      </c>
      <c r="B52" s="7" t="s">
        <v>121</v>
      </c>
      <c r="C52" s="6" t="s">
        <v>122</v>
      </c>
      <c r="D52" s="7" t="s">
        <v>18</v>
      </c>
      <c r="E52" s="7" t="s">
        <v>26</v>
      </c>
      <c r="F52" s="8">
        <v>10</v>
      </c>
      <c r="G52" s="8">
        <v>0</v>
      </c>
      <c r="H52" s="8">
        <v>11.4</v>
      </c>
      <c r="I52" s="8">
        <v>3.08</v>
      </c>
      <c r="J52" s="8">
        <v>14.48</v>
      </c>
      <c r="K52" s="9">
        <v>144.80000000000001</v>
      </c>
      <c r="L52" s="5">
        <f t="shared" si="8"/>
        <v>30.800000000000011</v>
      </c>
      <c r="M52" s="5">
        <f t="shared" si="2"/>
        <v>114</v>
      </c>
    </row>
    <row r="53" spans="1:13" ht="18" x14ac:dyDescent="0.25">
      <c r="A53" s="6" t="s">
        <v>123</v>
      </c>
      <c r="B53" s="7" t="s">
        <v>124</v>
      </c>
      <c r="C53" s="6" t="s">
        <v>125</v>
      </c>
      <c r="D53" s="7" t="s">
        <v>126</v>
      </c>
      <c r="E53" s="7" t="s">
        <v>11</v>
      </c>
      <c r="F53" s="8">
        <v>1</v>
      </c>
      <c r="G53" s="8">
        <v>0</v>
      </c>
      <c r="H53" s="8">
        <v>520.01</v>
      </c>
      <c r="I53" s="8">
        <v>140.4</v>
      </c>
      <c r="J53" s="8">
        <v>660.41</v>
      </c>
      <c r="K53" s="9">
        <v>660.41</v>
      </c>
      <c r="L53" s="5">
        <f t="shared" si="8"/>
        <v>140.39999999999998</v>
      </c>
      <c r="M53" s="5">
        <f t="shared" si="2"/>
        <v>520.01</v>
      </c>
    </row>
    <row r="54" spans="1:13" ht="27" x14ac:dyDescent="0.25">
      <c r="A54" s="6" t="s">
        <v>127</v>
      </c>
      <c r="B54" s="7" t="s">
        <v>128</v>
      </c>
      <c r="C54" s="6" t="s">
        <v>129</v>
      </c>
      <c r="D54" s="7" t="s">
        <v>18</v>
      </c>
      <c r="E54" s="7" t="s">
        <v>26</v>
      </c>
      <c r="F54" s="8">
        <v>1</v>
      </c>
      <c r="G54" s="8">
        <v>0</v>
      </c>
      <c r="H54" s="8">
        <v>600</v>
      </c>
      <c r="I54" s="8">
        <v>162</v>
      </c>
      <c r="J54" s="8">
        <v>762</v>
      </c>
      <c r="K54" s="9">
        <v>762</v>
      </c>
      <c r="L54" s="5">
        <f t="shared" si="8"/>
        <v>162</v>
      </c>
      <c r="M54" s="5">
        <f t="shared" si="2"/>
        <v>600</v>
      </c>
    </row>
    <row r="55" spans="1:13" ht="18" x14ac:dyDescent="0.25">
      <c r="A55" s="6" t="s">
        <v>130</v>
      </c>
      <c r="B55" s="7" t="s">
        <v>131</v>
      </c>
      <c r="C55" s="6" t="s">
        <v>132</v>
      </c>
      <c r="D55" s="7" t="s">
        <v>84</v>
      </c>
      <c r="E55" s="7" t="s">
        <v>11</v>
      </c>
      <c r="F55" s="8">
        <v>9</v>
      </c>
      <c r="G55" s="8">
        <v>58.56</v>
      </c>
      <c r="H55" s="8">
        <v>12.8</v>
      </c>
      <c r="I55" s="8">
        <v>19.27</v>
      </c>
      <c r="J55" s="8">
        <v>90.63</v>
      </c>
      <c r="K55" s="9">
        <v>815.67</v>
      </c>
      <c r="L55" s="5">
        <f t="shared" si="8"/>
        <v>173.42999999999995</v>
      </c>
      <c r="M55" s="5">
        <f t="shared" si="2"/>
        <v>642.24</v>
      </c>
    </row>
    <row r="56" spans="1:13" ht="15" customHeight="1" x14ac:dyDescent="0.25">
      <c r="A56" s="3" t="s">
        <v>133</v>
      </c>
      <c r="B56" s="30" t="s">
        <v>134</v>
      </c>
      <c r="C56" s="31"/>
      <c r="D56" s="31"/>
      <c r="E56" s="31"/>
      <c r="F56" s="31"/>
      <c r="G56" s="31"/>
      <c r="H56" s="31"/>
      <c r="I56" s="31"/>
      <c r="J56" s="31"/>
      <c r="K56" s="4">
        <f>SUM(K57:K76)</f>
        <v>7632.46</v>
      </c>
      <c r="L56" s="4">
        <f t="shared" ref="L56:M56" si="10">SUM(L57:L76)</f>
        <v>1638.5804000000001</v>
      </c>
      <c r="M56" s="4">
        <f t="shared" si="10"/>
        <v>5993.8796000000002</v>
      </c>
    </row>
    <row r="57" spans="1:13" ht="27" x14ac:dyDescent="0.25">
      <c r="A57" s="6" t="s">
        <v>135</v>
      </c>
      <c r="B57" s="7" t="s">
        <v>136</v>
      </c>
      <c r="C57" s="6" t="s">
        <v>137</v>
      </c>
      <c r="D57" s="7" t="s">
        <v>116</v>
      </c>
      <c r="E57" s="7" t="s">
        <v>138</v>
      </c>
      <c r="F57" s="8">
        <v>1</v>
      </c>
      <c r="G57" s="8">
        <v>56.58</v>
      </c>
      <c r="H57" s="8">
        <v>464.48</v>
      </c>
      <c r="I57" s="8">
        <v>161.01</v>
      </c>
      <c r="J57" s="8">
        <v>682.07</v>
      </c>
      <c r="K57" s="9">
        <v>682.07</v>
      </c>
      <c r="L57" s="5">
        <f t="shared" si="8"/>
        <v>161.01</v>
      </c>
      <c r="M57" s="5">
        <f t="shared" si="2"/>
        <v>521.06000000000006</v>
      </c>
    </row>
    <row r="58" spans="1:13" ht="18" x14ac:dyDescent="0.25">
      <c r="A58" s="6" t="s">
        <v>139</v>
      </c>
      <c r="B58" s="7" t="s">
        <v>140</v>
      </c>
      <c r="C58" s="6" t="s">
        <v>141</v>
      </c>
      <c r="D58" s="7" t="s">
        <v>43</v>
      </c>
      <c r="E58" s="7" t="s">
        <v>44</v>
      </c>
      <c r="F58" s="8">
        <v>4</v>
      </c>
      <c r="G58" s="8">
        <v>21.6</v>
      </c>
      <c r="H58" s="8">
        <v>34.200000000000003</v>
      </c>
      <c r="I58" s="8">
        <v>15.07</v>
      </c>
      <c r="J58" s="8">
        <v>70.87</v>
      </c>
      <c r="K58" s="9">
        <v>283.48</v>
      </c>
      <c r="L58" s="5">
        <f t="shared" si="8"/>
        <v>60.28</v>
      </c>
      <c r="M58" s="5">
        <f t="shared" si="2"/>
        <v>223.20000000000002</v>
      </c>
    </row>
    <row r="59" spans="1:13" ht="18" x14ac:dyDescent="0.25">
      <c r="A59" s="6" t="s">
        <v>142</v>
      </c>
      <c r="B59" s="7" t="s">
        <v>143</v>
      </c>
      <c r="C59" s="6" t="s">
        <v>144</v>
      </c>
      <c r="D59" s="7" t="s">
        <v>126</v>
      </c>
      <c r="E59" s="7" t="s">
        <v>61</v>
      </c>
      <c r="F59" s="8">
        <v>2.2999999999999998</v>
      </c>
      <c r="G59" s="8">
        <v>0</v>
      </c>
      <c r="H59" s="8">
        <v>8.2200000000000006</v>
      </c>
      <c r="I59" s="8">
        <v>2.2200000000000002</v>
      </c>
      <c r="J59" s="8">
        <v>10.44</v>
      </c>
      <c r="K59" s="9">
        <v>24.01</v>
      </c>
      <c r="L59" s="5">
        <f t="shared" si="8"/>
        <v>5.1040000000000028</v>
      </c>
      <c r="M59" s="5">
        <f t="shared" si="2"/>
        <v>18.905999999999999</v>
      </c>
    </row>
    <row r="60" spans="1:13" ht="18" x14ac:dyDescent="0.25">
      <c r="A60" s="6" t="s">
        <v>145</v>
      </c>
      <c r="B60" s="7" t="s">
        <v>146</v>
      </c>
      <c r="C60" s="6" t="s">
        <v>147</v>
      </c>
      <c r="D60" s="7" t="s">
        <v>18</v>
      </c>
      <c r="E60" s="7" t="s">
        <v>26</v>
      </c>
      <c r="F60" s="8">
        <v>1</v>
      </c>
      <c r="G60" s="8">
        <v>609.70000000000005</v>
      </c>
      <c r="H60" s="8">
        <v>1002.23</v>
      </c>
      <c r="I60" s="8">
        <v>435.22</v>
      </c>
      <c r="J60" s="8">
        <v>2047.15</v>
      </c>
      <c r="K60" s="9">
        <v>2047.15</v>
      </c>
      <c r="L60" s="5">
        <f t="shared" si="8"/>
        <v>435.22</v>
      </c>
      <c r="M60" s="5">
        <f t="shared" si="2"/>
        <v>1611.93</v>
      </c>
    </row>
    <row r="61" spans="1:13" x14ac:dyDescent="0.25">
      <c r="A61" s="6" t="s">
        <v>148</v>
      </c>
      <c r="B61" s="7" t="s">
        <v>149</v>
      </c>
      <c r="C61" s="6" t="s">
        <v>150</v>
      </c>
      <c r="D61" s="7" t="s">
        <v>18</v>
      </c>
      <c r="E61" s="7" t="s">
        <v>26</v>
      </c>
      <c r="F61" s="8">
        <v>1</v>
      </c>
      <c r="G61" s="8">
        <v>0</v>
      </c>
      <c r="H61" s="8">
        <v>14</v>
      </c>
      <c r="I61" s="8">
        <v>3.78</v>
      </c>
      <c r="J61" s="8">
        <v>17.78</v>
      </c>
      <c r="K61" s="9">
        <v>17.78</v>
      </c>
      <c r="L61" s="5">
        <f t="shared" si="8"/>
        <v>3.7800000000000011</v>
      </c>
      <c r="M61" s="5">
        <f t="shared" si="2"/>
        <v>14</v>
      </c>
    </row>
    <row r="62" spans="1:13" x14ac:dyDescent="0.25">
      <c r="A62" s="6" t="s">
        <v>151</v>
      </c>
      <c r="B62" s="7" t="s">
        <v>152</v>
      </c>
      <c r="C62" s="6" t="s">
        <v>153</v>
      </c>
      <c r="D62" s="7" t="s">
        <v>25</v>
      </c>
      <c r="E62" s="7" t="s">
        <v>19</v>
      </c>
      <c r="F62" s="8">
        <v>3</v>
      </c>
      <c r="G62" s="8">
        <v>34.75</v>
      </c>
      <c r="H62" s="8">
        <v>28.99</v>
      </c>
      <c r="I62" s="8">
        <v>17.21</v>
      </c>
      <c r="J62" s="8">
        <v>80.95</v>
      </c>
      <c r="K62" s="9">
        <v>242.85</v>
      </c>
      <c r="L62" s="5">
        <f t="shared" si="8"/>
        <v>51.630000000000024</v>
      </c>
      <c r="M62" s="5">
        <f t="shared" si="2"/>
        <v>191.21999999999997</v>
      </c>
    </row>
    <row r="63" spans="1:13" x14ac:dyDescent="0.25">
      <c r="A63" s="6" t="s">
        <v>154</v>
      </c>
      <c r="B63" s="7" t="s">
        <v>155</v>
      </c>
      <c r="C63" s="6" t="s">
        <v>156</v>
      </c>
      <c r="D63" s="7" t="s">
        <v>36</v>
      </c>
      <c r="E63" s="7" t="s">
        <v>61</v>
      </c>
      <c r="F63" s="8">
        <v>6</v>
      </c>
      <c r="G63" s="8">
        <v>5.32</v>
      </c>
      <c r="H63" s="8">
        <v>18.600000000000001</v>
      </c>
      <c r="I63" s="8">
        <v>6.46</v>
      </c>
      <c r="J63" s="8">
        <v>30.38</v>
      </c>
      <c r="K63" s="9">
        <v>182.28</v>
      </c>
      <c r="L63" s="5">
        <f t="shared" si="8"/>
        <v>38.759999999999991</v>
      </c>
      <c r="M63" s="5">
        <f t="shared" si="2"/>
        <v>143.52000000000001</v>
      </c>
    </row>
    <row r="64" spans="1:13" ht="27" x14ac:dyDescent="0.25">
      <c r="A64" s="6" t="s">
        <v>157</v>
      </c>
      <c r="B64" s="7" t="s">
        <v>85</v>
      </c>
      <c r="C64" s="6" t="s">
        <v>86</v>
      </c>
      <c r="D64" s="7" t="s">
        <v>5</v>
      </c>
      <c r="E64" s="7" t="s">
        <v>61</v>
      </c>
      <c r="F64" s="8">
        <v>20</v>
      </c>
      <c r="G64" s="8">
        <v>0</v>
      </c>
      <c r="H64" s="8">
        <v>26.83</v>
      </c>
      <c r="I64" s="8">
        <v>7.24</v>
      </c>
      <c r="J64" s="8">
        <v>34.07</v>
      </c>
      <c r="K64" s="9">
        <v>681.4</v>
      </c>
      <c r="L64" s="5">
        <f t="shared" si="8"/>
        <v>144.80000000000007</v>
      </c>
      <c r="M64" s="5">
        <f t="shared" si="2"/>
        <v>536.59999999999991</v>
      </c>
    </row>
    <row r="65" spans="1:13" ht="27" x14ac:dyDescent="0.25">
      <c r="A65" s="6" t="s">
        <v>158</v>
      </c>
      <c r="B65" s="7" t="s">
        <v>159</v>
      </c>
      <c r="C65" s="6" t="s">
        <v>160</v>
      </c>
      <c r="D65" s="7" t="s">
        <v>161</v>
      </c>
      <c r="E65" s="7" t="s">
        <v>26</v>
      </c>
      <c r="F65" s="8">
        <v>1</v>
      </c>
      <c r="G65" s="8">
        <v>64.03</v>
      </c>
      <c r="H65" s="8">
        <v>99.68</v>
      </c>
      <c r="I65" s="8">
        <v>44.2</v>
      </c>
      <c r="J65" s="8">
        <v>207.91</v>
      </c>
      <c r="K65" s="9">
        <v>207.91</v>
      </c>
      <c r="L65" s="5">
        <f t="shared" si="8"/>
        <v>44.199999999999989</v>
      </c>
      <c r="M65" s="5">
        <f t="shared" si="2"/>
        <v>163.71</v>
      </c>
    </row>
    <row r="66" spans="1:13" ht="18" x14ac:dyDescent="0.25">
      <c r="A66" s="6" t="s">
        <v>162</v>
      </c>
      <c r="B66" s="7" t="s">
        <v>163</v>
      </c>
      <c r="C66" s="6" t="s">
        <v>164</v>
      </c>
      <c r="D66" s="7" t="s">
        <v>18</v>
      </c>
      <c r="E66" s="7" t="s">
        <v>19</v>
      </c>
      <c r="F66" s="8">
        <v>8</v>
      </c>
      <c r="G66" s="8">
        <v>0</v>
      </c>
      <c r="H66" s="8">
        <v>6.3</v>
      </c>
      <c r="I66" s="8">
        <v>1.7</v>
      </c>
      <c r="J66" s="8">
        <v>8</v>
      </c>
      <c r="K66" s="9">
        <v>64</v>
      </c>
      <c r="L66" s="5">
        <f t="shared" si="8"/>
        <v>13.600000000000001</v>
      </c>
      <c r="M66" s="5">
        <f t="shared" si="2"/>
        <v>50.4</v>
      </c>
    </row>
    <row r="67" spans="1:13" ht="36" x14ac:dyDescent="0.25">
      <c r="A67" s="6" t="s">
        <v>165</v>
      </c>
      <c r="B67" s="7" t="s">
        <v>166</v>
      </c>
      <c r="C67" s="6" t="s">
        <v>167</v>
      </c>
      <c r="D67" s="7" t="s">
        <v>18</v>
      </c>
      <c r="E67" s="7" t="s">
        <v>168</v>
      </c>
      <c r="F67" s="8">
        <v>4</v>
      </c>
      <c r="G67" s="8">
        <v>0.88</v>
      </c>
      <c r="H67" s="8">
        <v>3.31</v>
      </c>
      <c r="I67" s="8">
        <v>1.1299999999999999</v>
      </c>
      <c r="J67" s="8">
        <v>5.32</v>
      </c>
      <c r="K67" s="9">
        <v>21.28</v>
      </c>
      <c r="L67" s="5">
        <f t="shared" si="8"/>
        <v>4.5199999999999996</v>
      </c>
      <c r="M67" s="5">
        <f t="shared" si="2"/>
        <v>16.760000000000002</v>
      </c>
    </row>
    <row r="68" spans="1:13" ht="36" x14ac:dyDescent="0.25">
      <c r="A68" s="6" t="s">
        <v>169</v>
      </c>
      <c r="B68" s="7" t="s">
        <v>170</v>
      </c>
      <c r="C68" s="6" t="s">
        <v>171</v>
      </c>
      <c r="D68" s="7" t="s">
        <v>18</v>
      </c>
      <c r="E68" s="7" t="s">
        <v>168</v>
      </c>
      <c r="F68" s="8">
        <v>4</v>
      </c>
      <c r="G68" s="8">
        <v>1.59</v>
      </c>
      <c r="H68" s="8">
        <v>5.52</v>
      </c>
      <c r="I68" s="8">
        <v>1.92</v>
      </c>
      <c r="J68" s="8">
        <v>9.0299999999999994</v>
      </c>
      <c r="K68" s="9">
        <v>36.119999999999997</v>
      </c>
      <c r="L68" s="5">
        <f t="shared" si="8"/>
        <v>7.68</v>
      </c>
      <c r="M68" s="5">
        <f t="shared" si="2"/>
        <v>28.439999999999998</v>
      </c>
    </row>
    <row r="69" spans="1:13" ht="27" x14ac:dyDescent="0.25">
      <c r="A69" s="6" t="s">
        <v>172</v>
      </c>
      <c r="B69" s="7" t="s">
        <v>173</v>
      </c>
      <c r="C69" s="6" t="s">
        <v>174</v>
      </c>
      <c r="D69" s="7" t="s">
        <v>54</v>
      </c>
      <c r="E69" s="7" t="s">
        <v>26</v>
      </c>
      <c r="F69" s="8">
        <v>2</v>
      </c>
      <c r="G69" s="8">
        <v>3.15</v>
      </c>
      <c r="H69" s="8">
        <v>1.08</v>
      </c>
      <c r="I69" s="8">
        <v>1.1399999999999999</v>
      </c>
      <c r="J69" s="8">
        <v>5.37</v>
      </c>
      <c r="K69" s="9">
        <v>10.74</v>
      </c>
      <c r="L69" s="5">
        <f t="shared" si="8"/>
        <v>2.2799999999999994</v>
      </c>
      <c r="M69" s="5">
        <f t="shared" si="2"/>
        <v>8.4600000000000009</v>
      </c>
    </row>
    <row r="70" spans="1:13" x14ac:dyDescent="0.25">
      <c r="A70" s="6" t="s">
        <v>175</v>
      </c>
      <c r="B70" s="7" t="s">
        <v>176</v>
      </c>
      <c r="C70" s="6" t="s">
        <v>177</v>
      </c>
      <c r="D70" s="7" t="s">
        <v>10</v>
      </c>
      <c r="E70" s="7" t="s">
        <v>11</v>
      </c>
      <c r="F70" s="8">
        <v>3</v>
      </c>
      <c r="G70" s="8">
        <v>0.96</v>
      </c>
      <c r="H70" s="8">
        <v>1.33</v>
      </c>
      <c r="I70" s="8">
        <v>0.62</v>
      </c>
      <c r="J70" s="8">
        <v>2.91</v>
      </c>
      <c r="K70" s="9">
        <v>8.73</v>
      </c>
      <c r="L70" s="5">
        <f t="shared" si="8"/>
        <v>1.8600000000000003</v>
      </c>
      <c r="M70" s="5">
        <f t="shared" ref="M70:M80" si="11">K70-L70</f>
        <v>6.87</v>
      </c>
    </row>
    <row r="71" spans="1:13" ht="18" x14ac:dyDescent="0.25">
      <c r="A71" s="6" t="s">
        <v>178</v>
      </c>
      <c r="B71" s="7" t="s">
        <v>179</v>
      </c>
      <c r="C71" s="6" t="s">
        <v>180</v>
      </c>
      <c r="D71" s="7" t="s">
        <v>5</v>
      </c>
      <c r="E71" s="7" t="s">
        <v>181</v>
      </c>
      <c r="F71" s="8">
        <v>1.44</v>
      </c>
      <c r="G71" s="8">
        <v>4.46</v>
      </c>
      <c r="H71" s="8">
        <v>106.73</v>
      </c>
      <c r="I71" s="8">
        <v>30.02</v>
      </c>
      <c r="J71" s="8">
        <v>141.21</v>
      </c>
      <c r="K71" s="9">
        <v>203.34</v>
      </c>
      <c r="L71" s="5">
        <f t="shared" si="8"/>
        <v>43.226400000000012</v>
      </c>
      <c r="M71" s="5">
        <f t="shared" si="11"/>
        <v>160.11359999999999</v>
      </c>
    </row>
    <row r="72" spans="1:13" ht="18" x14ac:dyDescent="0.25">
      <c r="A72" s="6" t="s">
        <v>182</v>
      </c>
      <c r="B72" s="7" t="s">
        <v>183</v>
      </c>
      <c r="C72" s="6" t="s">
        <v>184</v>
      </c>
      <c r="D72" s="7" t="s">
        <v>185</v>
      </c>
      <c r="E72" s="7" t="s">
        <v>11</v>
      </c>
      <c r="F72" s="8">
        <v>1</v>
      </c>
      <c r="G72" s="8">
        <v>0</v>
      </c>
      <c r="H72" s="8">
        <v>23.03</v>
      </c>
      <c r="I72" s="8">
        <v>6.22</v>
      </c>
      <c r="J72" s="8">
        <v>29.25</v>
      </c>
      <c r="K72" s="9">
        <v>29.25</v>
      </c>
      <c r="L72" s="5">
        <f t="shared" si="8"/>
        <v>6.2199999999999989</v>
      </c>
      <c r="M72" s="5">
        <f t="shared" si="11"/>
        <v>23.03</v>
      </c>
    </row>
    <row r="73" spans="1:13" x14ac:dyDescent="0.25">
      <c r="A73" s="6" t="s">
        <v>186</v>
      </c>
      <c r="B73" s="7" t="s">
        <v>187</v>
      </c>
      <c r="C73" s="6" t="s">
        <v>188</v>
      </c>
      <c r="D73" s="7" t="s">
        <v>18</v>
      </c>
      <c r="E73" s="7" t="s">
        <v>44</v>
      </c>
      <c r="F73" s="8">
        <v>6</v>
      </c>
      <c r="G73" s="8">
        <v>0</v>
      </c>
      <c r="H73" s="8">
        <v>5.05</v>
      </c>
      <c r="I73" s="8">
        <v>1.36</v>
      </c>
      <c r="J73" s="8">
        <v>6.41</v>
      </c>
      <c r="K73" s="9">
        <v>38.46</v>
      </c>
      <c r="L73" s="5">
        <f t="shared" si="8"/>
        <v>8.1600000000000037</v>
      </c>
      <c r="M73" s="5">
        <f t="shared" si="11"/>
        <v>30.299999999999997</v>
      </c>
    </row>
    <row r="74" spans="1:13" x14ac:dyDescent="0.25">
      <c r="A74" s="6" t="s">
        <v>189</v>
      </c>
      <c r="B74" s="7" t="s">
        <v>190</v>
      </c>
      <c r="C74" s="6" t="s">
        <v>191</v>
      </c>
      <c r="D74" s="7" t="s">
        <v>18</v>
      </c>
      <c r="E74" s="7" t="s">
        <v>26</v>
      </c>
      <c r="F74" s="8">
        <v>11</v>
      </c>
      <c r="G74" s="8">
        <v>0.68</v>
      </c>
      <c r="H74" s="8">
        <v>3.54</v>
      </c>
      <c r="I74" s="8">
        <v>1.1399999999999999</v>
      </c>
      <c r="J74" s="8">
        <v>5.36</v>
      </c>
      <c r="K74" s="9">
        <v>58.96</v>
      </c>
      <c r="L74" s="5">
        <f t="shared" si="8"/>
        <v>12.540000000000006</v>
      </c>
      <c r="M74" s="5">
        <f t="shared" si="11"/>
        <v>46.419999999999995</v>
      </c>
    </row>
    <row r="75" spans="1:13" ht="18" x14ac:dyDescent="0.25">
      <c r="A75" s="6" t="s">
        <v>192</v>
      </c>
      <c r="B75" s="7" t="s">
        <v>193</v>
      </c>
      <c r="C75" s="6" t="s">
        <v>194</v>
      </c>
      <c r="D75" s="7" t="s">
        <v>185</v>
      </c>
      <c r="E75" s="7" t="s">
        <v>11</v>
      </c>
      <c r="F75" s="8">
        <v>2</v>
      </c>
      <c r="G75" s="8">
        <v>0</v>
      </c>
      <c r="H75" s="8">
        <v>12.85</v>
      </c>
      <c r="I75" s="8">
        <v>3.47</v>
      </c>
      <c r="J75" s="8">
        <v>16.32</v>
      </c>
      <c r="K75" s="9">
        <v>32.64</v>
      </c>
      <c r="L75" s="5">
        <f t="shared" si="8"/>
        <v>6.9400000000000013</v>
      </c>
      <c r="M75" s="5">
        <f t="shared" si="11"/>
        <v>25.7</v>
      </c>
    </row>
    <row r="76" spans="1:13" x14ac:dyDescent="0.25">
      <c r="A76" s="6" t="s">
        <v>195</v>
      </c>
      <c r="B76" s="7" t="s">
        <v>196</v>
      </c>
      <c r="C76" s="6" t="s">
        <v>197</v>
      </c>
      <c r="D76" s="7" t="s">
        <v>36</v>
      </c>
      <c r="E76" s="7" t="s">
        <v>11</v>
      </c>
      <c r="F76" s="8">
        <v>1</v>
      </c>
      <c r="G76" s="8">
        <v>1324.39</v>
      </c>
      <c r="H76" s="8">
        <v>848.85</v>
      </c>
      <c r="I76" s="8">
        <v>586.77</v>
      </c>
      <c r="J76" s="8">
        <v>2760.01</v>
      </c>
      <c r="K76" s="9">
        <v>2760.01</v>
      </c>
      <c r="L76" s="5">
        <f t="shared" si="8"/>
        <v>586.77</v>
      </c>
      <c r="M76" s="5">
        <f t="shared" si="11"/>
        <v>2173.2400000000002</v>
      </c>
    </row>
    <row r="77" spans="1:13" ht="15" customHeight="1" x14ac:dyDescent="0.25">
      <c r="A77" s="3" t="s">
        <v>198</v>
      </c>
      <c r="B77" s="30" t="s">
        <v>199</v>
      </c>
      <c r="C77" s="31"/>
      <c r="D77" s="31"/>
      <c r="E77" s="31"/>
      <c r="F77" s="31"/>
      <c r="G77" s="31"/>
      <c r="H77" s="31"/>
      <c r="I77" s="31"/>
      <c r="J77" s="31"/>
      <c r="K77" s="4">
        <f>SUM(K78:K80)</f>
        <v>2196.2600000000002</v>
      </c>
      <c r="L77" s="4">
        <f t="shared" ref="L77:M77" si="12">SUM(L78:L80)</f>
        <v>466.95</v>
      </c>
      <c r="M77" s="4">
        <f t="shared" si="12"/>
        <v>1729.31</v>
      </c>
    </row>
    <row r="78" spans="1:13" x14ac:dyDescent="0.25">
      <c r="A78" s="6" t="s">
        <v>200</v>
      </c>
      <c r="B78" s="7" t="s">
        <v>201</v>
      </c>
      <c r="C78" s="6" t="s">
        <v>202</v>
      </c>
      <c r="D78" s="7" t="s">
        <v>5</v>
      </c>
      <c r="E78" s="7" t="s">
        <v>203</v>
      </c>
      <c r="F78" s="8">
        <v>50</v>
      </c>
      <c r="G78" s="8">
        <v>15.08</v>
      </c>
      <c r="H78" s="8">
        <v>5.37</v>
      </c>
      <c r="I78" s="8">
        <v>5.52</v>
      </c>
      <c r="J78" s="8">
        <v>25.97</v>
      </c>
      <c r="K78" s="9">
        <v>1298.5</v>
      </c>
      <c r="L78" s="5">
        <f t="shared" si="8"/>
        <v>276</v>
      </c>
      <c r="M78" s="5">
        <f t="shared" si="11"/>
        <v>1022.5</v>
      </c>
    </row>
    <row r="79" spans="1:13" ht="18" x14ac:dyDescent="0.25">
      <c r="A79" s="6" t="s">
        <v>204</v>
      </c>
      <c r="B79" s="7" t="s">
        <v>205</v>
      </c>
      <c r="C79" s="6" t="s">
        <v>206</v>
      </c>
      <c r="D79" s="7" t="s">
        <v>5</v>
      </c>
      <c r="E79" s="7" t="s">
        <v>203</v>
      </c>
      <c r="F79" s="8">
        <v>25</v>
      </c>
      <c r="G79" s="8">
        <v>10.28</v>
      </c>
      <c r="H79" s="8">
        <v>0</v>
      </c>
      <c r="I79" s="8">
        <v>2.78</v>
      </c>
      <c r="J79" s="8">
        <v>13.06</v>
      </c>
      <c r="K79" s="9">
        <v>326.5</v>
      </c>
      <c r="L79" s="5">
        <f t="shared" si="8"/>
        <v>69.5</v>
      </c>
      <c r="M79" s="5">
        <f t="shared" si="11"/>
        <v>257</v>
      </c>
    </row>
    <row r="80" spans="1:13" x14ac:dyDescent="0.25">
      <c r="A80" s="6" t="s">
        <v>207</v>
      </c>
      <c r="B80" s="7" t="s">
        <v>208</v>
      </c>
      <c r="C80" s="6" t="s">
        <v>209</v>
      </c>
      <c r="D80" s="7" t="s">
        <v>18</v>
      </c>
      <c r="E80" s="7" t="s">
        <v>26</v>
      </c>
      <c r="F80" s="8">
        <v>1</v>
      </c>
      <c r="G80" s="8">
        <v>0</v>
      </c>
      <c r="H80" s="8">
        <v>449.81</v>
      </c>
      <c r="I80" s="8">
        <v>121.45</v>
      </c>
      <c r="J80" s="8">
        <v>571.26</v>
      </c>
      <c r="K80" s="9">
        <v>571.26</v>
      </c>
      <c r="L80" s="5">
        <f t="shared" si="8"/>
        <v>121.44999999999999</v>
      </c>
      <c r="M80" s="5">
        <f t="shared" si="11"/>
        <v>449.81</v>
      </c>
    </row>
    <row r="81" spans="1:13" ht="15" customHeight="1" x14ac:dyDescent="0.25">
      <c r="A81" s="1"/>
      <c r="B81" s="1"/>
      <c r="C81" s="1"/>
      <c r="D81" s="1"/>
      <c r="E81" s="1"/>
      <c r="F81" s="1"/>
      <c r="G81" s="1"/>
      <c r="H81" s="1"/>
      <c r="K81" s="32" t="s">
        <v>210</v>
      </c>
      <c r="L81" s="33"/>
      <c r="M81" s="10">
        <f>SUM(M4,M9,M49,M56,M77)</f>
        <v>37171.937999999995</v>
      </c>
    </row>
    <row r="82" spans="1:13" ht="15" customHeight="1" x14ac:dyDescent="0.25">
      <c r="A82" s="1"/>
      <c r="B82" s="1"/>
      <c r="C82" s="1"/>
      <c r="D82" s="1"/>
      <c r="E82" s="1"/>
      <c r="F82" s="1"/>
      <c r="G82" s="1"/>
      <c r="H82" s="1"/>
      <c r="K82" s="32" t="s">
        <v>211</v>
      </c>
      <c r="L82" s="33"/>
      <c r="M82" s="10">
        <f>SUM(L4,L9,L49,L56,L77)</f>
        <v>10142.806000000004</v>
      </c>
    </row>
    <row r="83" spans="1:13" ht="15" customHeight="1" x14ac:dyDescent="0.25">
      <c r="A83" s="1"/>
      <c r="B83" s="1"/>
      <c r="C83" s="1"/>
      <c r="D83" s="1"/>
      <c r="E83" s="1"/>
      <c r="F83" s="1"/>
      <c r="G83" s="1"/>
      <c r="H83" s="1"/>
      <c r="K83" s="32" t="s">
        <v>212</v>
      </c>
      <c r="L83" s="33"/>
      <c r="M83" s="10">
        <f>SUM(M81:M82)</f>
        <v>47314.743999999999</v>
      </c>
    </row>
  </sheetData>
  <mergeCells count="20">
    <mergeCell ref="K81:L81"/>
    <mergeCell ref="K82:L82"/>
    <mergeCell ref="K83:L83"/>
    <mergeCell ref="L2:L3"/>
    <mergeCell ref="M2:M3"/>
    <mergeCell ref="B4:J4"/>
    <mergeCell ref="B9:J9"/>
    <mergeCell ref="B49:J49"/>
    <mergeCell ref="B56:J56"/>
    <mergeCell ref="B77:J77"/>
    <mergeCell ref="A1:K1"/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pageMargins left="0.27777777777777779" right="0.27777777777777779" top="0.27777777777777779" bottom="0.27777777777777779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85" zoomScaleNormal="85" workbookViewId="0">
      <selection activeCell="C5" sqref="C5"/>
    </sheetView>
  </sheetViews>
  <sheetFormatPr defaultRowHeight="15" x14ac:dyDescent="0.25"/>
  <cols>
    <col min="1" max="1" width="6" customWidth="1"/>
    <col min="2" max="2" width="5.85546875" customWidth="1"/>
    <col min="3" max="3" width="35" customWidth="1"/>
    <col min="4" max="4" width="7.140625" customWidth="1"/>
    <col min="5" max="5" width="5.140625" customWidth="1"/>
    <col min="6" max="6" width="4.42578125" customWidth="1"/>
    <col min="7" max="7" width="6.28515625" customWidth="1"/>
    <col min="9" max="9" width="6.42578125" customWidth="1"/>
    <col min="11" max="11" width="6.42578125" customWidth="1"/>
  </cols>
  <sheetData>
    <row r="1" spans="1:14" ht="255.75" customHeight="1" x14ac:dyDescent="0.25"/>
    <row r="3" spans="1:14" x14ac:dyDescent="0.25">
      <c r="A3" s="37" t="s">
        <v>242</v>
      </c>
      <c r="B3" s="35" t="s">
        <v>257</v>
      </c>
      <c r="C3" s="37" t="s">
        <v>243</v>
      </c>
      <c r="D3" s="37" t="s">
        <v>244</v>
      </c>
      <c r="E3" s="37" t="s">
        <v>245</v>
      </c>
      <c r="F3" s="37" t="s">
        <v>246</v>
      </c>
      <c r="G3" s="38" t="s">
        <v>247</v>
      </c>
      <c r="H3" s="38"/>
      <c r="I3" s="38"/>
      <c r="J3" s="38"/>
      <c r="K3" s="38"/>
      <c r="L3" s="38"/>
      <c r="M3" s="34" t="s">
        <v>248</v>
      </c>
      <c r="N3" s="34" t="s">
        <v>249</v>
      </c>
    </row>
    <row r="4" spans="1:14" ht="33" x14ac:dyDescent="0.25">
      <c r="A4" s="37"/>
      <c r="B4" s="36"/>
      <c r="C4" s="37"/>
      <c r="D4" s="37"/>
      <c r="E4" s="37"/>
      <c r="F4" s="37"/>
      <c r="G4" s="11" t="s">
        <v>250</v>
      </c>
      <c r="H4" s="12" t="s">
        <v>251</v>
      </c>
      <c r="I4" s="12" t="s">
        <v>252</v>
      </c>
      <c r="J4" s="12" t="s">
        <v>253</v>
      </c>
      <c r="K4" s="12" t="s">
        <v>254</v>
      </c>
      <c r="L4" s="11" t="s">
        <v>255</v>
      </c>
      <c r="M4" s="34"/>
      <c r="N4" s="34"/>
    </row>
    <row r="5" spans="1:14" ht="24.75" x14ac:dyDescent="0.25">
      <c r="A5" s="13" t="s">
        <v>258</v>
      </c>
      <c r="B5" s="13" t="s">
        <v>214</v>
      </c>
      <c r="C5" s="14" t="s">
        <v>215</v>
      </c>
      <c r="D5" s="15" t="s">
        <v>216</v>
      </c>
      <c r="E5" s="15" t="s">
        <v>256</v>
      </c>
      <c r="F5" s="15">
        <v>1</v>
      </c>
      <c r="G5" s="16" t="s">
        <v>214</v>
      </c>
      <c r="H5" s="16">
        <f>11558.58</f>
        <v>11558.58</v>
      </c>
      <c r="I5" s="16">
        <v>9141</v>
      </c>
      <c r="J5" s="16" t="s">
        <v>214</v>
      </c>
      <c r="K5" s="16">
        <v>9937.6</v>
      </c>
      <c r="L5" s="15" t="s">
        <v>214</v>
      </c>
      <c r="M5" s="16">
        <f>AVERAGE(G5:L5)</f>
        <v>10212.393333333333</v>
      </c>
      <c r="N5" s="16">
        <f>F5*M5</f>
        <v>10212.393333333333</v>
      </c>
    </row>
    <row r="6" spans="1:14" ht="16.5" x14ac:dyDescent="0.25">
      <c r="A6" s="13" t="s">
        <v>259</v>
      </c>
      <c r="B6" s="13" t="s">
        <v>214</v>
      </c>
      <c r="C6" s="14" t="s">
        <v>219</v>
      </c>
      <c r="D6" s="15" t="s">
        <v>216</v>
      </c>
      <c r="E6" s="15" t="s">
        <v>256</v>
      </c>
      <c r="F6" s="15">
        <v>3</v>
      </c>
      <c r="G6" s="16">
        <f>40</f>
        <v>40</v>
      </c>
      <c r="H6" s="16">
        <f>12.304</f>
        <v>12.304</v>
      </c>
      <c r="I6" s="16" t="s">
        <v>214</v>
      </c>
      <c r="J6" s="16">
        <f>18</f>
        <v>18</v>
      </c>
      <c r="K6" s="16" t="s">
        <v>214</v>
      </c>
      <c r="L6" s="15" t="s">
        <v>214</v>
      </c>
      <c r="M6" s="16">
        <f t="shared" ref="M6:M10" si="0">AVERAGE(G6:L6)</f>
        <v>23.434666666666669</v>
      </c>
      <c r="N6" s="16">
        <f t="shared" ref="N6:N10" si="1">F6*M6</f>
        <v>70.304000000000002</v>
      </c>
    </row>
    <row r="7" spans="1:14" ht="24.75" x14ac:dyDescent="0.25">
      <c r="A7" s="13" t="s">
        <v>260</v>
      </c>
      <c r="B7" s="13" t="s">
        <v>214</v>
      </c>
      <c r="C7" s="14" t="s">
        <v>221</v>
      </c>
      <c r="D7" s="15" t="s">
        <v>216</v>
      </c>
      <c r="E7" s="15" t="s">
        <v>256</v>
      </c>
      <c r="F7" s="15">
        <v>3</v>
      </c>
      <c r="G7" s="16">
        <f>319</f>
        <v>319</v>
      </c>
      <c r="H7" s="16">
        <f>264.4621</f>
        <v>264.46210000000002</v>
      </c>
      <c r="I7" s="16" t="s">
        <v>214</v>
      </c>
      <c r="J7" s="16">
        <f>185</f>
        <v>185</v>
      </c>
      <c r="K7" s="16" t="s">
        <v>214</v>
      </c>
      <c r="L7" s="15">
        <f>310.16</f>
        <v>310.16000000000003</v>
      </c>
      <c r="M7" s="16">
        <f t="shared" si="0"/>
        <v>269.65552500000001</v>
      </c>
      <c r="N7" s="16">
        <f t="shared" si="1"/>
        <v>808.96657500000003</v>
      </c>
    </row>
    <row r="8" spans="1:14" x14ac:dyDescent="0.25">
      <c r="A8" s="13" t="s">
        <v>261</v>
      </c>
      <c r="B8" s="13" t="s">
        <v>214</v>
      </c>
      <c r="C8" s="14" t="s">
        <v>223</v>
      </c>
      <c r="D8" s="15" t="s">
        <v>216</v>
      </c>
      <c r="E8" s="15" t="s">
        <v>256</v>
      </c>
      <c r="F8" s="15">
        <v>3</v>
      </c>
      <c r="G8" s="16">
        <f>21</f>
        <v>21</v>
      </c>
      <c r="H8" s="16">
        <f>17.89</f>
        <v>17.89</v>
      </c>
      <c r="I8" s="16" t="s">
        <v>214</v>
      </c>
      <c r="J8" s="16">
        <f>12</f>
        <v>12</v>
      </c>
      <c r="K8" s="16" t="s">
        <v>214</v>
      </c>
      <c r="L8" s="15">
        <f>10.23</f>
        <v>10.23</v>
      </c>
      <c r="M8" s="16">
        <f t="shared" si="0"/>
        <v>15.280000000000001</v>
      </c>
      <c r="N8" s="16">
        <f t="shared" si="1"/>
        <v>45.84</v>
      </c>
    </row>
    <row r="9" spans="1:14" ht="16.5" x14ac:dyDescent="0.25">
      <c r="A9" s="13" t="s">
        <v>262</v>
      </c>
      <c r="B9" s="13" t="s">
        <v>214</v>
      </c>
      <c r="C9" s="14" t="s">
        <v>225</v>
      </c>
      <c r="D9" s="15" t="s">
        <v>216</v>
      </c>
      <c r="E9" s="15" t="s">
        <v>256</v>
      </c>
      <c r="F9" s="15">
        <v>3</v>
      </c>
      <c r="G9" s="16">
        <f>26.5</f>
        <v>26.5</v>
      </c>
      <c r="H9" s="16">
        <f>39.27</f>
        <v>39.270000000000003</v>
      </c>
      <c r="I9" s="16" t="s">
        <v>214</v>
      </c>
      <c r="J9" s="16">
        <f>321</f>
        <v>321</v>
      </c>
      <c r="K9" s="16" t="s">
        <v>214</v>
      </c>
      <c r="L9" s="15">
        <f>45.62</f>
        <v>45.62</v>
      </c>
      <c r="M9" s="16">
        <f t="shared" si="0"/>
        <v>108.0975</v>
      </c>
      <c r="N9" s="16">
        <f t="shared" si="1"/>
        <v>324.29250000000002</v>
      </c>
    </row>
    <row r="10" spans="1:14" x14ac:dyDescent="0.25">
      <c r="A10" s="13" t="s">
        <v>263</v>
      </c>
      <c r="B10" s="13" t="s">
        <v>214</v>
      </c>
      <c r="C10" s="14" t="s">
        <v>227</v>
      </c>
      <c r="D10" s="15" t="s">
        <v>216</v>
      </c>
      <c r="E10" s="15" t="s">
        <v>256</v>
      </c>
      <c r="F10" s="15">
        <v>3</v>
      </c>
      <c r="G10" s="16">
        <f>61</f>
        <v>61</v>
      </c>
      <c r="H10" s="16">
        <f>10.39</f>
        <v>10.39</v>
      </c>
      <c r="I10" s="16" t="s">
        <v>214</v>
      </c>
      <c r="J10" s="16">
        <f>21</f>
        <v>21</v>
      </c>
      <c r="K10" s="16" t="s">
        <v>214</v>
      </c>
      <c r="L10" s="15" t="s">
        <v>214</v>
      </c>
      <c r="M10" s="16">
        <f t="shared" si="0"/>
        <v>30.796666666666667</v>
      </c>
      <c r="N10" s="16">
        <f t="shared" si="1"/>
        <v>92.39</v>
      </c>
    </row>
  </sheetData>
  <mergeCells count="9">
    <mergeCell ref="M3:M4"/>
    <mergeCell ref="N3:N4"/>
    <mergeCell ref="B3:B4"/>
    <mergeCell ref="A3:A4"/>
    <mergeCell ref="C3:C4"/>
    <mergeCell ref="D3:D4"/>
    <mergeCell ref="E3:E4"/>
    <mergeCell ref="F3:F4"/>
    <mergeCell ref="G3:L3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Orçamentária</vt:lpstr>
      <vt:lpstr>Itens Cotação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2019-09-12T20:53:06Z</dcterms:modified>
</cp:coreProperties>
</file>