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nk_engenharia\04. ARQUIVOS DOS CAMPUS\03. CAMPUS ALVORADA\OBRA 8 - QUADRA POLIESPORTIVA\10. QUADRA ALVORADA - LICITACAO\3 - PROJETO EXECUTIVO\5 - MEMORIA DE CALCULO\"/>
    </mc:Choice>
  </mc:AlternateContent>
  <bookViews>
    <workbookView xWindow="0" yWindow="0" windowWidth="13050" windowHeight="9585" firstSheet="2" activeTab="3"/>
  </bookViews>
  <sheets>
    <sheet name="Memória de Cálculo PAV" sheetId="12" r:id="rId1"/>
    <sheet name="Memória de Cálculo Drenagem" sheetId="11" r:id="rId2"/>
    <sheet name="Memória de Cálculo Mov. Terra" sheetId="10" r:id="rId3"/>
    <sheet name="Memória de Cálculo do Aço" sheetId="8" r:id="rId4"/>
    <sheet name="Memória de Cálc. Piso e Cobertu" sheetId="9" r:id="rId5"/>
    <sheet name="Memória de Cálc. Linhas Demarca" sheetId="13" r:id="rId6"/>
  </sheets>
  <calcPr calcId="162913"/>
</workbook>
</file>

<file path=xl/calcChain.xml><?xml version="1.0" encoding="utf-8"?>
<calcChain xmlns="http://schemas.openxmlformats.org/spreadsheetml/2006/main">
  <c r="I16" i="10" l="1"/>
  <c r="G16" i="10"/>
  <c r="G15" i="10"/>
  <c r="F15" i="10"/>
  <c r="F16" i="10"/>
  <c r="E39" i="8" l="1"/>
  <c r="D18" i="8" l="1"/>
  <c r="D17" i="8"/>
  <c r="D13" i="8"/>
  <c r="D14" i="8"/>
  <c r="F29" i="13" l="1"/>
  <c r="F28" i="13"/>
  <c r="F26" i="13"/>
  <c r="F25" i="13"/>
  <c r="F24" i="13"/>
  <c r="F23" i="13"/>
  <c r="F22" i="13"/>
  <c r="F21" i="13"/>
  <c r="F19" i="13"/>
  <c r="F17" i="13"/>
  <c r="F16" i="13"/>
  <c r="F15" i="13"/>
  <c r="F13" i="13"/>
  <c r="E20" i="12" l="1"/>
  <c r="E14" i="12"/>
  <c r="E15" i="12"/>
  <c r="E16" i="12"/>
  <c r="E17" i="12"/>
  <c r="E18" i="12"/>
  <c r="E13" i="12"/>
  <c r="F16" i="9" l="1"/>
  <c r="F14" i="10" l="1"/>
  <c r="G14" i="10" s="1"/>
  <c r="F17" i="10"/>
  <c r="G17" i="10" s="1"/>
  <c r="F20" i="10"/>
  <c r="F21" i="10"/>
  <c r="F24" i="10"/>
  <c r="F25" i="10"/>
  <c r="F28" i="10"/>
  <c r="G29" i="10" s="1"/>
  <c r="F29" i="10"/>
  <c r="F32" i="10"/>
  <c r="F33" i="10"/>
  <c r="F34" i="10"/>
  <c r="G25" i="10" l="1"/>
  <c r="F22" i="9"/>
  <c r="F13" i="9" l="1"/>
  <c r="F22" i="11" l="1"/>
  <c r="F21" i="11"/>
  <c r="F14" i="11"/>
  <c r="F15" i="11"/>
  <c r="F13" i="11"/>
  <c r="E28" i="9" l="1"/>
  <c r="F28" i="9" s="1"/>
  <c r="E34" i="9" l="1"/>
  <c r="F34" i="9" s="1"/>
  <c r="E33" i="9"/>
  <c r="F33" i="9" s="1"/>
  <c r="F26" i="9"/>
  <c r="E27" i="9"/>
  <c r="F27" i="9" s="1"/>
  <c r="E26" i="9"/>
  <c r="F19" i="9"/>
  <c r="F17" i="9"/>
  <c r="F14" i="9"/>
  <c r="F41" i="9"/>
  <c r="F29" i="9" l="1"/>
  <c r="F35" i="9"/>
  <c r="F40" i="9" l="1"/>
</calcChain>
</file>

<file path=xl/sharedStrings.xml><?xml version="1.0" encoding="utf-8"?>
<sst xmlns="http://schemas.openxmlformats.org/spreadsheetml/2006/main" count="271" uniqueCount="144">
  <si>
    <t>TOTAL</t>
  </si>
  <si>
    <t>AÇO 6,3 MM</t>
  </si>
  <si>
    <t>AÇO 12,5 MM</t>
  </si>
  <si>
    <t>AÇO 5,0 MM</t>
  </si>
  <si>
    <t>AÇO 8,0 MM</t>
  </si>
  <si>
    <t>AÇO 10,0 MM</t>
  </si>
  <si>
    <t>MINISTÉRIO DA EDUCAÇÃO</t>
  </si>
  <si>
    <t>Secretaria de Educação Profissional e Tecnológica</t>
  </si>
  <si>
    <t>Instituto Federal de Educação, Ciência e Tecnologia do Rio Grande do Sul</t>
  </si>
  <si>
    <t>Pró-reitoria de Administração</t>
  </si>
  <si>
    <t>Diretoria de Adminstração e Planejamento</t>
  </si>
  <si>
    <t>QUANTITATIVO DE AÇO</t>
  </si>
  <si>
    <t>INFRA ESTRUTURA</t>
  </si>
  <si>
    <t>QDADE (KG)</t>
  </si>
  <si>
    <t>FORMA (M²)</t>
  </si>
  <si>
    <r>
      <t>CONCRETO (M</t>
    </r>
    <r>
      <rPr>
        <b/>
        <i/>
        <sz val="11"/>
        <color theme="1"/>
        <rFont val="Calibri"/>
        <family val="2"/>
        <scheme val="minor"/>
      </rPr>
      <t>³</t>
    </r>
    <r>
      <rPr>
        <b/>
        <sz val="11"/>
        <color theme="1"/>
        <rFont val="Calibri"/>
        <family val="2"/>
        <scheme val="minor"/>
      </rPr>
      <t>)</t>
    </r>
  </si>
  <si>
    <t>VIGAS BALDRAMES                            V1=V2 (20X40) E V3=V4 (20X40)</t>
  </si>
  <si>
    <t>SUPRAESTRUTUTA</t>
  </si>
  <si>
    <t xml:space="preserve">14 PILARES </t>
  </si>
  <si>
    <t>MEMÓRIA DE CÁLCULO</t>
  </si>
  <si>
    <t>M²</t>
  </si>
  <si>
    <t>L1</t>
  </si>
  <si>
    <t>L2</t>
  </si>
  <si>
    <t>e</t>
  </si>
  <si>
    <t>M³</t>
  </si>
  <si>
    <t>QUADRA</t>
  </si>
  <si>
    <t xml:space="preserve">COBERTURA </t>
  </si>
  <si>
    <t>TELHA</t>
  </si>
  <si>
    <t>ESTRUTURA</t>
  </si>
  <si>
    <t>PINTURA</t>
  </si>
  <si>
    <t>AÇO 5,0 MM (Principal)</t>
  </si>
  <si>
    <t>AÇO 6,3 MM (Adicional)</t>
  </si>
  <si>
    <t>AÇO 12,5 MM (Principal + Adicional)</t>
  </si>
  <si>
    <t>Volume (m³)</t>
  </si>
  <si>
    <t>L3</t>
  </si>
  <si>
    <t>Total para 14 Sapatas</t>
  </si>
  <si>
    <t xml:space="preserve">Escavação </t>
  </si>
  <si>
    <t>h</t>
  </si>
  <si>
    <t>c</t>
  </si>
  <si>
    <t>VIGAS BALDRAMES                             (20X40) Metade</t>
  </si>
  <si>
    <t>Total</t>
  </si>
  <si>
    <t>Escavação</t>
  </si>
  <si>
    <t>MOVIMENTAÇÕES DE TERRA</t>
  </si>
  <si>
    <t>Concreto 10 cm</t>
  </si>
  <si>
    <t>Lastro de Brita</t>
  </si>
  <si>
    <t>KG</t>
  </si>
  <si>
    <t>Polimento Piso Industrial</t>
  </si>
  <si>
    <t>M</t>
  </si>
  <si>
    <t>FORMA L1 + L2</t>
  </si>
  <si>
    <t>4,5 + 4,5 (M²)</t>
  </si>
  <si>
    <t>FORMA L3 + L4</t>
  </si>
  <si>
    <t>0,82 + 0,67 (M²)</t>
  </si>
  <si>
    <t>14*10,5</t>
  </si>
  <si>
    <t>Pintura piso da quadra</t>
  </si>
  <si>
    <t>Lado 1 e Lado 2</t>
  </si>
  <si>
    <t>altura</t>
  </si>
  <si>
    <t>combrimento</t>
  </si>
  <si>
    <t>total</t>
  </si>
  <si>
    <t>Lado 3 e Lado 4</t>
  </si>
  <si>
    <t>Tela de Nylon</t>
  </si>
  <si>
    <t>Alambrado</t>
  </si>
  <si>
    <t>Pintura faixas da quadra</t>
  </si>
  <si>
    <t>ML</t>
  </si>
  <si>
    <t>Forma</t>
  </si>
  <si>
    <t>Lateral</t>
  </si>
  <si>
    <t>Escavação da quadra (Corte)</t>
  </si>
  <si>
    <t>E</t>
  </si>
  <si>
    <t>Sapata</t>
  </si>
  <si>
    <t>Viga baldrame</t>
  </si>
  <si>
    <t>Impermeabilização VIGAS BALDRAMES                             (20X40)</t>
  </si>
  <si>
    <t>Área (m²)</t>
  </si>
  <si>
    <t>Drenagem</t>
  </si>
  <si>
    <t>Canaleta - Meia Cana 30 cm</t>
  </si>
  <si>
    <t>L1 (m)</t>
  </si>
  <si>
    <t>L2 (m)</t>
  </si>
  <si>
    <t>m</t>
  </si>
  <si>
    <t>Tubo de 30 - drenagem até as caxias</t>
  </si>
  <si>
    <t>Caixa de drenagem (60x60)</t>
  </si>
  <si>
    <t>UN</t>
  </si>
  <si>
    <t>PISO</t>
  </si>
  <si>
    <t>L3 (m)</t>
  </si>
  <si>
    <t>Talude</t>
  </si>
  <si>
    <t>Grama Lado 1</t>
  </si>
  <si>
    <t>Grama Lado 2</t>
  </si>
  <si>
    <t>CAIXA</t>
  </si>
  <si>
    <t>Grelha para a canaleta (30 cm)</t>
  </si>
  <si>
    <t>Compactação</t>
  </si>
  <si>
    <t>Meio Fio</t>
  </si>
  <si>
    <t>Piso Intertravado / Calçada</t>
  </si>
  <si>
    <t>(0,20*129,22m)*2 faces</t>
  </si>
  <si>
    <t>(0,40*129,22m)</t>
  </si>
  <si>
    <t>AÇO 5MM(prancha 11/11)</t>
  </si>
  <si>
    <t>comprimento</t>
  </si>
  <si>
    <t>Grama</t>
  </si>
  <si>
    <t>Aterro para plantação de grama</t>
  </si>
  <si>
    <t>Aterro de emprestimo</t>
  </si>
  <si>
    <t>Terra preta para plantio de grama</t>
  </si>
  <si>
    <t>Lastro de brita</t>
  </si>
  <si>
    <t>Reaterro das Fundações</t>
  </si>
  <si>
    <t>QUADRA 36,40x21,60 = 785,00</t>
  </si>
  <si>
    <t>Pavimentação</t>
  </si>
  <si>
    <t>Piso intertravado L1</t>
  </si>
  <si>
    <t>Piso intertravado L2</t>
  </si>
  <si>
    <t>Piso intertravado L3</t>
  </si>
  <si>
    <t>Piso intertravado L4</t>
  </si>
  <si>
    <t>Piso intertravado L5</t>
  </si>
  <si>
    <t>Piso intertravado L6</t>
  </si>
  <si>
    <t>MEIO FIO</t>
  </si>
  <si>
    <t>DELIMITAÇÃO PINTURA QUADRA 30X16</t>
  </si>
  <si>
    <t>QUADRA DELIMITAÇÃO</t>
  </si>
  <si>
    <t>Entorno</t>
  </si>
  <si>
    <t>QUADRA FUTSAL</t>
  </si>
  <si>
    <t>CONTORNO</t>
  </si>
  <si>
    <t>ÁREA DO GOLEIRO</t>
  </si>
  <si>
    <t>CÍRCULO CENTRAL</t>
  </si>
  <si>
    <t>QUADRA VOLEIBOL</t>
  </si>
  <si>
    <t>LINHAS</t>
  </si>
  <si>
    <t>18+18+9+9+9+9+14+4*(1,55)</t>
  </si>
  <si>
    <t>QUADRA BASQUETE</t>
  </si>
  <si>
    <t>LINHA 3 M</t>
  </si>
  <si>
    <t>CIRCULO DO GARRAFÃO</t>
  </si>
  <si>
    <t>SEMI-CÍRCULO</t>
  </si>
  <si>
    <t>GARRAFÃO</t>
  </si>
  <si>
    <t>LINHAS PONTILHADAS GARRAFÃO</t>
  </si>
  <si>
    <t>23,70*2</t>
  </si>
  <si>
    <t>5,65*4</t>
  </si>
  <si>
    <t>(3,92+0,74)*2</t>
  </si>
  <si>
    <t>(5,8+5,8+4,9)*2</t>
  </si>
  <si>
    <t>5,65*2</t>
  </si>
  <si>
    <t>QUADRA HANDEBOL</t>
  </si>
  <si>
    <t>PONTILHADA NOS 7 m</t>
  </si>
  <si>
    <t>16,04*2</t>
  </si>
  <si>
    <t>(5,56+5,56+3+0,69+0,69)*2</t>
  </si>
  <si>
    <t>30+30+16+16 m</t>
  </si>
  <si>
    <t>30+30+14+14 m</t>
  </si>
  <si>
    <t>18,84 m</t>
  </si>
  <si>
    <t>COMPRIMENTO</t>
  </si>
  <si>
    <t>FUNDAÇÃO - ESTACAS d=40CM 16 UNIDADES</t>
  </si>
  <si>
    <t>FUNDAÇÃO - ESTACAS d=50CM 24 UNIDADES</t>
  </si>
  <si>
    <t xml:space="preserve">BLOCOS      </t>
  </si>
  <si>
    <r>
      <t>CONCRETO (M</t>
    </r>
    <r>
      <rPr>
        <b/>
        <i/>
        <sz val="11"/>
        <rFont val="Calibri"/>
        <family val="2"/>
        <scheme val="minor"/>
      </rPr>
      <t>³</t>
    </r>
    <r>
      <rPr>
        <b/>
        <sz val="11"/>
        <rFont val="Calibri"/>
        <family val="2"/>
        <scheme val="minor"/>
      </rPr>
      <t>)</t>
    </r>
  </si>
  <si>
    <t>FUNDAÇÃO - BLOCOS</t>
  </si>
  <si>
    <t>Escavação das Fundações/BLOCOS</t>
  </si>
  <si>
    <t>Escavação das FundaçõesBLOCOS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</si>
</sst>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left"/>
    </xf>
    <xf numFmtId="44" fontId="0" fillId="0" borderId="0" xfId="0" applyNumberFormat="1"/>
    <xf numFmtId="0" fontId="0" fillId="0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/>
    <xf numFmtId="4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6" fillId="0" borderId="10" xfId="0" applyNumberFormat="1" applyFont="1" applyFill="1" applyBorder="1" applyAlignment="1" applyProtection="1">
      <alignment vertical="center" wrapText="1"/>
    </xf>
    <xf numFmtId="0" fontId="1" fillId="0" borderId="16" xfId="0" applyFont="1" applyFill="1" applyBorder="1" applyAlignment="1">
      <alignment horizontal="left"/>
    </xf>
    <xf numFmtId="4" fontId="3" fillId="0" borderId="16" xfId="0" applyNumberFormat="1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/>
    <xf numFmtId="0" fontId="1" fillId="0" borderId="16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3" fillId="0" borderId="16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6" xfId="0" applyNumberFormat="1" applyFont="1" applyFill="1" applyBorder="1" applyAlignment="1" applyProtection="1">
      <alignment horizontal="center" vertical="center" wrapText="1"/>
    </xf>
    <xf numFmtId="4" fontId="0" fillId="0" borderId="16" xfId="0" applyNumberForma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2" fontId="0" fillId="2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</xf>
    <xf numFmtId="4" fontId="3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3" fillId="0" borderId="19" xfId="0" applyNumberFormat="1" applyFont="1" applyFill="1" applyBorder="1" applyAlignment="1" applyProtection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</xf>
    <xf numFmtId="4" fontId="3" fillId="0" borderId="2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>
      <alignment horizontal="left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4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left"/>
    </xf>
    <xf numFmtId="0" fontId="12" fillId="0" borderId="22" xfId="0" applyNumberFormat="1" applyFont="1" applyFill="1" applyBorder="1" applyAlignment="1" applyProtection="1">
      <alignment horizontal="center" vertical="center" wrapText="1"/>
    </xf>
    <xf numFmtId="0" fontId="12" fillId="0" borderId="21" xfId="0" applyNumberFormat="1" applyFont="1" applyFill="1" applyBorder="1" applyAlignment="1" applyProtection="1">
      <alignment horizontal="center" vertical="center" wrapText="1"/>
    </xf>
    <xf numFmtId="4" fontId="12" fillId="0" borderId="4" xfId="0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99"/>
      <color rgb="FF00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152400</xdr:rowOff>
    </xdr:from>
    <xdr:to>
      <xdr:col>3</xdr:col>
      <xdr:colOff>542925</xdr:colOff>
      <xdr:row>1</xdr:row>
      <xdr:rowOff>143287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2400"/>
          <a:ext cx="476250" cy="362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152400</xdr:rowOff>
    </xdr:from>
    <xdr:to>
      <xdr:col>3</xdr:col>
      <xdr:colOff>542925</xdr:colOff>
      <xdr:row>1</xdr:row>
      <xdr:rowOff>143287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2400"/>
          <a:ext cx="476250" cy="362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66675</xdr:rowOff>
    </xdr:from>
    <xdr:to>
      <xdr:col>3</xdr:col>
      <xdr:colOff>514350</xdr:colOff>
      <xdr:row>0</xdr:row>
      <xdr:rowOff>495299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66675"/>
          <a:ext cx="438150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95250</xdr:rowOff>
    </xdr:from>
    <xdr:to>
      <xdr:col>3</xdr:col>
      <xdr:colOff>609600</xdr:colOff>
      <xdr:row>0</xdr:row>
      <xdr:rowOff>523874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95250"/>
          <a:ext cx="438150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171450</xdr:rowOff>
    </xdr:from>
    <xdr:to>
      <xdr:col>3</xdr:col>
      <xdr:colOff>542925</xdr:colOff>
      <xdr:row>1</xdr:row>
      <xdr:rowOff>143287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71450"/>
          <a:ext cx="476250" cy="333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171450</xdr:rowOff>
    </xdr:from>
    <xdr:to>
      <xdr:col>3</xdr:col>
      <xdr:colOff>542925</xdr:colOff>
      <xdr:row>1</xdr:row>
      <xdr:rowOff>143287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71450"/>
          <a:ext cx="476250" cy="333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showGridLines="0" topLeftCell="A7" zoomScaleNormal="100" workbookViewId="0">
      <selection activeCell="D29" sqref="D29"/>
    </sheetView>
  </sheetViews>
  <sheetFormatPr defaultRowHeight="15" x14ac:dyDescent="0.25"/>
  <cols>
    <col min="1" max="1" width="5" customWidth="1"/>
    <col min="2" max="2" width="35.140625" bestFit="1" customWidth="1"/>
    <col min="3" max="3" width="13.28515625" style="1" customWidth="1"/>
    <col min="4" max="4" width="13.7109375" style="1" customWidth="1"/>
    <col min="5" max="5" width="11.5703125" style="1" customWidth="1"/>
    <col min="6" max="6" width="7" style="1" bestFit="1" customWidth="1"/>
    <col min="7" max="7" width="18.140625" customWidth="1"/>
    <col min="8" max="8" width="13.85546875" style="1" customWidth="1"/>
    <col min="9" max="9" width="16.5703125" bestFit="1" customWidth="1"/>
    <col min="10" max="10" width="14.28515625" bestFit="1" customWidth="1"/>
    <col min="11" max="11" width="7.7109375" bestFit="1" customWidth="1"/>
    <col min="12" max="12" width="12.28515625" style="1" customWidth="1"/>
    <col min="14" max="14" width="14" bestFit="1" customWidth="1"/>
    <col min="15" max="15" width="14.42578125" bestFit="1" customWidth="1"/>
  </cols>
  <sheetData>
    <row r="1" spans="2:12" s="58" customFormat="1" ht="29.25" customHeight="1" x14ac:dyDescent="0.2">
      <c r="B1" s="56"/>
      <c r="C1" s="57"/>
      <c r="D1" s="57"/>
      <c r="E1" s="57"/>
      <c r="F1" s="57"/>
      <c r="H1" s="57"/>
      <c r="L1" s="57"/>
    </row>
    <row r="2" spans="2:12" s="58" customFormat="1" ht="17.25" customHeight="1" x14ac:dyDescent="0.2">
      <c r="C2" s="57"/>
      <c r="D2" s="57"/>
      <c r="E2" s="57"/>
      <c r="F2" s="57"/>
      <c r="H2" s="57"/>
      <c r="L2" s="57"/>
    </row>
    <row r="3" spans="2:12" s="58" customFormat="1" ht="17.25" customHeight="1" x14ac:dyDescent="0.2">
      <c r="C3" s="57"/>
      <c r="D3" s="59" t="s">
        <v>6</v>
      </c>
      <c r="E3" s="57"/>
      <c r="F3" s="57"/>
      <c r="H3" s="57"/>
      <c r="L3" s="57"/>
    </row>
    <row r="4" spans="2:12" s="58" customFormat="1" ht="17.25" customHeight="1" x14ac:dyDescent="0.2">
      <c r="C4" s="57"/>
      <c r="D4" s="59" t="s">
        <v>7</v>
      </c>
      <c r="E4" s="57"/>
      <c r="F4" s="57"/>
      <c r="H4" s="57"/>
      <c r="L4" s="57"/>
    </row>
    <row r="5" spans="2:12" s="58" customFormat="1" ht="17.25" customHeight="1" x14ac:dyDescent="0.2">
      <c r="C5" s="57"/>
      <c r="D5" s="59" t="s">
        <v>8</v>
      </c>
      <c r="E5" s="57"/>
      <c r="F5" s="57"/>
      <c r="H5" s="57"/>
      <c r="L5" s="57"/>
    </row>
    <row r="6" spans="2:12" s="58" customFormat="1" ht="17.25" customHeight="1" x14ac:dyDescent="0.2">
      <c r="C6" s="57"/>
      <c r="D6" s="59" t="s">
        <v>9</v>
      </c>
      <c r="E6" s="57"/>
      <c r="F6" s="57"/>
      <c r="H6" s="57"/>
      <c r="L6" s="57"/>
    </row>
    <row r="7" spans="2:12" s="58" customFormat="1" ht="20.25" customHeight="1" x14ac:dyDescent="0.2">
      <c r="C7" s="57"/>
      <c r="D7" s="59" t="s">
        <v>10</v>
      </c>
      <c r="E7" s="57"/>
      <c r="F7" s="57"/>
      <c r="H7" s="57"/>
      <c r="L7" s="57"/>
    </row>
    <row r="8" spans="2:12" ht="9.75" customHeight="1" x14ac:dyDescent="0.25">
      <c r="C8" s="11"/>
    </row>
    <row r="9" spans="2:12" ht="24.75" customHeight="1" x14ac:dyDescent="0.4">
      <c r="B9" s="69" t="s">
        <v>19</v>
      </c>
      <c r="C9" s="69"/>
      <c r="D9" s="69"/>
      <c r="E9" s="69"/>
      <c r="F9" s="69"/>
      <c r="G9" s="23"/>
      <c r="H9" s="23"/>
    </row>
    <row r="10" spans="2:12" s="6" customFormat="1" ht="9.75" customHeight="1" x14ac:dyDescent="0.25">
      <c r="C10" s="7"/>
      <c r="D10" s="7"/>
      <c r="E10" s="7"/>
      <c r="F10" s="1"/>
      <c r="G10"/>
      <c r="H10" s="1"/>
      <c r="I10"/>
      <c r="J10"/>
      <c r="L10" s="7"/>
    </row>
    <row r="11" spans="2:12" s="6" customFormat="1" ht="25.5" customHeight="1" x14ac:dyDescent="0.25">
      <c r="B11" s="70" t="s">
        <v>100</v>
      </c>
      <c r="C11" s="70"/>
      <c r="D11" s="70"/>
      <c r="E11" s="70"/>
      <c r="F11" s="70"/>
      <c r="G11"/>
      <c r="H11"/>
      <c r="I11"/>
      <c r="J11"/>
      <c r="L11" s="7"/>
    </row>
    <row r="12" spans="2:12" ht="22.5" customHeight="1" x14ac:dyDescent="0.25">
      <c r="B12" s="18" t="s">
        <v>79</v>
      </c>
      <c r="C12" s="18" t="s">
        <v>73</v>
      </c>
      <c r="D12" s="18" t="s">
        <v>74</v>
      </c>
      <c r="E12" s="71" t="s">
        <v>0</v>
      </c>
      <c r="F12" s="71"/>
      <c r="L12"/>
    </row>
    <row r="13" spans="2:12" ht="22.5" customHeight="1" x14ac:dyDescent="0.25">
      <c r="B13" s="3" t="s">
        <v>101</v>
      </c>
      <c r="C13" s="15">
        <v>4</v>
      </c>
      <c r="D13" s="15">
        <v>4</v>
      </c>
      <c r="E13" s="53">
        <f>SUM(C13*D13)</f>
        <v>16</v>
      </c>
      <c r="F13" s="8" t="s">
        <v>20</v>
      </c>
      <c r="L13"/>
    </row>
    <row r="14" spans="2:12" ht="22.5" customHeight="1" x14ac:dyDescent="0.25">
      <c r="B14" s="3" t="s">
        <v>102</v>
      </c>
      <c r="C14" s="31">
        <v>4</v>
      </c>
      <c r="D14" s="31">
        <v>4</v>
      </c>
      <c r="E14" s="53">
        <f t="shared" ref="E14:E18" si="0">SUM(C14*D14)</f>
        <v>16</v>
      </c>
      <c r="F14" s="8" t="s">
        <v>20</v>
      </c>
      <c r="L14"/>
    </row>
    <row r="15" spans="2:12" ht="22.5" customHeight="1" x14ac:dyDescent="0.25">
      <c r="B15" s="3" t="s">
        <v>103</v>
      </c>
      <c r="C15" s="15">
        <v>38.200000000000003</v>
      </c>
      <c r="D15" s="15">
        <v>2.35</v>
      </c>
      <c r="E15" s="53">
        <f t="shared" si="0"/>
        <v>89.77000000000001</v>
      </c>
      <c r="F15" s="8" t="s">
        <v>20</v>
      </c>
    </row>
    <row r="16" spans="2:12" ht="22.5" customHeight="1" x14ac:dyDescent="0.25">
      <c r="B16" s="3" t="s">
        <v>104</v>
      </c>
      <c r="C16" s="15">
        <v>38.200000000000003</v>
      </c>
      <c r="D16" s="31">
        <v>2.35</v>
      </c>
      <c r="E16" s="53">
        <f t="shared" si="0"/>
        <v>89.77000000000001</v>
      </c>
      <c r="F16" s="8" t="s">
        <v>20</v>
      </c>
    </row>
    <row r="17" spans="2:6" ht="22.5" customHeight="1" x14ac:dyDescent="0.25">
      <c r="B17" s="3" t="s">
        <v>105</v>
      </c>
      <c r="C17" s="15">
        <v>20.6</v>
      </c>
      <c r="D17" s="31">
        <v>1</v>
      </c>
      <c r="E17" s="53">
        <f t="shared" si="0"/>
        <v>20.6</v>
      </c>
      <c r="F17" s="8" t="s">
        <v>20</v>
      </c>
    </row>
    <row r="18" spans="2:6" ht="22.5" customHeight="1" x14ac:dyDescent="0.25">
      <c r="B18" s="3" t="s">
        <v>106</v>
      </c>
      <c r="C18" s="15">
        <v>20.6</v>
      </c>
      <c r="D18" s="15">
        <v>1</v>
      </c>
      <c r="E18" s="53">
        <f t="shared" si="0"/>
        <v>20.6</v>
      </c>
      <c r="F18" s="8" t="s">
        <v>20</v>
      </c>
    </row>
    <row r="20" spans="2:6" x14ac:dyDescent="0.25">
      <c r="D20" s="3" t="s">
        <v>0</v>
      </c>
      <c r="E20" s="63">
        <f>SUM(E13:E18)</f>
        <v>252.74</v>
      </c>
      <c r="F20" s="64" t="s">
        <v>20</v>
      </c>
    </row>
    <row r="22" spans="2:6" ht="22.5" customHeight="1" x14ac:dyDescent="0.25">
      <c r="B22" s="3" t="s">
        <v>107</v>
      </c>
      <c r="C22" s="15"/>
      <c r="D22" s="15"/>
      <c r="E22" s="53">
        <v>144</v>
      </c>
      <c r="F22" s="8" t="s">
        <v>47</v>
      </c>
    </row>
  </sheetData>
  <mergeCells count="3">
    <mergeCell ref="B9:F9"/>
    <mergeCell ref="B11:F11"/>
    <mergeCell ref="E12:F12"/>
  </mergeCells>
  <pageMargins left="0.511811024" right="0.511811024" top="0.78740157499999996" bottom="0.78740157499999996" header="0.31496062000000002" footer="0.31496062000000002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showGridLines="0" topLeftCell="A7" zoomScaleNormal="100" workbookViewId="0">
      <selection activeCell="J21" sqref="J21"/>
    </sheetView>
  </sheetViews>
  <sheetFormatPr defaultRowHeight="15" x14ac:dyDescent="0.25"/>
  <cols>
    <col min="1" max="1" width="5" customWidth="1"/>
    <col min="2" max="2" width="35.140625" bestFit="1" customWidth="1"/>
    <col min="3" max="3" width="13.28515625" style="1" customWidth="1"/>
    <col min="4" max="5" width="13.7109375" style="1" customWidth="1"/>
    <col min="6" max="6" width="11.5703125" style="1" customWidth="1"/>
    <col min="7" max="7" width="7" style="1" bestFit="1" customWidth="1"/>
    <col min="8" max="8" width="18.140625" customWidth="1"/>
    <col min="9" max="9" width="13.85546875" style="1" customWidth="1"/>
    <col min="10" max="10" width="16.5703125" bestFit="1" customWidth="1"/>
    <col min="11" max="11" width="14.28515625" bestFit="1" customWidth="1"/>
    <col min="12" max="12" width="7.7109375" bestFit="1" customWidth="1"/>
    <col min="13" max="13" width="12.28515625" style="1" customWidth="1"/>
    <col min="15" max="15" width="14" bestFit="1" customWidth="1"/>
    <col min="16" max="16" width="14.42578125" bestFit="1" customWidth="1"/>
  </cols>
  <sheetData>
    <row r="1" spans="2:13" s="58" customFormat="1" ht="29.25" customHeight="1" x14ac:dyDescent="0.2">
      <c r="B1" s="56"/>
      <c r="C1" s="57"/>
      <c r="D1" s="57"/>
      <c r="E1" s="57"/>
      <c r="F1" s="57"/>
      <c r="G1" s="57"/>
      <c r="I1" s="57"/>
      <c r="M1" s="57"/>
    </row>
    <row r="2" spans="2:13" s="58" customFormat="1" ht="17.25" customHeight="1" x14ac:dyDescent="0.2">
      <c r="C2" s="57"/>
      <c r="D2" s="57"/>
      <c r="E2" s="57"/>
      <c r="F2" s="57"/>
      <c r="G2" s="57"/>
      <c r="I2" s="57"/>
      <c r="M2" s="57"/>
    </row>
    <row r="3" spans="2:13" s="58" customFormat="1" ht="17.25" customHeight="1" x14ac:dyDescent="0.2">
      <c r="C3" s="57"/>
      <c r="D3" s="59" t="s">
        <v>6</v>
      </c>
      <c r="E3" s="59"/>
      <c r="F3" s="57"/>
      <c r="G3" s="57"/>
      <c r="I3" s="57"/>
      <c r="M3" s="57"/>
    </row>
    <row r="4" spans="2:13" s="58" customFormat="1" ht="17.25" customHeight="1" x14ac:dyDescent="0.2">
      <c r="C4" s="57"/>
      <c r="D4" s="59" t="s">
        <v>7</v>
      </c>
      <c r="E4" s="59"/>
      <c r="F4" s="57"/>
      <c r="G4" s="57"/>
      <c r="I4" s="57"/>
      <c r="M4" s="57"/>
    </row>
    <row r="5" spans="2:13" s="58" customFormat="1" ht="17.25" customHeight="1" x14ac:dyDescent="0.2">
      <c r="C5" s="57"/>
      <c r="D5" s="59" t="s">
        <v>8</v>
      </c>
      <c r="E5" s="59"/>
      <c r="F5" s="57"/>
      <c r="G5" s="57"/>
      <c r="I5" s="57"/>
      <c r="M5" s="57"/>
    </row>
    <row r="6" spans="2:13" s="58" customFormat="1" ht="17.25" customHeight="1" x14ac:dyDescent="0.2">
      <c r="C6" s="57"/>
      <c r="D6" s="59" t="s">
        <v>9</v>
      </c>
      <c r="E6" s="59"/>
      <c r="F6" s="57"/>
      <c r="G6" s="57"/>
      <c r="I6" s="57"/>
      <c r="M6" s="57"/>
    </row>
    <row r="7" spans="2:13" s="58" customFormat="1" ht="20.25" customHeight="1" x14ac:dyDescent="0.2">
      <c r="C7" s="57"/>
      <c r="D7" s="59" t="s">
        <v>10</v>
      </c>
      <c r="E7" s="59"/>
      <c r="F7" s="57"/>
      <c r="G7" s="57"/>
      <c r="I7" s="57"/>
      <c r="M7" s="57"/>
    </row>
    <row r="8" spans="2:13" ht="9.75" customHeight="1" x14ac:dyDescent="0.25">
      <c r="C8" s="11"/>
    </row>
    <row r="9" spans="2:13" ht="24.75" customHeight="1" x14ac:dyDescent="0.4">
      <c r="B9" s="69" t="s">
        <v>19</v>
      </c>
      <c r="C9" s="69"/>
      <c r="D9" s="69"/>
      <c r="E9" s="69"/>
      <c r="F9" s="69"/>
      <c r="G9" s="69"/>
      <c r="H9" s="23"/>
      <c r="I9" s="23"/>
    </row>
    <row r="10" spans="2:13" s="6" customFormat="1" ht="9.75" customHeight="1" x14ac:dyDescent="0.25">
      <c r="C10" s="7"/>
      <c r="D10" s="7"/>
      <c r="E10" s="7"/>
      <c r="F10" s="7"/>
      <c r="G10" s="1"/>
      <c r="H10"/>
      <c r="I10" s="1"/>
      <c r="J10"/>
      <c r="K10"/>
      <c r="M10" s="7"/>
    </row>
    <row r="11" spans="2:13" s="6" customFormat="1" ht="25.5" customHeight="1" x14ac:dyDescent="0.25">
      <c r="B11" s="70" t="s">
        <v>71</v>
      </c>
      <c r="C11" s="70"/>
      <c r="D11" s="70"/>
      <c r="E11" s="70"/>
      <c r="F11" s="70"/>
      <c r="G11" s="70"/>
      <c r="H11"/>
      <c r="I11"/>
      <c r="J11"/>
      <c r="K11"/>
      <c r="M11" s="7"/>
    </row>
    <row r="12" spans="2:13" ht="22.5" customHeight="1" x14ac:dyDescent="0.25">
      <c r="B12" s="18" t="s">
        <v>79</v>
      </c>
      <c r="C12" s="18" t="s">
        <v>73</v>
      </c>
      <c r="D12" s="18" t="s">
        <v>74</v>
      </c>
      <c r="E12" s="18" t="s">
        <v>80</v>
      </c>
      <c r="F12" s="71" t="s">
        <v>0</v>
      </c>
      <c r="G12" s="71"/>
      <c r="M12"/>
    </row>
    <row r="13" spans="2:13" ht="22.5" customHeight="1" x14ac:dyDescent="0.25">
      <c r="B13" s="3" t="s">
        <v>72</v>
      </c>
      <c r="C13" s="15">
        <v>38</v>
      </c>
      <c r="D13" s="15">
        <v>38</v>
      </c>
      <c r="E13" s="15"/>
      <c r="F13" s="53">
        <f>SUM(C13:D13)</f>
        <v>76</v>
      </c>
      <c r="G13" s="8" t="s">
        <v>75</v>
      </c>
      <c r="M13"/>
    </row>
    <row r="14" spans="2:13" ht="22.5" customHeight="1" x14ac:dyDescent="0.25">
      <c r="B14" s="30" t="s">
        <v>76</v>
      </c>
      <c r="C14" s="31">
        <v>6</v>
      </c>
      <c r="D14" s="31">
        <v>4.5</v>
      </c>
      <c r="E14" s="31">
        <v>28</v>
      </c>
      <c r="F14" s="54">
        <f>SUM(C14:E14)</f>
        <v>38.5</v>
      </c>
      <c r="G14" s="8" t="s">
        <v>75</v>
      </c>
      <c r="M14"/>
    </row>
    <row r="15" spans="2:13" ht="22.5" customHeight="1" x14ac:dyDescent="0.25">
      <c r="B15" s="35" t="s">
        <v>85</v>
      </c>
      <c r="C15" s="15">
        <v>38</v>
      </c>
      <c r="D15" s="15">
        <v>38</v>
      </c>
      <c r="E15" s="31"/>
      <c r="F15" s="55">
        <f>SUM(C15:D15)*0.3</f>
        <v>22.8</v>
      </c>
      <c r="G15" s="8" t="s">
        <v>20</v>
      </c>
    </row>
    <row r="16" spans="2:13" ht="22.5" customHeight="1" x14ac:dyDescent="0.25">
      <c r="B16" s="3" t="s">
        <v>77</v>
      </c>
      <c r="C16" s="15">
        <v>1</v>
      </c>
      <c r="D16" s="31">
        <v>1</v>
      </c>
      <c r="E16" s="31">
        <v>1</v>
      </c>
      <c r="F16" s="31">
        <v>3</v>
      </c>
      <c r="G16" s="8" t="s">
        <v>78</v>
      </c>
    </row>
    <row r="17" spans="2:7" ht="16.5" customHeight="1" x14ac:dyDescent="0.25">
      <c r="B17" s="34"/>
      <c r="C17" s="8"/>
      <c r="D17" s="8"/>
      <c r="E17" s="8"/>
      <c r="F17" s="8"/>
      <c r="G17" s="8"/>
    </row>
    <row r="18" spans="2:7" ht="18" customHeight="1" x14ac:dyDescent="0.25"/>
    <row r="19" spans="2:7" ht="18" customHeight="1" x14ac:dyDescent="0.25">
      <c r="B19" s="70" t="s">
        <v>93</v>
      </c>
      <c r="C19" s="70"/>
      <c r="D19" s="70"/>
      <c r="E19" s="70"/>
      <c r="F19" s="70"/>
      <c r="G19" s="70"/>
    </row>
    <row r="20" spans="2:7" x14ac:dyDescent="0.25">
      <c r="B20" s="52" t="s">
        <v>81</v>
      </c>
      <c r="C20" s="18" t="s">
        <v>55</v>
      </c>
      <c r="D20" s="18" t="s">
        <v>92</v>
      </c>
      <c r="E20" s="18"/>
      <c r="F20" s="71" t="s">
        <v>0</v>
      </c>
      <c r="G20" s="71"/>
    </row>
    <row r="21" spans="2:7" ht="22.5" customHeight="1" x14ac:dyDescent="0.25">
      <c r="B21" s="34" t="s">
        <v>82</v>
      </c>
      <c r="C21" s="8">
        <v>4</v>
      </c>
      <c r="D21" s="8">
        <v>40</v>
      </c>
      <c r="E21" s="31"/>
      <c r="F21" s="31">
        <f>SUM(C21*D21)</f>
        <v>160</v>
      </c>
      <c r="G21" s="8" t="s">
        <v>20</v>
      </c>
    </row>
    <row r="22" spans="2:7" ht="22.5" customHeight="1" x14ac:dyDescent="0.25">
      <c r="B22" s="34" t="s">
        <v>83</v>
      </c>
      <c r="C22" s="8">
        <v>3.6</v>
      </c>
      <c r="D22" s="8">
        <v>28</v>
      </c>
      <c r="E22" s="31"/>
      <c r="F22" s="31">
        <f>SUM(C22*D22)</f>
        <v>100.8</v>
      </c>
      <c r="G22" s="8" t="s">
        <v>20</v>
      </c>
    </row>
    <row r="23" spans="2:7" ht="18" customHeight="1" x14ac:dyDescent="0.25">
      <c r="B23" s="34"/>
      <c r="C23" s="8"/>
      <c r="D23" s="8"/>
      <c r="E23" s="31"/>
      <c r="F23" s="31"/>
      <c r="G23" s="8"/>
    </row>
    <row r="24" spans="2:7" ht="22.5" customHeight="1" x14ac:dyDescent="0.25">
      <c r="B24" s="34" t="s">
        <v>40</v>
      </c>
      <c r="C24" s="8"/>
      <c r="D24" s="8"/>
      <c r="E24" s="15"/>
      <c r="F24" s="15">
        <v>260</v>
      </c>
      <c r="G24" s="8" t="s">
        <v>20</v>
      </c>
    </row>
    <row r="26" spans="2:7" ht="18.75" customHeight="1" x14ac:dyDescent="0.25">
      <c r="B26" s="70" t="s">
        <v>94</v>
      </c>
      <c r="C26" s="70"/>
      <c r="D26" s="70"/>
      <c r="E26" s="70"/>
      <c r="F26" s="70"/>
      <c r="G26" s="70"/>
    </row>
    <row r="27" spans="2:7" x14ac:dyDescent="0.25">
      <c r="B27" s="52" t="s">
        <v>84</v>
      </c>
      <c r="C27" s="18" t="s">
        <v>73</v>
      </c>
      <c r="D27" s="18" t="s">
        <v>74</v>
      </c>
      <c r="E27" s="18"/>
      <c r="F27" s="71" t="s">
        <v>0</v>
      </c>
      <c r="G27" s="71"/>
    </row>
    <row r="28" spans="2:7" ht="22.5" customHeight="1" x14ac:dyDescent="0.25">
      <c r="B28" s="34" t="s">
        <v>95</v>
      </c>
      <c r="C28" s="8"/>
      <c r="D28" s="8"/>
      <c r="E28" s="31"/>
      <c r="F28" s="31"/>
      <c r="G28" s="8" t="s">
        <v>20</v>
      </c>
    </row>
    <row r="29" spans="2:7" ht="22.5" customHeight="1" x14ac:dyDescent="0.25">
      <c r="B29" s="34" t="s">
        <v>96</v>
      </c>
      <c r="C29" s="8"/>
      <c r="D29" s="8"/>
      <c r="E29" s="15"/>
      <c r="F29" s="15"/>
      <c r="G29" s="8" t="s">
        <v>24</v>
      </c>
    </row>
  </sheetData>
  <mergeCells count="7">
    <mergeCell ref="B26:G26"/>
    <mergeCell ref="F27:G27"/>
    <mergeCell ref="F20:G20"/>
    <mergeCell ref="B9:G9"/>
    <mergeCell ref="B11:G11"/>
    <mergeCell ref="F12:G12"/>
    <mergeCell ref="B19:G19"/>
  </mergeCells>
  <pageMargins left="0.511811024" right="0.511811024" top="0.78740157499999996" bottom="0.78740157499999996" header="0.31496062000000002" footer="0.31496062000000002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showGridLines="0" topLeftCell="A7" zoomScaleNormal="100" workbookViewId="0">
      <selection activeCell="H19" sqref="H19"/>
    </sheetView>
  </sheetViews>
  <sheetFormatPr defaultRowHeight="15" x14ac:dyDescent="0.25"/>
  <cols>
    <col min="1" max="1" width="6.5703125" customWidth="1"/>
    <col min="2" max="2" width="31.5703125" bestFit="1" customWidth="1"/>
    <col min="3" max="5" width="11" style="1" customWidth="1"/>
    <col min="6" max="7" width="12.5703125" style="1" customWidth="1"/>
    <col min="8" max="8" width="6.42578125" customWidth="1"/>
    <col min="9" max="9" width="18.140625" customWidth="1"/>
    <col min="10" max="10" width="13.85546875" style="1" customWidth="1"/>
    <col min="11" max="11" width="16.5703125" bestFit="1" customWidth="1"/>
    <col min="12" max="12" width="14.28515625" bestFit="1" customWidth="1"/>
    <col min="13" max="13" width="7.7109375" bestFit="1" customWidth="1"/>
    <col min="14" max="14" width="12.28515625" style="1" customWidth="1"/>
    <col min="16" max="16" width="14" bestFit="1" customWidth="1"/>
    <col min="17" max="17" width="14.42578125" bestFit="1" customWidth="1"/>
  </cols>
  <sheetData>
    <row r="1" spans="2:14" s="58" customFormat="1" ht="33" customHeight="1" x14ac:dyDescent="0.2">
      <c r="B1" s="56"/>
      <c r="C1" s="57"/>
      <c r="D1" s="57"/>
      <c r="E1" s="57"/>
      <c r="F1" s="57"/>
      <c r="G1" s="57"/>
      <c r="J1" s="57"/>
      <c r="N1" s="57"/>
    </row>
    <row r="2" spans="2:14" s="58" customFormat="1" ht="17.25" customHeight="1" x14ac:dyDescent="0.2">
      <c r="C2" s="57"/>
      <c r="D2" s="59" t="s">
        <v>6</v>
      </c>
      <c r="E2" s="57"/>
      <c r="F2" s="57"/>
      <c r="G2" s="59"/>
      <c r="J2" s="57"/>
      <c r="N2" s="57"/>
    </row>
    <row r="3" spans="2:14" s="58" customFormat="1" ht="17.25" customHeight="1" x14ac:dyDescent="0.2">
      <c r="C3" s="57"/>
      <c r="D3" s="59" t="s">
        <v>7</v>
      </c>
      <c r="E3" s="57"/>
      <c r="F3" s="57"/>
      <c r="G3" s="59"/>
      <c r="J3" s="57"/>
      <c r="N3" s="57"/>
    </row>
    <row r="4" spans="2:14" s="58" customFormat="1" ht="17.25" customHeight="1" x14ac:dyDescent="0.2">
      <c r="C4" s="57"/>
      <c r="D4" s="59" t="s">
        <v>8</v>
      </c>
      <c r="E4" s="57"/>
      <c r="F4" s="57"/>
      <c r="G4" s="59"/>
      <c r="J4" s="57"/>
      <c r="N4" s="57"/>
    </row>
    <row r="5" spans="2:14" s="58" customFormat="1" ht="17.25" customHeight="1" x14ac:dyDescent="0.2">
      <c r="C5" s="57"/>
      <c r="D5" s="59" t="s">
        <v>9</v>
      </c>
      <c r="E5" s="57"/>
      <c r="F5" s="57"/>
      <c r="G5" s="59"/>
      <c r="J5" s="57"/>
      <c r="N5" s="57"/>
    </row>
    <row r="6" spans="2:14" s="58" customFormat="1" ht="17.25" customHeight="1" x14ac:dyDescent="0.2">
      <c r="C6" s="57"/>
      <c r="D6" s="59" t="s">
        <v>10</v>
      </c>
      <c r="E6" s="57"/>
      <c r="F6" s="57"/>
      <c r="G6" s="59"/>
      <c r="J6" s="57"/>
      <c r="N6" s="57"/>
    </row>
    <row r="7" spans="2:14" ht="9" customHeight="1" x14ac:dyDescent="0.25"/>
    <row r="8" spans="2:14" ht="24.75" customHeight="1" x14ac:dyDescent="0.4">
      <c r="B8" s="69" t="s">
        <v>19</v>
      </c>
      <c r="C8" s="69"/>
      <c r="D8" s="69"/>
      <c r="E8" s="69"/>
      <c r="F8" s="69"/>
      <c r="G8" s="69"/>
      <c r="H8" s="23"/>
      <c r="I8" s="23"/>
      <c r="J8" s="23"/>
    </row>
    <row r="9" spans="2:14" s="2" customFormat="1" ht="9" customHeight="1" x14ac:dyDescent="0.25">
      <c r="C9" s="5"/>
      <c r="D9" s="5"/>
      <c r="E9" s="5"/>
      <c r="F9" s="5"/>
      <c r="G9" s="5"/>
      <c r="J9" s="5"/>
      <c r="N9" s="5"/>
    </row>
    <row r="10" spans="2:14" s="6" customFormat="1" ht="9.75" customHeight="1" x14ac:dyDescent="0.25">
      <c r="C10" s="7"/>
      <c r="D10" s="7"/>
      <c r="E10" s="7"/>
      <c r="F10" s="7"/>
      <c r="G10" s="7"/>
      <c r="H10"/>
      <c r="I10"/>
      <c r="J10" s="1"/>
      <c r="K10"/>
      <c r="L10"/>
      <c r="N10" s="7"/>
    </row>
    <row r="11" spans="2:14" s="6" customFormat="1" ht="25.5" customHeight="1" x14ac:dyDescent="0.25">
      <c r="B11" s="72" t="s">
        <v>42</v>
      </c>
      <c r="C11" s="73"/>
      <c r="D11" s="73"/>
      <c r="E11" s="73"/>
      <c r="F11" s="73"/>
      <c r="G11" s="74"/>
      <c r="H11"/>
      <c r="I11"/>
      <c r="J11"/>
      <c r="K11"/>
      <c r="L11"/>
      <c r="N11" s="7"/>
    </row>
    <row r="12" spans="2:14" ht="18" customHeight="1" x14ac:dyDescent="0.25">
      <c r="B12" s="28"/>
      <c r="C12" s="29"/>
      <c r="D12" s="29"/>
      <c r="E12" s="29"/>
      <c r="F12" s="29"/>
      <c r="G12" s="29"/>
      <c r="J12"/>
    </row>
    <row r="13" spans="2:14" ht="35.25" customHeight="1" x14ac:dyDescent="0.25">
      <c r="B13" s="21" t="s">
        <v>141</v>
      </c>
      <c r="C13" s="21" t="s">
        <v>21</v>
      </c>
      <c r="D13" s="21" t="s">
        <v>22</v>
      </c>
      <c r="E13" s="21" t="s">
        <v>34</v>
      </c>
      <c r="F13" s="21" t="s">
        <v>33</v>
      </c>
      <c r="G13" s="21" t="s">
        <v>35</v>
      </c>
      <c r="J13"/>
    </row>
    <row r="14" spans="2:14" ht="23.25" customHeight="1" x14ac:dyDescent="0.25">
      <c r="B14" s="3" t="s">
        <v>142</v>
      </c>
      <c r="C14" s="20">
        <v>3.3</v>
      </c>
      <c r="D14" s="15">
        <v>3.3</v>
      </c>
      <c r="E14" s="15">
        <v>1.1000000000000001</v>
      </c>
      <c r="F14" s="22">
        <f>SUM(C14*D14*E14)</f>
        <v>11.978999999999999</v>
      </c>
      <c r="G14" s="22">
        <f>4*F14</f>
        <v>47.915999999999997</v>
      </c>
      <c r="J14"/>
      <c r="N14"/>
    </row>
    <row r="15" spans="2:14" ht="23.25" customHeight="1" x14ac:dyDescent="0.25">
      <c r="B15" s="3" t="s">
        <v>143</v>
      </c>
      <c r="C15" s="20">
        <v>1.8</v>
      </c>
      <c r="D15" s="15">
        <v>1.8</v>
      </c>
      <c r="E15" s="15">
        <v>1.1000000000000001</v>
      </c>
      <c r="F15" s="66">
        <f t="shared" ref="F15:F16" si="0">SUM(C15*D15*E15)</f>
        <v>3.5640000000000005</v>
      </c>
      <c r="G15" s="66">
        <f t="shared" ref="G15:G16" si="1">4*F15</f>
        <v>14.256000000000002</v>
      </c>
      <c r="J15"/>
      <c r="N15"/>
    </row>
    <row r="16" spans="2:14" ht="23.25" customHeight="1" x14ac:dyDescent="0.25">
      <c r="B16" s="3" t="s">
        <v>142</v>
      </c>
      <c r="C16" s="20">
        <v>3.3</v>
      </c>
      <c r="D16" s="15">
        <v>1.8</v>
      </c>
      <c r="E16" s="15">
        <v>1.1000000000000001</v>
      </c>
      <c r="F16" s="66">
        <f t="shared" si="0"/>
        <v>6.5339999999999998</v>
      </c>
      <c r="G16" s="66">
        <f>10*F16</f>
        <v>65.34</v>
      </c>
      <c r="I16" s="116">
        <f>SUM(G14:G16)</f>
        <v>127.512</v>
      </c>
      <c r="J16"/>
      <c r="N16"/>
    </row>
    <row r="17" spans="2:14" ht="22.5" customHeight="1" x14ac:dyDescent="0.25">
      <c r="B17" s="12" t="s">
        <v>98</v>
      </c>
      <c r="C17" s="20">
        <v>1</v>
      </c>
      <c r="D17" s="15">
        <v>1.1000000000000001</v>
      </c>
      <c r="E17" s="15">
        <v>0.5</v>
      </c>
      <c r="F17" s="27">
        <f>SUM(C17*D17*E17)</f>
        <v>0.55000000000000004</v>
      </c>
      <c r="G17" s="27">
        <f>18*F17</f>
        <v>9.9</v>
      </c>
      <c r="J17"/>
      <c r="N17"/>
    </row>
    <row r="18" spans="2:14" ht="17.25" customHeight="1" x14ac:dyDescent="0.25">
      <c r="J18"/>
      <c r="N18"/>
    </row>
    <row r="19" spans="2:14" ht="30" x14ac:dyDescent="0.25">
      <c r="B19" s="21" t="s">
        <v>39</v>
      </c>
      <c r="C19" s="21" t="s">
        <v>21</v>
      </c>
      <c r="D19" s="21" t="s">
        <v>22</v>
      </c>
      <c r="E19" s="21" t="s">
        <v>34</v>
      </c>
      <c r="F19" s="21" t="s">
        <v>33</v>
      </c>
      <c r="G19"/>
      <c r="J19"/>
      <c r="N19"/>
    </row>
    <row r="20" spans="2:14" ht="21.75" customHeight="1" x14ac:dyDescent="0.25">
      <c r="B20" s="3" t="s">
        <v>36</v>
      </c>
      <c r="C20" s="20">
        <v>0.4</v>
      </c>
      <c r="D20" s="15">
        <v>0.9</v>
      </c>
      <c r="E20" s="15">
        <v>134</v>
      </c>
      <c r="F20" s="22">
        <f>SUM(C20*D20*E20)</f>
        <v>48.240000000000009</v>
      </c>
      <c r="G20"/>
      <c r="J20"/>
      <c r="N20"/>
    </row>
    <row r="21" spans="2:14" ht="21.75" customHeight="1" x14ac:dyDescent="0.25">
      <c r="B21" s="12" t="s">
        <v>98</v>
      </c>
      <c r="C21" s="20">
        <v>0.1</v>
      </c>
      <c r="D21" s="15">
        <v>0.7</v>
      </c>
      <c r="E21" s="15">
        <v>134</v>
      </c>
      <c r="F21" s="27">
        <f>SUM(C21*D21*E21)</f>
        <v>9.379999999999999</v>
      </c>
      <c r="G21"/>
      <c r="J21"/>
      <c r="N21"/>
    </row>
    <row r="23" spans="2:14" ht="18.75" customHeight="1" x14ac:dyDescent="0.25">
      <c r="B23" s="21" t="s">
        <v>65</v>
      </c>
      <c r="C23" s="21" t="s">
        <v>21</v>
      </c>
      <c r="D23" s="21" t="s">
        <v>37</v>
      </c>
      <c r="E23" s="21" t="s">
        <v>38</v>
      </c>
      <c r="F23" s="21" t="s">
        <v>33</v>
      </c>
      <c r="G23" s="21" t="s">
        <v>40</v>
      </c>
    </row>
    <row r="24" spans="2:14" ht="18.75" customHeight="1" x14ac:dyDescent="0.25">
      <c r="B24" s="3" t="s">
        <v>41</v>
      </c>
      <c r="C24" s="20">
        <v>38.200000000000003</v>
      </c>
      <c r="D24" s="15">
        <v>2</v>
      </c>
      <c r="E24" s="15">
        <v>2</v>
      </c>
      <c r="F24" s="62">
        <f>C24*D24*E24</f>
        <v>152.80000000000001</v>
      </c>
      <c r="G24" s="8"/>
    </row>
    <row r="25" spans="2:14" ht="17.25" customHeight="1" x14ac:dyDescent="0.25">
      <c r="B25" s="3" t="s">
        <v>41</v>
      </c>
      <c r="C25" s="20">
        <v>26.41</v>
      </c>
      <c r="D25" s="15">
        <v>2</v>
      </c>
      <c r="E25" s="15">
        <v>2</v>
      </c>
      <c r="F25" s="22">
        <f>D25*C25*E25</f>
        <v>105.64</v>
      </c>
      <c r="G25" s="8">
        <f>F24+F25</f>
        <v>258.44</v>
      </c>
    </row>
    <row r="26" spans="2:14" x14ac:dyDescent="0.25">
      <c r="C26" s="20"/>
    </row>
    <row r="27" spans="2:14" x14ac:dyDescent="0.25">
      <c r="B27" s="21" t="s">
        <v>97</v>
      </c>
      <c r="C27" s="21" t="s">
        <v>21</v>
      </c>
      <c r="D27" s="21" t="s">
        <v>22</v>
      </c>
      <c r="E27" s="21" t="s">
        <v>66</v>
      </c>
      <c r="F27" s="21" t="s">
        <v>33</v>
      </c>
      <c r="G27" s="61" t="s">
        <v>40</v>
      </c>
    </row>
    <row r="28" spans="2:14" x14ac:dyDescent="0.25">
      <c r="B28" s="3" t="s">
        <v>67</v>
      </c>
      <c r="C28" s="24">
        <v>1.3</v>
      </c>
      <c r="D28" s="31">
        <v>0.9</v>
      </c>
      <c r="E28" s="31">
        <v>0.05</v>
      </c>
      <c r="F28" s="50">
        <f>C28*D28*E28*18</f>
        <v>1.0530000000000002</v>
      </c>
      <c r="G28" s="8"/>
    </row>
    <row r="29" spans="2:14" x14ac:dyDescent="0.25">
      <c r="B29" s="51" t="s">
        <v>68</v>
      </c>
      <c r="C29" s="8">
        <v>100</v>
      </c>
      <c r="D29" s="8">
        <v>0.2</v>
      </c>
      <c r="E29" s="8">
        <v>0.05</v>
      </c>
      <c r="F29" s="8">
        <f>C29*D29*E29</f>
        <v>1</v>
      </c>
      <c r="G29" s="49">
        <f>F28+F29</f>
        <v>2.0529999999999999</v>
      </c>
    </row>
    <row r="30" spans="2:14" x14ac:dyDescent="0.25">
      <c r="C30"/>
      <c r="D30"/>
    </row>
    <row r="31" spans="2:14" ht="45" x14ac:dyDescent="0.25">
      <c r="B31" s="46" t="s">
        <v>69</v>
      </c>
      <c r="C31" s="46" t="s">
        <v>21</v>
      </c>
      <c r="D31" s="46" t="s">
        <v>37</v>
      </c>
      <c r="E31" s="46" t="s">
        <v>38</v>
      </c>
      <c r="F31" s="46" t="s">
        <v>70</v>
      </c>
    </row>
    <row r="32" spans="2:14" x14ac:dyDescent="0.25">
      <c r="B32" s="3" t="s">
        <v>89</v>
      </c>
      <c r="C32" s="20">
        <v>0.4</v>
      </c>
      <c r="D32" s="15">
        <v>0.2</v>
      </c>
      <c r="E32" s="15">
        <v>129.22</v>
      </c>
      <c r="F32" s="47">
        <f>E32*D32*2</f>
        <v>51.688000000000002</v>
      </c>
    </row>
    <row r="33" spans="2:6" x14ac:dyDescent="0.25">
      <c r="B33" s="12" t="s">
        <v>90</v>
      </c>
      <c r="C33" s="20">
        <v>0.4</v>
      </c>
      <c r="D33" s="15">
        <v>0.2</v>
      </c>
      <c r="E33" s="15">
        <v>129.22</v>
      </c>
      <c r="F33" s="62">
        <f>E33*C33</f>
        <v>51.688000000000002</v>
      </c>
    </row>
    <row r="34" spans="2:6" x14ac:dyDescent="0.25">
      <c r="E34" s="8" t="s">
        <v>57</v>
      </c>
      <c r="F34" s="49">
        <f>F32+F33</f>
        <v>103.376</v>
      </c>
    </row>
  </sheetData>
  <mergeCells count="2">
    <mergeCell ref="B11:G11"/>
    <mergeCell ref="B8:G8"/>
  </mergeCells>
  <pageMargins left="0.511811024" right="0.511811024" top="0.78740157499999996" bottom="0.78740157499999996" header="0.31496062000000002" footer="0.31496062000000002"/>
  <pageSetup paperSize="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showGridLines="0" tabSelected="1" topLeftCell="A10" zoomScaleNormal="100" workbookViewId="0">
      <selection activeCell="H33" sqref="H33"/>
    </sheetView>
  </sheetViews>
  <sheetFormatPr defaultRowHeight="15" x14ac:dyDescent="0.25"/>
  <cols>
    <col min="1" max="1" width="6.5703125" customWidth="1"/>
    <col min="2" max="2" width="28.85546875" customWidth="1"/>
    <col min="3" max="3" width="16" customWidth="1"/>
    <col min="4" max="4" width="15.7109375" style="1" customWidth="1"/>
    <col min="5" max="5" width="18.140625" customWidth="1"/>
    <col min="6" max="6" width="13.85546875" style="1" customWidth="1"/>
    <col min="7" max="7" width="16.5703125" bestFit="1" customWidth="1"/>
    <col min="8" max="8" width="14.28515625" bestFit="1" customWidth="1"/>
    <col min="9" max="9" width="7.7109375" bestFit="1" customWidth="1"/>
    <col min="10" max="10" width="12.28515625" style="1" customWidth="1"/>
    <col min="12" max="12" width="14" bestFit="1" customWidth="1"/>
    <col min="13" max="13" width="14.42578125" bestFit="1" customWidth="1"/>
  </cols>
  <sheetData>
    <row r="1" spans="2:10" ht="39" customHeight="1" x14ac:dyDescent="0.25">
      <c r="B1" s="56"/>
      <c r="C1" s="56"/>
      <c r="D1" s="57"/>
    </row>
    <row r="2" spans="2:10" ht="15.75" customHeight="1" x14ac:dyDescent="0.25">
      <c r="B2" s="58"/>
      <c r="C2" s="58"/>
      <c r="D2" s="59" t="s">
        <v>6</v>
      </c>
    </row>
    <row r="3" spans="2:10" ht="15.75" customHeight="1" x14ac:dyDescent="0.25">
      <c r="B3" s="58"/>
      <c r="C3" s="58"/>
      <c r="D3" s="59" t="s">
        <v>7</v>
      </c>
    </row>
    <row r="4" spans="2:10" ht="15.75" customHeight="1" x14ac:dyDescent="0.25">
      <c r="B4" s="58"/>
      <c r="C4" s="58"/>
      <c r="D4" s="59" t="s">
        <v>8</v>
      </c>
    </row>
    <row r="5" spans="2:10" ht="15.75" customHeight="1" x14ac:dyDescent="0.25">
      <c r="B5" s="58"/>
      <c r="C5" s="58"/>
      <c r="D5" s="59" t="s">
        <v>9</v>
      </c>
    </row>
    <row r="6" spans="2:10" ht="15.75" customHeight="1" x14ac:dyDescent="0.25">
      <c r="B6" s="58"/>
      <c r="C6" s="58"/>
      <c r="D6" s="59" t="s">
        <v>10</v>
      </c>
    </row>
    <row r="7" spans="2:10" ht="8.25" customHeight="1" x14ac:dyDescent="0.25">
      <c r="B7" s="58"/>
      <c r="C7" s="58"/>
      <c r="D7" s="57"/>
    </row>
    <row r="8" spans="2:10" ht="24.75" customHeight="1" x14ac:dyDescent="0.4">
      <c r="B8" s="82" t="s">
        <v>19</v>
      </c>
      <c r="C8" s="82"/>
      <c r="D8" s="82"/>
      <c r="E8" s="23"/>
      <c r="F8" s="23"/>
    </row>
    <row r="9" spans="2:10" s="6" customFormat="1" ht="9.75" customHeight="1" x14ac:dyDescent="0.25">
      <c r="D9" s="7"/>
      <c r="E9"/>
      <c r="F9" s="1"/>
      <c r="G9"/>
      <c r="H9"/>
      <c r="J9" s="7"/>
    </row>
    <row r="10" spans="2:10" s="6" customFormat="1" ht="21" customHeight="1" x14ac:dyDescent="0.25">
      <c r="B10" s="70" t="s">
        <v>11</v>
      </c>
      <c r="C10" s="70"/>
      <c r="D10" s="70"/>
      <c r="E10" s="1"/>
      <c r="F10" s="1"/>
      <c r="G10"/>
      <c r="H10"/>
      <c r="J10" s="7"/>
    </row>
    <row r="11" spans="2:10" ht="18" customHeight="1" x14ac:dyDescent="0.25">
      <c r="B11" s="86" t="s">
        <v>12</v>
      </c>
      <c r="C11" s="87"/>
      <c r="D11" s="87"/>
      <c r="E11" s="1"/>
      <c r="G11" s="1"/>
    </row>
    <row r="12" spans="2:10" ht="35.25" customHeight="1" x14ac:dyDescent="0.25">
      <c r="B12" s="9" t="s">
        <v>137</v>
      </c>
      <c r="C12" s="65" t="s">
        <v>136</v>
      </c>
      <c r="D12" s="9" t="s">
        <v>13</v>
      </c>
      <c r="E12" s="1"/>
    </row>
    <row r="13" spans="2:10" ht="22.5" customHeight="1" x14ac:dyDescent="0.25">
      <c r="B13" s="12" t="s">
        <v>1</v>
      </c>
      <c r="C13" s="10">
        <v>241.92</v>
      </c>
      <c r="D13" s="10">
        <f>SUM(C13*0.25)</f>
        <v>60.48</v>
      </c>
      <c r="E13" s="1"/>
      <c r="J13"/>
    </row>
    <row r="14" spans="2:10" ht="26.25" customHeight="1" x14ac:dyDescent="0.25">
      <c r="B14" s="12" t="s">
        <v>2</v>
      </c>
      <c r="C14" s="10">
        <v>240</v>
      </c>
      <c r="D14" s="10">
        <f>SUM(C14*1)</f>
        <v>240</v>
      </c>
      <c r="E14" s="1"/>
      <c r="J14"/>
    </row>
    <row r="15" spans="2:10" ht="12" customHeight="1" x14ac:dyDescent="0.25">
      <c r="B15" s="102"/>
      <c r="C15" s="103"/>
      <c r="D15" s="103"/>
      <c r="E15" s="1"/>
      <c r="J15"/>
    </row>
    <row r="16" spans="2:10" ht="35.25" customHeight="1" x14ac:dyDescent="0.25">
      <c r="B16" s="65" t="s">
        <v>138</v>
      </c>
      <c r="C16" s="65" t="s">
        <v>136</v>
      </c>
      <c r="D16" s="65" t="s">
        <v>13</v>
      </c>
      <c r="E16" s="1"/>
    </row>
    <row r="17" spans="2:12" ht="22.5" customHeight="1" x14ac:dyDescent="0.25">
      <c r="B17" s="12" t="s">
        <v>1</v>
      </c>
      <c r="C17" s="10">
        <v>452.2</v>
      </c>
      <c r="D17" s="10">
        <f>SUM(C17*0.25)</f>
        <v>113.05</v>
      </c>
      <c r="E17" s="1"/>
      <c r="J17"/>
    </row>
    <row r="18" spans="2:12" ht="26.25" customHeight="1" x14ac:dyDescent="0.25">
      <c r="B18" s="12" t="s">
        <v>2</v>
      </c>
      <c r="C18" s="10">
        <v>360</v>
      </c>
      <c r="D18" s="10">
        <f>SUM(C18*1)</f>
        <v>360</v>
      </c>
      <c r="E18" s="1"/>
      <c r="J18"/>
    </row>
    <row r="19" spans="2:12" ht="26.25" customHeight="1" x14ac:dyDescent="0.25">
      <c r="B19" s="102"/>
      <c r="C19" s="103"/>
      <c r="D19" s="103"/>
      <c r="E19" s="1"/>
      <c r="J19"/>
    </row>
    <row r="20" spans="2:12" ht="24" customHeight="1" x14ac:dyDescent="0.25">
      <c r="B20" s="78" t="s">
        <v>12</v>
      </c>
      <c r="C20" s="78"/>
      <c r="D20" s="78"/>
      <c r="E20" s="78"/>
      <c r="F20"/>
      <c r="G20" s="1"/>
      <c r="H20" s="1"/>
      <c r="J20"/>
    </row>
    <row r="21" spans="2:12" ht="26.25" customHeight="1" x14ac:dyDescent="0.25">
      <c r="B21" s="104" t="s">
        <v>139</v>
      </c>
      <c r="C21" s="105" t="s">
        <v>13</v>
      </c>
      <c r="D21" s="105" t="s">
        <v>14</v>
      </c>
      <c r="E21" s="105" t="s">
        <v>140</v>
      </c>
      <c r="F21"/>
      <c r="G21" s="1"/>
      <c r="H21" s="1"/>
      <c r="J21"/>
    </row>
    <row r="22" spans="2:12" ht="26.25" customHeight="1" x14ac:dyDescent="0.25">
      <c r="B22" s="111" t="s">
        <v>3</v>
      </c>
      <c r="C22" s="115">
        <v>238.6</v>
      </c>
      <c r="D22" s="112">
        <v>88.2</v>
      </c>
      <c r="E22" s="106">
        <v>29.9</v>
      </c>
      <c r="F22"/>
      <c r="G22" s="1"/>
      <c r="H22" s="1"/>
      <c r="J22"/>
    </row>
    <row r="23" spans="2:12" ht="26.25" customHeight="1" x14ac:dyDescent="0.25">
      <c r="B23" s="111" t="s">
        <v>1</v>
      </c>
      <c r="C23" s="115">
        <v>28.8</v>
      </c>
      <c r="D23" s="113"/>
      <c r="E23" s="108"/>
      <c r="F23"/>
      <c r="G23" s="1"/>
      <c r="H23" s="1"/>
      <c r="J23"/>
    </row>
    <row r="24" spans="2:12" ht="26.25" customHeight="1" x14ac:dyDescent="0.25">
      <c r="B24" s="107" t="s">
        <v>4</v>
      </c>
      <c r="C24" s="114">
        <v>128.25</v>
      </c>
      <c r="D24" s="108"/>
      <c r="E24" s="108"/>
      <c r="F24"/>
      <c r="G24" s="1"/>
      <c r="H24" s="1"/>
      <c r="J24"/>
    </row>
    <row r="25" spans="2:12" ht="26.25" customHeight="1" x14ac:dyDescent="0.25">
      <c r="B25" s="107" t="s">
        <v>5</v>
      </c>
      <c r="C25" s="109">
        <v>86.22</v>
      </c>
      <c r="D25" s="108"/>
      <c r="E25" s="108"/>
      <c r="F25"/>
      <c r="G25" s="1"/>
      <c r="H25" s="1"/>
      <c r="J25"/>
    </row>
    <row r="26" spans="2:12" ht="26.25" customHeight="1" x14ac:dyDescent="0.25">
      <c r="B26" s="107" t="s">
        <v>2</v>
      </c>
      <c r="C26" s="109">
        <v>258.89999999999998</v>
      </c>
      <c r="D26" s="110"/>
      <c r="E26" s="110"/>
      <c r="F26"/>
      <c r="G26" s="1"/>
      <c r="H26" s="1"/>
      <c r="J26"/>
    </row>
    <row r="27" spans="2:12" ht="17.25" customHeight="1" x14ac:dyDescent="0.25">
      <c r="C27" s="1"/>
      <c r="E27" s="1"/>
      <c r="F27"/>
      <c r="G27" s="1"/>
      <c r="H27" s="1"/>
      <c r="J27"/>
    </row>
    <row r="28" spans="2:12" s="6" customFormat="1" ht="30.75" customHeight="1" x14ac:dyDescent="0.25">
      <c r="B28" s="65" t="s">
        <v>16</v>
      </c>
      <c r="C28" s="65" t="s">
        <v>13</v>
      </c>
      <c r="D28" s="65" t="s">
        <v>14</v>
      </c>
      <c r="E28" s="65" t="s">
        <v>15</v>
      </c>
      <c r="F28"/>
      <c r="G28" s="1"/>
      <c r="H28" s="1"/>
      <c r="I28"/>
      <c r="J28"/>
      <c r="L28" s="7"/>
    </row>
    <row r="29" spans="2:12" ht="23.25" customHeight="1" x14ac:dyDescent="0.25">
      <c r="B29" s="3" t="s">
        <v>3</v>
      </c>
      <c r="C29" s="10">
        <v>118.9</v>
      </c>
      <c r="D29" s="83">
        <v>108</v>
      </c>
      <c r="E29" s="83">
        <v>8.6999999999999993</v>
      </c>
      <c r="F29" s="4"/>
      <c r="G29" s="1"/>
      <c r="H29" s="1"/>
      <c r="J29"/>
      <c r="L29" s="1"/>
    </row>
    <row r="30" spans="2:12" ht="23.25" customHeight="1" x14ac:dyDescent="0.25">
      <c r="B30" s="12" t="s">
        <v>4</v>
      </c>
      <c r="C30" s="10">
        <v>133.80000000000001</v>
      </c>
      <c r="D30" s="84"/>
      <c r="E30" s="84"/>
      <c r="F30"/>
      <c r="G30" s="1"/>
      <c r="H30" s="1"/>
      <c r="J30"/>
      <c r="L30" s="1"/>
    </row>
    <row r="31" spans="2:12" ht="23.25" customHeight="1" x14ac:dyDescent="0.25">
      <c r="B31" s="12" t="s">
        <v>5</v>
      </c>
      <c r="C31" s="10">
        <v>134.4</v>
      </c>
      <c r="D31" s="85"/>
      <c r="E31" s="85"/>
      <c r="F31"/>
      <c r="G31" s="1"/>
      <c r="H31" s="1"/>
      <c r="J31"/>
      <c r="L31" s="1"/>
    </row>
    <row r="32" spans="2:12" ht="15.75" customHeight="1" x14ac:dyDescent="0.25">
      <c r="D32"/>
      <c r="F32"/>
      <c r="G32" s="1"/>
      <c r="H32" s="1"/>
      <c r="J32"/>
      <c r="L32" s="1"/>
    </row>
    <row r="33" spans="2:12" ht="22.5" customHeight="1" x14ac:dyDescent="0.25">
      <c r="B33" s="70" t="s">
        <v>11</v>
      </c>
      <c r="C33" s="70"/>
      <c r="D33" s="70"/>
      <c r="E33" s="70"/>
      <c r="F33"/>
      <c r="H33" s="1"/>
      <c r="J33"/>
    </row>
    <row r="34" spans="2:12" ht="22.5" customHeight="1" x14ac:dyDescent="0.25">
      <c r="B34" s="78" t="s">
        <v>17</v>
      </c>
      <c r="C34" s="78"/>
      <c r="D34" s="78"/>
      <c r="E34" s="78"/>
      <c r="F34"/>
      <c r="H34" s="1"/>
      <c r="J34"/>
    </row>
    <row r="35" spans="2:12" ht="22.5" customHeight="1" x14ac:dyDescent="0.25">
      <c r="B35" s="65" t="s">
        <v>18</v>
      </c>
      <c r="C35" s="65" t="s">
        <v>13</v>
      </c>
      <c r="D35" s="65" t="s">
        <v>14</v>
      </c>
      <c r="E35" s="65" t="s">
        <v>15</v>
      </c>
      <c r="F35"/>
      <c r="H35" s="1"/>
      <c r="J35"/>
    </row>
    <row r="36" spans="2:12" ht="21.75" customHeight="1" x14ac:dyDescent="0.25">
      <c r="B36" s="3" t="s">
        <v>30</v>
      </c>
      <c r="C36" s="20">
        <v>174.8</v>
      </c>
      <c r="D36" s="77"/>
      <c r="E36" s="79"/>
      <c r="F36"/>
      <c r="H36" s="1"/>
      <c r="J36"/>
    </row>
    <row r="37" spans="2:12" ht="21.75" customHeight="1" x14ac:dyDescent="0.25">
      <c r="B37" s="19" t="s">
        <v>32</v>
      </c>
      <c r="C37" s="24">
        <v>1057.5999999999999</v>
      </c>
      <c r="D37" s="77"/>
      <c r="E37" s="80"/>
      <c r="F37"/>
      <c r="H37" s="1"/>
      <c r="J37"/>
      <c r="L37" s="1"/>
    </row>
    <row r="38" spans="2:12" ht="21.75" customHeight="1" x14ac:dyDescent="0.25">
      <c r="B38" s="3" t="s">
        <v>31</v>
      </c>
      <c r="C38" s="67">
        <v>98.6</v>
      </c>
      <c r="D38" s="77"/>
      <c r="E38" s="81"/>
      <c r="F38"/>
      <c r="H38" s="1"/>
      <c r="J38"/>
      <c r="L38" s="1"/>
    </row>
    <row r="39" spans="2:12" ht="21.75" customHeight="1" x14ac:dyDescent="0.25">
      <c r="B39" s="3" t="s">
        <v>48</v>
      </c>
      <c r="C39" s="8" t="s">
        <v>49</v>
      </c>
      <c r="D39" s="8">
        <v>10.5</v>
      </c>
      <c r="E39" s="75">
        <f>14*10.5</f>
        <v>147</v>
      </c>
      <c r="F39"/>
      <c r="H39" s="1"/>
      <c r="J39"/>
      <c r="L39" s="1"/>
    </row>
    <row r="40" spans="2:12" ht="21.75" customHeight="1" x14ac:dyDescent="0.25">
      <c r="B40" s="3" t="s">
        <v>50</v>
      </c>
      <c r="C40" s="8" t="s">
        <v>51</v>
      </c>
      <c r="D40" s="8" t="s">
        <v>52</v>
      </c>
      <c r="E40" s="76"/>
      <c r="F40"/>
      <c r="H40" s="1"/>
      <c r="J40"/>
      <c r="L40" s="1"/>
    </row>
    <row r="41" spans="2:12" ht="21.75" customHeight="1" x14ac:dyDescent="0.25">
      <c r="B41" s="3" t="s">
        <v>15</v>
      </c>
      <c r="C41" s="8"/>
      <c r="D41" s="8"/>
      <c r="E41" s="8">
        <v>9.4600000000000009</v>
      </c>
      <c r="F41"/>
      <c r="H41" s="1"/>
      <c r="J41"/>
      <c r="L41" s="1"/>
    </row>
  </sheetData>
  <mergeCells count="13">
    <mergeCell ref="D36:D38"/>
    <mergeCell ref="E36:E38"/>
    <mergeCell ref="E39:E40"/>
    <mergeCell ref="B20:E20"/>
    <mergeCell ref="D22:D26"/>
    <mergeCell ref="E22:E26"/>
    <mergeCell ref="B8:D8"/>
    <mergeCell ref="B10:D10"/>
    <mergeCell ref="B11:D11"/>
    <mergeCell ref="D29:D31"/>
    <mergeCell ref="E29:E31"/>
    <mergeCell ref="B33:E33"/>
    <mergeCell ref="B34:E34"/>
  </mergeCells>
  <pageMargins left="0.511811024" right="0.511811024" top="0.78740157499999996" bottom="0.78740157499999996" header="0.31496062000000002" footer="0.31496062000000002"/>
  <pageSetup paperSize="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1"/>
  <sheetViews>
    <sheetView showGridLines="0" topLeftCell="A13" zoomScaleNormal="100" workbookViewId="0">
      <selection activeCell="L24" sqref="L24"/>
    </sheetView>
  </sheetViews>
  <sheetFormatPr defaultRowHeight="15" x14ac:dyDescent="0.25"/>
  <cols>
    <col min="1" max="1" width="5" customWidth="1"/>
    <col min="2" max="2" width="25.42578125" customWidth="1"/>
    <col min="3" max="3" width="13.28515625" style="1" customWidth="1"/>
    <col min="4" max="4" width="13.7109375" style="1" customWidth="1"/>
    <col min="5" max="5" width="12.140625" style="1" customWidth="1"/>
    <col min="6" max="6" width="15.5703125" style="1" bestFit="1" customWidth="1"/>
    <col min="7" max="7" width="7" style="1" bestFit="1" customWidth="1"/>
    <col min="8" max="8" width="18.140625" customWidth="1"/>
    <col min="9" max="9" width="13.85546875" style="1" customWidth="1"/>
    <col min="10" max="10" width="16.5703125" bestFit="1" customWidth="1"/>
    <col min="11" max="11" width="14.28515625" bestFit="1" customWidth="1"/>
    <col min="12" max="12" width="7.7109375" bestFit="1" customWidth="1"/>
    <col min="13" max="13" width="12.28515625" style="1" customWidth="1"/>
    <col min="15" max="15" width="14" bestFit="1" customWidth="1"/>
    <col min="16" max="16" width="14.42578125" bestFit="1" customWidth="1"/>
  </cols>
  <sheetData>
    <row r="1" spans="2:13" s="58" customFormat="1" ht="28.5" customHeight="1" x14ac:dyDescent="0.2">
      <c r="B1" s="56"/>
      <c r="C1" s="57"/>
      <c r="D1" s="57"/>
      <c r="E1" s="57"/>
      <c r="F1" s="57"/>
      <c r="G1" s="57"/>
      <c r="I1" s="57"/>
      <c r="M1" s="57"/>
    </row>
    <row r="2" spans="2:13" s="58" customFormat="1" ht="17.25" customHeight="1" x14ac:dyDescent="0.2">
      <c r="C2" s="57"/>
      <c r="D2" s="57"/>
      <c r="E2" s="57"/>
      <c r="F2" s="57"/>
      <c r="G2" s="57"/>
      <c r="I2" s="57"/>
      <c r="M2" s="57"/>
    </row>
    <row r="3" spans="2:13" s="58" customFormat="1" ht="17.25" customHeight="1" x14ac:dyDescent="0.2">
      <c r="C3" s="57"/>
      <c r="D3" s="59" t="s">
        <v>6</v>
      </c>
      <c r="E3" s="57"/>
      <c r="F3" s="57"/>
      <c r="G3" s="57"/>
      <c r="I3" s="57"/>
      <c r="M3" s="57"/>
    </row>
    <row r="4" spans="2:13" s="58" customFormat="1" ht="17.25" customHeight="1" x14ac:dyDescent="0.2">
      <c r="C4" s="57"/>
      <c r="D4" s="59" t="s">
        <v>7</v>
      </c>
      <c r="E4" s="57"/>
      <c r="F4" s="57"/>
      <c r="G4" s="57"/>
      <c r="I4" s="57"/>
      <c r="M4" s="57"/>
    </row>
    <row r="5" spans="2:13" s="58" customFormat="1" ht="17.25" customHeight="1" x14ac:dyDescent="0.2">
      <c r="C5" s="57"/>
      <c r="D5" s="59" t="s">
        <v>8</v>
      </c>
      <c r="E5" s="57"/>
      <c r="F5" s="57"/>
      <c r="G5" s="57"/>
      <c r="I5" s="57"/>
      <c r="M5" s="57"/>
    </row>
    <row r="6" spans="2:13" s="58" customFormat="1" ht="17.25" customHeight="1" x14ac:dyDescent="0.2">
      <c r="C6" s="57"/>
      <c r="D6" s="59" t="s">
        <v>9</v>
      </c>
      <c r="E6" s="57"/>
      <c r="F6" s="57"/>
      <c r="G6" s="57"/>
      <c r="I6" s="57"/>
      <c r="M6" s="57"/>
    </row>
    <row r="7" spans="2:13" s="58" customFormat="1" ht="20.25" customHeight="1" x14ac:dyDescent="0.2">
      <c r="C7" s="57"/>
      <c r="D7" s="59" t="s">
        <v>10</v>
      </c>
      <c r="E7" s="57"/>
      <c r="F7" s="57"/>
      <c r="G7" s="57"/>
      <c r="I7" s="57"/>
      <c r="M7" s="57"/>
    </row>
    <row r="8" spans="2:13" ht="14.25" customHeight="1" x14ac:dyDescent="0.25">
      <c r="C8" s="11"/>
    </row>
    <row r="9" spans="2:13" ht="24.75" customHeight="1" x14ac:dyDescent="0.4">
      <c r="B9" s="69" t="s">
        <v>19</v>
      </c>
      <c r="C9" s="69"/>
      <c r="D9" s="69"/>
      <c r="E9" s="69"/>
      <c r="F9" s="69"/>
      <c r="G9" s="69"/>
      <c r="H9" s="23"/>
      <c r="I9" s="23"/>
    </row>
    <row r="10" spans="2:13" s="6" customFormat="1" ht="9.75" customHeight="1" x14ac:dyDescent="0.25">
      <c r="C10" s="7"/>
      <c r="D10" s="7"/>
      <c r="E10" s="7"/>
      <c r="F10" s="7"/>
      <c r="G10" s="1"/>
      <c r="H10"/>
      <c r="I10" s="1"/>
      <c r="J10"/>
      <c r="K10"/>
      <c r="M10" s="7"/>
    </row>
    <row r="11" spans="2:13" s="6" customFormat="1" ht="25.5" customHeight="1" x14ac:dyDescent="0.25">
      <c r="B11" s="70" t="s">
        <v>99</v>
      </c>
      <c r="C11" s="70"/>
      <c r="D11" s="70"/>
      <c r="E11" s="70"/>
      <c r="F11" s="70"/>
      <c r="G11" s="70"/>
      <c r="H11"/>
      <c r="I11"/>
      <c r="J11"/>
      <c r="K11"/>
      <c r="M11" s="7"/>
    </row>
    <row r="12" spans="2:13" ht="22.5" customHeight="1" x14ac:dyDescent="0.25">
      <c r="B12" s="18" t="s">
        <v>25</v>
      </c>
      <c r="C12" s="18" t="s">
        <v>21</v>
      </c>
      <c r="D12" s="18" t="s">
        <v>22</v>
      </c>
      <c r="E12" s="18" t="s">
        <v>23</v>
      </c>
      <c r="F12" s="71" t="s">
        <v>0</v>
      </c>
      <c r="G12" s="71"/>
      <c r="M12"/>
    </row>
    <row r="13" spans="2:13" ht="21" customHeight="1" x14ac:dyDescent="0.25">
      <c r="B13" s="3" t="s">
        <v>86</v>
      </c>
      <c r="C13" s="15">
        <v>38.200000000000003</v>
      </c>
      <c r="D13" s="60">
        <v>26.41</v>
      </c>
      <c r="E13" s="60"/>
      <c r="F13" s="53">
        <f>SUM(C13*D13)</f>
        <v>1008.8620000000001</v>
      </c>
      <c r="G13" s="8" t="s">
        <v>20</v>
      </c>
      <c r="M13"/>
    </row>
    <row r="14" spans="2:13" ht="21" customHeight="1" x14ac:dyDescent="0.25">
      <c r="B14" s="3" t="s">
        <v>44</v>
      </c>
      <c r="C14" s="15">
        <v>36.200000000000003</v>
      </c>
      <c r="D14" s="17">
        <v>20.8</v>
      </c>
      <c r="E14" s="17">
        <v>0.05</v>
      </c>
      <c r="F14" s="16">
        <f>SUM(C14*D14*E14)</f>
        <v>37.648000000000003</v>
      </c>
      <c r="G14" s="8" t="s">
        <v>24</v>
      </c>
      <c r="M14"/>
    </row>
    <row r="15" spans="2:13" ht="21" customHeight="1" x14ac:dyDescent="0.25">
      <c r="B15" s="35" t="s">
        <v>91</v>
      </c>
      <c r="C15" s="32"/>
      <c r="D15" s="32"/>
      <c r="E15" s="32"/>
      <c r="F15" s="32">
        <v>1633.77</v>
      </c>
      <c r="G15" s="8" t="s">
        <v>45</v>
      </c>
    </row>
    <row r="16" spans="2:13" ht="21" customHeight="1" x14ac:dyDescent="0.25">
      <c r="B16" s="3" t="s">
        <v>43</v>
      </c>
      <c r="C16" s="15">
        <v>36.200000000000003</v>
      </c>
      <c r="D16" s="25">
        <v>20.8</v>
      </c>
      <c r="E16" s="25">
        <v>0.1</v>
      </c>
      <c r="F16" s="33">
        <f>SUM(C16*D16*E16)</f>
        <v>75.296000000000006</v>
      </c>
      <c r="G16" s="8" t="s">
        <v>24</v>
      </c>
    </row>
    <row r="17" spans="2:7" ht="21" customHeight="1" x14ac:dyDescent="0.25">
      <c r="B17" s="34" t="s">
        <v>46</v>
      </c>
      <c r="C17" s="15">
        <v>36.200000000000003</v>
      </c>
      <c r="D17" s="8">
        <v>20.8</v>
      </c>
      <c r="E17" s="8"/>
      <c r="F17" s="44">
        <f>D17*C17</f>
        <v>752.96</v>
      </c>
      <c r="G17" s="8" t="s">
        <v>20</v>
      </c>
    </row>
    <row r="18" spans="2:7" ht="19.5" customHeight="1" x14ac:dyDescent="0.25">
      <c r="B18" s="34" t="s">
        <v>63</v>
      </c>
      <c r="C18" s="8"/>
      <c r="D18" s="8"/>
      <c r="E18" s="8"/>
      <c r="F18" s="8">
        <v>13</v>
      </c>
      <c r="G18" s="8" t="s">
        <v>20</v>
      </c>
    </row>
    <row r="19" spans="2:7" ht="19.5" customHeight="1" x14ac:dyDescent="0.25">
      <c r="B19" s="34" t="s">
        <v>53</v>
      </c>
      <c r="C19" s="8">
        <v>30</v>
      </c>
      <c r="D19" s="8">
        <v>16</v>
      </c>
      <c r="E19" s="8"/>
      <c r="F19" s="8">
        <f>SUM(C19*D19)</f>
        <v>480</v>
      </c>
      <c r="G19" s="8" t="s">
        <v>20</v>
      </c>
    </row>
    <row r="20" spans="2:7" ht="19.5" customHeight="1" x14ac:dyDescent="0.25">
      <c r="B20" s="34" t="s">
        <v>61</v>
      </c>
      <c r="C20" s="8"/>
      <c r="D20" s="8"/>
      <c r="E20" s="8"/>
      <c r="F20" s="8">
        <v>452</v>
      </c>
      <c r="G20" s="8" t="s">
        <v>62</v>
      </c>
    </row>
    <row r="21" spans="2:7" ht="19.5" customHeight="1" x14ac:dyDescent="0.25">
      <c r="B21" s="34" t="s">
        <v>88</v>
      </c>
      <c r="C21" s="8"/>
      <c r="D21" s="8"/>
      <c r="E21" s="8"/>
      <c r="F21" s="8">
        <v>268.95</v>
      </c>
      <c r="G21" s="8" t="s">
        <v>20</v>
      </c>
    </row>
    <row r="22" spans="2:7" ht="19.5" customHeight="1" x14ac:dyDescent="0.25">
      <c r="B22" s="34" t="s">
        <v>87</v>
      </c>
      <c r="C22" s="8">
        <v>38.200000000000003</v>
      </c>
      <c r="D22" s="8">
        <v>26.41</v>
      </c>
      <c r="E22" s="8"/>
      <c r="F22" s="8">
        <f>C22+C22+D22+D22</f>
        <v>129.22</v>
      </c>
      <c r="G22" s="8" t="s">
        <v>47</v>
      </c>
    </row>
    <row r="23" spans="2:7" ht="19.5" customHeight="1" x14ac:dyDescent="0.25">
      <c r="B23" s="45"/>
      <c r="C23" s="26"/>
      <c r="D23" s="26"/>
      <c r="E23" s="26"/>
      <c r="F23" s="26"/>
      <c r="G23" s="26"/>
    </row>
    <row r="24" spans="2:7" ht="22.5" customHeight="1" x14ac:dyDescent="0.25">
      <c r="B24" s="70" t="s">
        <v>60</v>
      </c>
      <c r="C24" s="70"/>
      <c r="D24" s="70"/>
      <c r="E24" s="70"/>
      <c r="F24" s="70"/>
      <c r="G24" s="70"/>
    </row>
    <row r="25" spans="2:7" ht="18" customHeight="1" x14ac:dyDescent="0.25">
      <c r="B25" s="36" t="s">
        <v>26</v>
      </c>
      <c r="C25" s="18" t="s">
        <v>55</v>
      </c>
      <c r="D25" s="18" t="s">
        <v>56</v>
      </c>
      <c r="E25" s="18" t="s">
        <v>57</v>
      </c>
      <c r="F25" s="71" t="s">
        <v>0</v>
      </c>
      <c r="G25" s="71"/>
    </row>
    <row r="26" spans="2:7" ht="18" customHeight="1" x14ac:dyDescent="0.25">
      <c r="B26" s="3" t="s">
        <v>54</v>
      </c>
      <c r="C26" s="15">
        <v>1.65</v>
      </c>
      <c r="D26" s="37">
        <v>30</v>
      </c>
      <c r="E26" s="37">
        <f>SUM(C26*D26)</f>
        <v>49.5</v>
      </c>
      <c r="F26" s="38">
        <f>SUM(E26*2)</f>
        <v>99</v>
      </c>
      <c r="G26" s="8" t="s">
        <v>20</v>
      </c>
    </row>
    <row r="27" spans="2:7" ht="18" customHeight="1" x14ac:dyDescent="0.25">
      <c r="B27" s="12" t="s">
        <v>58</v>
      </c>
      <c r="C27" s="39">
        <v>3</v>
      </c>
      <c r="D27" s="40">
        <v>16</v>
      </c>
      <c r="E27" s="37">
        <f>SUM(C27*D27)</f>
        <v>48</v>
      </c>
      <c r="F27" s="38">
        <f>SUM(E27*2)</f>
        <v>96</v>
      </c>
      <c r="G27" s="8" t="s">
        <v>20</v>
      </c>
    </row>
    <row r="28" spans="2:7" ht="18" customHeight="1" x14ac:dyDescent="0.25">
      <c r="B28" s="12" t="s">
        <v>64</v>
      </c>
      <c r="C28" s="43">
        <v>1.55</v>
      </c>
      <c r="D28" s="48">
        <v>3.9</v>
      </c>
      <c r="E28" s="41">
        <f>SUM(C28*D28)</f>
        <v>6.0449999999999999</v>
      </c>
      <c r="F28" s="42">
        <f>SUM(E28)</f>
        <v>6.0449999999999999</v>
      </c>
      <c r="G28" s="8" t="s">
        <v>20</v>
      </c>
    </row>
    <row r="29" spans="2:7" ht="18" customHeight="1" x14ac:dyDescent="0.25">
      <c r="B29" s="12" t="s">
        <v>40</v>
      </c>
      <c r="C29" s="39"/>
      <c r="D29" s="48"/>
      <c r="E29" s="41"/>
      <c r="F29" s="38">
        <f>SUM(F26:F28)</f>
        <v>201.04499999999999</v>
      </c>
      <c r="G29" s="8" t="s">
        <v>20</v>
      </c>
    </row>
    <row r="30" spans="2:7" ht="18" customHeight="1" x14ac:dyDescent="0.25"/>
    <row r="31" spans="2:7" ht="18" customHeight="1" x14ac:dyDescent="0.25">
      <c r="B31" s="70" t="s">
        <v>59</v>
      </c>
      <c r="C31" s="70"/>
      <c r="D31" s="70"/>
      <c r="E31" s="70"/>
      <c r="F31" s="70"/>
      <c r="G31" s="70"/>
    </row>
    <row r="32" spans="2:7" x14ac:dyDescent="0.25">
      <c r="B32" s="36" t="s">
        <v>26</v>
      </c>
      <c r="C32" s="18" t="s">
        <v>55</v>
      </c>
      <c r="D32" s="18" t="s">
        <v>56</v>
      </c>
      <c r="E32" s="18" t="s">
        <v>57</v>
      </c>
      <c r="F32" s="71" t="s">
        <v>0</v>
      </c>
      <c r="G32" s="71"/>
    </row>
    <row r="33" spans="2:7" x14ac:dyDescent="0.25">
      <c r="B33" s="3" t="s">
        <v>54</v>
      </c>
      <c r="C33" s="15">
        <v>3.35</v>
      </c>
      <c r="D33" s="37">
        <v>30</v>
      </c>
      <c r="E33" s="37">
        <f>SUM(C33*D33)</f>
        <v>100.5</v>
      </c>
      <c r="F33" s="38">
        <f>SUM(E33*2)</f>
        <v>201</v>
      </c>
      <c r="G33" s="8" t="s">
        <v>20</v>
      </c>
    </row>
    <row r="34" spans="2:7" x14ac:dyDescent="0.25">
      <c r="B34" s="12" t="s">
        <v>58</v>
      </c>
      <c r="C34" s="39">
        <v>2</v>
      </c>
      <c r="D34" s="40">
        <v>16</v>
      </c>
      <c r="E34" s="37">
        <f>SUM(C34*D34)</f>
        <v>32</v>
      </c>
      <c r="F34" s="38">
        <f>SUM(E34*2)</f>
        <v>64</v>
      </c>
      <c r="G34" s="8" t="s">
        <v>20</v>
      </c>
    </row>
    <row r="35" spans="2:7" x14ac:dyDescent="0.25">
      <c r="B35" s="12" t="s">
        <v>40</v>
      </c>
      <c r="C35" s="39"/>
      <c r="D35" s="40"/>
      <c r="E35" s="40"/>
      <c r="F35" s="38">
        <f>SUM(F33:F34)</f>
        <v>265</v>
      </c>
      <c r="G35" s="8" t="s">
        <v>20</v>
      </c>
    </row>
    <row r="37" spans="2:7" x14ac:dyDescent="0.25">
      <c r="B37" s="70" t="s">
        <v>26</v>
      </c>
      <c r="C37" s="70"/>
      <c r="D37" s="70"/>
      <c r="E37" s="70"/>
      <c r="F37" s="70"/>
      <c r="G37" s="70"/>
    </row>
    <row r="38" spans="2:7" x14ac:dyDescent="0.25">
      <c r="B38" s="9" t="s">
        <v>26</v>
      </c>
      <c r="C38" s="18" t="s">
        <v>21</v>
      </c>
      <c r="D38" s="18" t="s">
        <v>22</v>
      </c>
      <c r="E38" s="18" t="s">
        <v>23</v>
      </c>
      <c r="F38" s="71" t="s">
        <v>0</v>
      </c>
      <c r="G38" s="71"/>
    </row>
    <row r="39" spans="2:7" x14ac:dyDescent="0.25">
      <c r="B39" s="3" t="s">
        <v>27</v>
      </c>
      <c r="C39" s="15">
        <v>38</v>
      </c>
      <c r="D39" s="17">
        <v>25.8</v>
      </c>
      <c r="E39" s="17">
        <v>0.5</v>
      </c>
      <c r="F39" s="16">
        <v>1030</v>
      </c>
      <c r="G39" s="8" t="s">
        <v>20</v>
      </c>
    </row>
    <row r="40" spans="2:7" x14ac:dyDescent="0.25">
      <c r="B40" s="12" t="s">
        <v>28</v>
      </c>
      <c r="C40" s="14">
        <v>38</v>
      </c>
      <c r="D40" s="13">
        <v>25.8</v>
      </c>
      <c r="E40" s="13"/>
      <c r="F40" s="16">
        <f>SUM(C40*D40)</f>
        <v>980.4</v>
      </c>
      <c r="G40" s="8" t="s">
        <v>20</v>
      </c>
    </row>
    <row r="41" spans="2:7" x14ac:dyDescent="0.25">
      <c r="B41" s="12" t="s">
        <v>29</v>
      </c>
      <c r="C41" s="14">
        <v>38</v>
      </c>
      <c r="D41" s="13">
        <v>25.8</v>
      </c>
      <c r="E41" s="13"/>
      <c r="F41" s="16">
        <f>SUM(C41*D41)/2</f>
        <v>490.2</v>
      </c>
      <c r="G41" s="8" t="s">
        <v>20</v>
      </c>
    </row>
  </sheetData>
  <mergeCells count="9">
    <mergeCell ref="F12:G12"/>
    <mergeCell ref="B11:G11"/>
    <mergeCell ref="F38:G38"/>
    <mergeCell ref="B37:G37"/>
    <mergeCell ref="B9:G9"/>
    <mergeCell ref="B24:G24"/>
    <mergeCell ref="F25:G25"/>
    <mergeCell ref="B31:G31"/>
    <mergeCell ref="F32:G32"/>
  </mergeCells>
  <pageMargins left="0.511811024" right="0.511811024" top="0.78740157499999996" bottom="0.78740157499999996" header="0.31496062000000002" footer="0.31496062000000002"/>
  <pageSetup paperSize="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showGridLines="0" topLeftCell="A4" zoomScaleNormal="100" workbookViewId="0">
      <selection activeCell="G25" sqref="G25"/>
    </sheetView>
  </sheetViews>
  <sheetFormatPr defaultRowHeight="15" x14ac:dyDescent="0.25"/>
  <cols>
    <col min="1" max="1" width="5" customWidth="1"/>
    <col min="2" max="2" width="30.85546875" customWidth="1"/>
    <col min="3" max="3" width="13.28515625" style="1" customWidth="1"/>
    <col min="4" max="4" width="13.7109375" style="1" customWidth="1"/>
    <col min="5" max="5" width="12.140625" style="1" customWidth="1"/>
    <col min="6" max="6" width="15.5703125" style="1" bestFit="1" customWidth="1"/>
    <col min="7" max="7" width="18.140625" customWidth="1"/>
    <col min="8" max="8" width="13.85546875" style="1" customWidth="1"/>
    <col min="9" max="9" width="16.5703125" bestFit="1" customWidth="1"/>
    <col min="10" max="10" width="14.28515625" bestFit="1" customWidth="1"/>
    <col min="11" max="11" width="7.7109375" bestFit="1" customWidth="1"/>
    <col min="12" max="12" width="12.28515625" style="1" customWidth="1"/>
    <col min="14" max="14" width="14" bestFit="1" customWidth="1"/>
    <col min="15" max="15" width="14.42578125" bestFit="1" customWidth="1"/>
  </cols>
  <sheetData>
    <row r="1" spans="2:12" s="58" customFormat="1" ht="28.5" customHeight="1" x14ac:dyDescent="0.2">
      <c r="B1" s="56"/>
      <c r="C1" s="57"/>
      <c r="D1" s="57"/>
      <c r="E1" s="57"/>
      <c r="F1" s="57"/>
      <c r="H1" s="57"/>
      <c r="L1" s="57"/>
    </row>
    <row r="2" spans="2:12" s="58" customFormat="1" ht="17.25" customHeight="1" x14ac:dyDescent="0.2">
      <c r="C2" s="57"/>
      <c r="D2" s="57"/>
      <c r="E2" s="57"/>
      <c r="F2" s="57"/>
      <c r="H2" s="57"/>
      <c r="L2" s="57"/>
    </row>
    <row r="3" spans="2:12" s="58" customFormat="1" ht="17.25" customHeight="1" x14ac:dyDescent="0.2">
      <c r="C3" s="57"/>
      <c r="D3" s="59" t="s">
        <v>6</v>
      </c>
      <c r="E3" s="57"/>
      <c r="F3" s="57"/>
      <c r="H3" s="57"/>
      <c r="L3" s="57"/>
    </row>
    <row r="4" spans="2:12" s="58" customFormat="1" ht="17.25" customHeight="1" x14ac:dyDescent="0.2">
      <c r="C4" s="57"/>
      <c r="D4" s="59" t="s">
        <v>7</v>
      </c>
      <c r="E4" s="57"/>
      <c r="F4" s="57"/>
      <c r="H4" s="57"/>
      <c r="L4" s="57"/>
    </row>
    <row r="5" spans="2:12" s="58" customFormat="1" ht="17.25" customHeight="1" x14ac:dyDescent="0.2">
      <c r="C5" s="57"/>
      <c r="D5" s="59" t="s">
        <v>8</v>
      </c>
      <c r="E5" s="57"/>
      <c r="F5" s="57"/>
      <c r="H5" s="57"/>
      <c r="L5" s="57"/>
    </row>
    <row r="6" spans="2:12" s="58" customFormat="1" ht="17.25" customHeight="1" x14ac:dyDescent="0.2">
      <c r="C6" s="57"/>
      <c r="D6" s="59" t="s">
        <v>9</v>
      </c>
      <c r="E6" s="57"/>
      <c r="F6" s="57"/>
      <c r="H6" s="57"/>
      <c r="L6" s="57"/>
    </row>
    <row r="7" spans="2:12" s="58" customFormat="1" ht="20.25" customHeight="1" x14ac:dyDescent="0.2">
      <c r="C7" s="57"/>
      <c r="D7" s="59" t="s">
        <v>10</v>
      </c>
      <c r="E7" s="57"/>
      <c r="F7" s="57"/>
      <c r="H7" s="57"/>
      <c r="L7" s="57"/>
    </row>
    <row r="8" spans="2:12" ht="14.25" customHeight="1" x14ac:dyDescent="0.25">
      <c r="C8" s="11"/>
    </row>
    <row r="9" spans="2:12" ht="24.75" customHeight="1" x14ac:dyDescent="0.4">
      <c r="B9" s="69" t="s">
        <v>19</v>
      </c>
      <c r="C9" s="69"/>
      <c r="D9" s="69"/>
      <c r="E9" s="69"/>
      <c r="F9" s="69"/>
      <c r="G9" s="23"/>
      <c r="H9" s="23"/>
    </row>
    <row r="10" spans="2:12" s="6" customFormat="1" ht="9.75" customHeight="1" x14ac:dyDescent="0.25">
      <c r="C10" s="7"/>
      <c r="D10" s="7"/>
      <c r="E10" s="7"/>
      <c r="F10" s="7"/>
      <c r="G10"/>
      <c r="H10" s="1"/>
      <c r="I10"/>
      <c r="J10"/>
      <c r="L10" s="7"/>
    </row>
    <row r="11" spans="2:12" s="6" customFormat="1" ht="25.5" customHeight="1" x14ac:dyDescent="0.25">
      <c r="B11" s="70" t="s">
        <v>108</v>
      </c>
      <c r="C11" s="70"/>
      <c r="D11" s="70"/>
      <c r="E11" s="70"/>
      <c r="F11" s="70"/>
      <c r="G11"/>
      <c r="H11"/>
      <c r="I11"/>
      <c r="J11"/>
      <c r="L11" s="7"/>
    </row>
    <row r="12" spans="2:12" ht="22.5" customHeight="1" x14ac:dyDescent="0.25">
      <c r="B12" s="88" t="s">
        <v>109</v>
      </c>
      <c r="C12" s="89"/>
      <c r="D12" s="89"/>
      <c r="E12" s="89"/>
      <c r="F12" s="89"/>
      <c r="L12"/>
    </row>
    <row r="13" spans="2:12" ht="21" customHeight="1" x14ac:dyDescent="0.25">
      <c r="B13" s="3" t="s">
        <v>110</v>
      </c>
      <c r="C13" s="90" t="s">
        <v>133</v>
      </c>
      <c r="D13" s="91"/>
      <c r="E13" s="92"/>
      <c r="F13" s="53">
        <f>30+30+16+16</f>
        <v>92</v>
      </c>
      <c r="L13"/>
    </row>
    <row r="14" spans="2:12" ht="21" customHeight="1" x14ac:dyDescent="0.25">
      <c r="B14" s="88" t="s">
        <v>111</v>
      </c>
      <c r="C14" s="89"/>
      <c r="D14" s="89"/>
      <c r="E14" s="89"/>
      <c r="F14" s="89"/>
    </row>
    <row r="15" spans="2:12" ht="21" customHeight="1" x14ac:dyDescent="0.25">
      <c r="B15" s="3" t="s">
        <v>112</v>
      </c>
      <c r="C15" s="90" t="s">
        <v>134</v>
      </c>
      <c r="D15" s="91"/>
      <c r="E15" s="92"/>
      <c r="F15" s="53">
        <f>30+30+14+14</f>
        <v>88</v>
      </c>
    </row>
    <row r="16" spans="2:12" ht="21" customHeight="1" x14ac:dyDescent="0.25">
      <c r="B16" s="34" t="s">
        <v>113</v>
      </c>
      <c r="C16" s="90" t="s">
        <v>132</v>
      </c>
      <c r="D16" s="91"/>
      <c r="E16" s="92"/>
      <c r="F16" s="44">
        <f>(5.56+5.56+3+0.69+0.69)*2</f>
        <v>30.999999999999996</v>
      </c>
    </row>
    <row r="17" spans="2:6" ht="19.5" customHeight="1" x14ac:dyDescent="0.25">
      <c r="B17" s="34" t="s">
        <v>114</v>
      </c>
      <c r="C17" s="93" t="s">
        <v>135</v>
      </c>
      <c r="D17" s="94"/>
      <c r="E17" s="95"/>
      <c r="F17" s="8">
        <f>18.84</f>
        <v>18.84</v>
      </c>
    </row>
    <row r="18" spans="2:6" ht="19.5" customHeight="1" x14ac:dyDescent="0.25">
      <c r="B18" s="88" t="s">
        <v>115</v>
      </c>
      <c r="C18" s="89"/>
      <c r="D18" s="89"/>
      <c r="E18" s="89"/>
      <c r="F18" s="89"/>
    </row>
    <row r="19" spans="2:6" ht="19.5" customHeight="1" x14ac:dyDescent="0.25">
      <c r="B19" s="34" t="s">
        <v>116</v>
      </c>
      <c r="C19" s="93" t="s">
        <v>117</v>
      </c>
      <c r="D19" s="94"/>
      <c r="E19" s="95"/>
      <c r="F19" s="8">
        <f>((4*1.55)+18+18+9+9+9+9+14)</f>
        <v>92.2</v>
      </c>
    </row>
    <row r="20" spans="2:6" ht="19.5" customHeight="1" x14ac:dyDescent="0.25">
      <c r="B20" s="88" t="s">
        <v>118</v>
      </c>
      <c r="C20" s="89"/>
      <c r="D20" s="89"/>
      <c r="E20" s="89"/>
      <c r="F20" s="89"/>
    </row>
    <row r="21" spans="2:6" ht="19.5" customHeight="1" x14ac:dyDescent="0.25">
      <c r="B21" s="34" t="s">
        <v>119</v>
      </c>
      <c r="C21" s="96" t="s">
        <v>124</v>
      </c>
      <c r="D21" s="97"/>
      <c r="E21" s="98"/>
      <c r="F21" s="8">
        <f>23.7*2</f>
        <v>47.4</v>
      </c>
    </row>
    <row r="22" spans="2:6" ht="18" customHeight="1" x14ac:dyDescent="0.25">
      <c r="B22" s="12" t="s">
        <v>120</v>
      </c>
      <c r="C22" s="99" t="s">
        <v>125</v>
      </c>
      <c r="D22" s="100"/>
      <c r="E22" s="101"/>
      <c r="F22" s="53">
        <f>5.65*4</f>
        <v>22.6</v>
      </c>
    </row>
    <row r="23" spans="2:6" ht="18" customHeight="1" x14ac:dyDescent="0.25">
      <c r="B23" s="12" t="s">
        <v>121</v>
      </c>
      <c r="C23" s="99" t="s">
        <v>126</v>
      </c>
      <c r="D23" s="100"/>
      <c r="E23" s="101"/>
      <c r="F23" s="53">
        <f>(3.92+0.74)*2</f>
        <v>9.32</v>
      </c>
    </row>
    <row r="24" spans="2:6" ht="18" customHeight="1" x14ac:dyDescent="0.25">
      <c r="B24" s="12" t="s">
        <v>122</v>
      </c>
      <c r="C24" s="90" t="s">
        <v>127</v>
      </c>
      <c r="D24" s="91"/>
      <c r="E24" s="92"/>
      <c r="F24" s="53">
        <f>(5.8+5.8+4.9)*2</f>
        <v>33</v>
      </c>
    </row>
    <row r="25" spans="2:6" x14ac:dyDescent="0.25">
      <c r="B25" s="3" t="s">
        <v>114</v>
      </c>
      <c r="C25" s="90" t="s">
        <v>128</v>
      </c>
      <c r="D25" s="91"/>
      <c r="E25" s="92"/>
      <c r="F25" s="53">
        <f>5.65*2</f>
        <v>11.3</v>
      </c>
    </row>
    <row r="26" spans="2:6" x14ac:dyDescent="0.25">
      <c r="B26" s="12" t="s">
        <v>123</v>
      </c>
      <c r="C26" s="99">
        <v>2</v>
      </c>
      <c r="D26" s="100"/>
      <c r="E26" s="101"/>
      <c r="F26" s="53">
        <f>2</f>
        <v>2</v>
      </c>
    </row>
    <row r="27" spans="2:6" x14ac:dyDescent="0.25">
      <c r="B27" s="88" t="s">
        <v>129</v>
      </c>
      <c r="C27" s="89"/>
      <c r="D27" s="89"/>
      <c r="E27" s="89"/>
      <c r="F27" s="89"/>
    </row>
    <row r="28" spans="2:6" x14ac:dyDescent="0.25">
      <c r="B28" s="3" t="s">
        <v>130</v>
      </c>
      <c r="C28" s="90" t="s">
        <v>131</v>
      </c>
      <c r="D28" s="91"/>
      <c r="E28" s="92"/>
      <c r="F28" s="53">
        <f>16.04*2</f>
        <v>32.08</v>
      </c>
    </row>
    <row r="29" spans="2:6" x14ac:dyDescent="0.25">
      <c r="E29" s="8" t="s">
        <v>57</v>
      </c>
      <c r="F29" s="68">
        <f>F13+F15+F16+F17+F19+F21+F22+F23+F24+F25+F26+F28</f>
        <v>479.74</v>
      </c>
    </row>
  </sheetData>
  <mergeCells count="19">
    <mergeCell ref="B9:F9"/>
    <mergeCell ref="B11:F11"/>
    <mergeCell ref="B12:F12"/>
    <mergeCell ref="B14:F14"/>
    <mergeCell ref="B18:F18"/>
    <mergeCell ref="B20:F20"/>
    <mergeCell ref="C19:E19"/>
    <mergeCell ref="B27:F27"/>
    <mergeCell ref="C28:E28"/>
    <mergeCell ref="C13:E13"/>
    <mergeCell ref="C15:E15"/>
    <mergeCell ref="C16:E16"/>
    <mergeCell ref="C17:E17"/>
    <mergeCell ref="C21:E21"/>
    <mergeCell ref="C22:E22"/>
    <mergeCell ref="C23:E23"/>
    <mergeCell ref="C24:E24"/>
    <mergeCell ref="C25:E25"/>
    <mergeCell ref="C26:E26"/>
  </mergeCells>
  <pageMargins left="0.511811024" right="0.511811024" top="0.78740157499999996" bottom="0.78740157499999996" header="0.31496062000000002" footer="0.31496062000000002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Memória de Cálculo PAV</vt:lpstr>
      <vt:lpstr>Memória de Cálculo Drenagem</vt:lpstr>
      <vt:lpstr>Memória de Cálculo Mov. Terra</vt:lpstr>
      <vt:lpstr>Memória de Cálculo do Aço</vt:lpstr>
      <vt:lpstr>Memória de Cálc. Piso e Cobertu</vt:lpstr>
      <vt:lpstr>Memória de Cálc. Linhas Demarca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Queila Tomielo de Camargo</cp:lastModifiedBy>
  <cp:lastPrinted>2019-03-11T21:30:19Z</cp:lastPrinted>
  <dcterms:created xsi:type="dcterms:W3CDTF">2015-03-12T11:47:31Z</dcterms:created>
  <dcterms:modified xsi:type="dcterms:W3CDTF">2019-09-06T19:05:03Z</dcterms:modified>
</cp:coreProperties>
</file>