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5" windowHeight="94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179" i="1"/>
  <c r="H172"/>
  <c r="G172"/>
  <c r="G171"/>
  <c r="H171" s="1"/>
  <c r="H170"/>
  <c r="G170"/>
  <c r="G169"/>
  <c r="H168"/>
  <c r="G168"/>
  <c r="G167"/>
  <c r="H146"/>
  <c r="H81"/>
  <c r="H83" s="1"/>
  <c r="I69"/>
  <c r="I157" s="1"/>
  <c r="I53"/>
  <c r="I50"/>
  <c r="I36"/>
  <c r="I58" s="1"/>
  <c r="H29"/>
  <c r="I38" s="1"/>
  <c r="H27"/>
  <c r="I44" s="1"/>
  <c r="H17"/>
  <c r="G173" l="1"/>
  <c r="I42"/>
  <c r="H167"/>
  <c r="H28"/>
  <c r="I39" l="1"/>
  <c r="I41"/>
  <c r="I43" l="1"/>
  <c r="I45"/>
  <c r="I47" s="1"/>
  <c r="I77" l="1"/>
  <c r="I103"/>
  <c r="I75"/>
  <c r="I96"/>
  <c r="I89"/>
  <c r="I90" s="1"/>
  <c r="I81"/>
  <c r="I78"/>
  <c r="I111"/>
  <c r="I57"/>
  <c r="I60" s="1"/>
  <c r="I156" s="1"/>
  <c r="I155"/>
  <c r="I106"/>
  <c r="I80"/>
  <c r="I76"/>
  <c r="I82"/>
  <c r="I79"/>
  <c r="I91" l="1"/>
  <c r="I92" s="1"/>
  <c r="I123" s="1"/>
  <c r="I98"/>
  <c r="I124" s="1"/>
  <c r="I97"/>
  <c r="I83"/>
  <c r="I122" s="1"/>
  <c r="I109"/>
  <c r="I101"/>
  <c r="I102" l="1"/>
  <c r="I107" s="1"/>
  <c r="I125" s="1"/>
  <c r="I114"/>
  <c r="I112"/>
  <c r="I113"/>
  <c r="I115"/>
  <c r="I117" l="1"/>
  <c r="I118" l="1"/>
  <c r="I119" s="1"/>
  <c r="I126" s="1"/>
  <c r="I128" s="1"/>
  <c r="I158" l="1"/>
  <c r="I159" s="1"/>
  <c r="I131"/>
  <c r="I132" s="1"/>
  <c r="I133" s="1"/>
  <c r="I134" s="1"/>
  <c r="I135" l="1"/>
  <c r="I139" s="1"/>
  <c r="I138" l="1"/>
  <c r="I146" s="1"/>
  <c r="I143"/>
  <c r="I144" l="1"/>
  <c r="I160" s="1"/>
  <c r="I161" s="1"/>
  <c r="E169" s="1"/>
  <c r="H169" s="1"/>
  <c r="H173" s="1"/>
  <c r="G177" s="1"/>
  <c r="G181" s="1"/>
</calcChain>
</file>

<file path=xl/sharedStrings.xml><?xml version="1.0" encoding="utf-8"?>
<sst xmlns="http://schemas.openxmlformats.org/spreadsheetml/2006/main" count="283" uniqueCount="189">
  <si>
    <t>Nº do processo:</t>
  </si>
  <si>
    <t>xxxxx.xxxxxx.2016-xx</t>
  </si>
  <si>
    <t>Licitação nº:</t>
  </si>
  <si>
    <t>IFRS - PE xx/2016</t>
  </si>
  <si>
    <r>
      <t xml:space="preserve">Dia: </t>
    </r>
    <r>
      <rPr>
        <b/>
        <sz val="10"/>
        <color indexed="10"/>
        <rFont val="Arial"/>
        <family val="2"/>
      </rPr>
      <t>xx/xx/2016 - Hora: xxh xxmin</t>
    </r>
  </si>
  <si>
    <t>Discriminação dos serviços (dados referentes à contratação)</t>
  </si>
  <si>
    <t>A</t>
  </si>
  <si>
    <t>Data de apresentação da proposta (dia/mês/ano)</t>
  </si>
  <si>
    <t>B</t>
  </si>
  <si>
    <t>Município de prestação do serviço/UF</t>
  </si>
  <si>
    <t>C</t>
  </si>
  <si>
    <t>Ano do acordo coletivo, convenção coletiva ou sentença normativa em dissídio coletivo</t>
  </si>
  <si>
    <t>D</t>
  </si>
  <si>
    <t>Número de meses de execução contratual</t>
  </si>
  <si>
    <t>E</t>
  </si>
  <si>
    <t xml:space="preserve">Identificação do serviço- CBO </t>
  </si>
  <si>
    <t>Identificação do serviço</t>
  </si>
  <si>
    <t xml:space="preserve">Tipo de serviço:
Vigilância e Segurança Armada                                                                 </t>
  </si>
  <si>
    <t>Unidade
 de 
Medida</t>
  </si>
  <si>
    <t xml:space="preserve">Quantidade total a contratar (em função da unidade de medida) </t>
  </si>
  <si>
    <t>12  x 36 horas diurnas - de segunda-feira a domingo</t>
  </si>
  <si>
    <t>posto</t>
  </si>
  <si>
    <t>12 x 36 horas noturnas - de segunda-feira a domingo</t>
  </si>
  <si>
    <t>TOTAL DE POSTOS</t>
  </si>
  <si>
    <t>Nota 1 - Esta tabela poderá ser adaptada às características do serviço contratado, inclusive no que concerne às rubricas e suas respectivas provisões e/ou estimativas, desde que haja justificativa.
Nota 2 - As provisões constantes desta planilha poderão  ser desnecessárias quando se tratar de determinados serviços que prescindam da dedicação exclusiva dos trabalhadores da contratada para com a Administração.</t>
  </si>
  <si>
    <t>ANEXO ------ A
MÃO DE OBRA
MÃO DE OBRA VINCULADA À EXECUÇÃO CONTRATUAL</t>
  </si>
  <si>
    <t>Dados complementares para composição dos custos referente à mão de obra</t>
  </si>
  <si>
    <t>Tipo de serviço (mesmo serviço com características distintas)</t>
  </si>
  <si>
    <t>Vigilância e Segurança Armada e Desarmada</t>
  </si>
  <si>
    <t>Salário normativo da categoria profissional</t>
  </si>
  <si>
    <t>Categoria profissional (vinculada à execução contratual)</t>
  </si>
  <si>
    <t>vigilante</t>
  </si>
  <si>
    <t>Data base da categoria (dia/mês/ano)</t>
  </si>
  <si>
    <t>1º de fevereiro de 2015</t>
  </si>
  <si>
    <r>
      <t xml:space="preserve">Valor do salárioxhora sem periculosidade - 
</t>
    </r>
    <r>
      <rPr>
        <b/>
        <sz val="10"/>
        <color indexed="12"/>
        <rFont val="Arial"/>
        <family val="2"/>
      </rPr>
      <t>VSH (s/peri) = (Valor do salário normativo / 220 h)</t>
    </r>
  </si>
  <si>
    <r>
      <t xml:space="preserve">Valor da hora extra sem periculosidade com 50% 
</t>
    </r>
    <r>
      <rPr>
        <b/>
        <sz val="10"/>
        <color indexed="12"/>
        <rFont val="Arial"/>
        <family val="2"/>
      </rPr>
      <t>HE (s/peri) = valor da hora + 50%</t>
    </r>
  </si>
  <si>
    <r>
      <t xml:space="preserve">Valor da hora do adicional noturno sem periculosidade
</t>
    </r>
    <r>
      <rPr>
        <b/>
        <sz val="10"/>
        <color indexed="12"/>
        <rFont val="Arial"/>
        <family val="2"/>
      </rPr>
      <t>AN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valor da hora x 20%</t>
    </r>
  </si>
  <si>
    <t>Quantidade de vigilantes por posto de serviço</t>
  </si>
  <si>
    <t>Nota: Deverá ser elaborado um quadro para cada tipo de serviço</t>
  </si>
  <si>
    <t xml:space="preserve">                                                                     MÓDULO 1: COMPOSIÇÃO DA REMUNERAÇÃO</t>
  </si>
  <si>
    <t xml:space="preserve">Composição da remuneração </t>
  </si>
  <si>
    <t>Percentual (%)</t>
  </si>
  <si>
    <t xml:space="preserve">Valor (R$) </t>
  </si>
  <si>
    <r>
      <t xml:space="preserve">Salário-base   - </t>
    </r>
    <r>
      <rPr>
        <b/>
        <sz val="9"/>
        <color indexed="10"/>
        <rFont val="Arial"/>
        <family val="2"/>
      </rPr>
      <t xml:space="preserve">CBO: 5173-30  </t>
    </r>
    <r>
      <rPr>
        <b/>
        <sz val="9"/>
        <rFont val="Arial"/>
        <family val="2"/>
      </rPr>
      <t xml:space="preserve">                         </t>
    </r>
    <r>
      <rPr>
        <b/>
        <sz val="9"/>
        <color indexed="10"/>
        <rFont val="Arial"/>
        <family val="2"/>
      </rPr>
      <t xml:space="preserve"> (valor para 2 vigilantes = 1 posto) </t>
    </r>
  </si>
  <si>
    <r>
      <t xml:space="preserve">Adicional de insalubridade                   </t>
    </r>
    <r>
      <rPr>
        <b/>
        <sz val="10"/>
        <color indexed="10"/>
        <rFont val="Arial"/>
        <family val="2"/>
      </rPr>
      <t xml:space="preserve"> (excluir esta linha para a vigilância)</t>
    </r>
  </si>
  <si>
    <t>-</t>
  </si>
  <si>
    <r>
      <t xml:space="preserve">Adicional noturno sobre: 1) 9h de 60min p/dia + 2) 1,29h reduzida noturna  p/dia   </t>
    </r>
    <r>
      <rPr>
        <b/>
        <sz val="9"/>
        <color indexed="10"/>
        <rFont val="Arial"/>
        <family val="2"/>
      </rPr>
      <t>Cálculo do valor: AN (s/peri) x 10,29h(9h x 1,1428571) x 15 d x 2 vig.</t>
    </r>
  </si>
  <si>
    <r>
      <rPr>
        <b/>
        <sz val="10"/>
        <rFont val="Arial"/>
        <family val="2"/>
      </rPr>
      <t>Hora reduzida noturna como extra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(HRN que excedeu de 190,67h)</t>
    </r>
    <r>
      <rPr>
        <b/>
        <sz val="10"/>
        <color indexed="10"/>
        <rFont val="Arial"/>
        <family val="2"/>
      </rPr>
      <t xml:space="preserve">
</t>
    </r>
    <r>
      <rPr>
        <b/>
        <sz val="9"/>
        <color indexed="10"/>
        <rFont val="Arial"/>
        <family val="2"/>
      </rPr>
      <t>Cálculo do valor: HE (s/peri) x 8,62 h x 2 vig.)  ---   [199,29h (=180h + 19,29h) - 190,67 = 8,62h como horas extras, sendo  19,29 = (9hx1,1428571 - 9h)x15dias</t>
    </r>
  </si>
  <si>
    <r>
      <t>Adicional de hora extra</t>
    </r>
    <r>
      <rPr>
        <b/>
        <sz val="10"/>
        <color indexed="10"/>
        <rFont val="Arial"/>
        <family val="2"/>
      </rPr>
      <t xml:space="preserve"> (utilizado quando for hora extra pura)</t>
    </r>
  </si>
  <si>
    <r>
      <t xml:space="preserve">Intervalo intrajornada  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(adicional de intervalo)  Cálculo do valor: HE (s/peri c/50%)x15dx2vig.)   </t>
    </r>
  </si>
  <si>
    <r>
      <t xml:space="preserve">Adicional para troca de uniforme </t>
    </r>
    <r>
      <rPr>
        <b/>
        <sz val="10"/>
        <color indexed="10"/>
        <rFont val="Arial"/>
        <family val="2"/>
      </rPr>
      <t xml:space="preserve">- </t>
    </r>
    <r>
      <rPr>
        <b/>
        <sz val="9"/>
        <color rgb="FFFF0000"/>
        <rFont val="Arial"/>
        <family val="2"/>
      </rPr>
      <t>Cálculo do valor: 1/6 do salárioxhora por dia = (VSH/6=1,01)x2x15 = R$ 1,01x2x15 -  [§7º da cláusula 31ª da CCT 2016/17</t>
    </r>
  </si>
  <si>
    <t>F</t>
  </si>
  <si>
    <r>
      <t xml:space="preserve">RSR (Repouso Semanal Remunerado) </t>
    </r>
    <r>
      <rPr>
        <b/>
        <sz val="9"/>
        <color indexed="10"/>
        <rFont val="Arial"/>
        <family val="2"/>
      </rPr>
      <t>Cálculo do valor: 20% sobre os adicionais pertinentes)</t>
    </r>
  </si>
  <si>
    <t>G</t>
  </si>
  <si>
    <t>H</t>
  </si>
  <si>
    <r>
      <t>Adicional de periculosidade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(Lei nº 12.740/2012)    (30% das rubricas pertinentes) </t>
    </r>
  </si>
  <si>
    <t>I</t>
  </si>
  <si>
    <t xml:space="preserve">Outros (especificar)                      </t>
  </si>
  <si>
    <t>Total de remuneração por posto</t>
  </si>
  <si>
    <t>MÓDULO 2 : BENEFÍCIOS MENSAIS E DIÁRIOS</t>
  </si>
  <si>
    <t>Benefícios mensais e diários</t>
  </si>
  <si>
    <t>Valor (R$)</t>
  </si>
  <si>
    <r>
      <t xml:space="preserve">Transporte                                       </t>
    </r>
    <r>
      <rPr>
        <b/>
        <sz val="9"/>
        <rFont val="Arial"/>
        <family val="2"/>
      </rPr>
      <t xml:space="preserve">                   </t>
    </r>
    <r>
      <rPr>
        <b/>
        <sz val="9"/>
        <color indexed="10"/>
        <rFont val="Arial"/>
        <family val="2"/>
      </rPr>
      <t>Cálculo do valor: [(2xVTx30) – (6%xSB)]</t>
    </r>
  </si>
  <si>
    <r>
      <t xml:space="preserve">      </t>
    </r>
    <r>
      <rPr>
        <b/>
        <sz val="10"/>
        <color indexed="10"/>
        <rFont val="Arial"/>
        <family val="2"/>
      </rPr>
      <t>A.1)  Valor da passagem do transporte coletivo no município de
                prestação dos serviços</t>
    </r>
  </si>
  <si>
    <r>
      <t xml:space="preserve">     </t>
    </r>
    <r>
      <rPr>
        <b/>
        <sz val="10"/>
        <color indexed="10"/>
        <rFont val="Arial"/>
        <family val="2"/>
      </rPr>
      <t xml:space="preserve"> A.2) Quantidade de passagens por dia por empregado</t>
    </r>
  </si>
  <si>
    <r>
      <t xml:space="preserve">Auxílio-alimentação  (Vales, cesta básica, etc.)  </t>
    </r>
    <r>
      <rPr>
        <b/>
        <sz val="9"/>
        <color indexed="10"/>
        <rFont val="Arial"/>
        <family val="2"/>
      </rPr>
      <t>Cálculo do valor = [(30xVA)x(1-0,20)]</t>
    </r>
  </si>
  <si>
    <r>
      <t xml:space="preserve">      </t>
    </r>
    <r>
      <rPr>
        <b/>
        <sz val="10"/>
        <color indexed="10"/>
        <rFont val="Arial"/>
        <family val="2"/>
      </rPr>
      <t>B.1) Valor do auxílio-alimentação  (§5° da cláusula 34ª da CCT 2016/17)</t>
    </r>
  </si>
  <si>
    <t>Assistência médica e familiar</t>
  </si>
  <si>
    <t>Auxílio-creche</t>
  </si>
  <si>
    <r>
      <t xml:space="preserve">Seguro de vida 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(cláusula 42ª da CCT 2016/17) (Cálculo do valor: 52 x Rem x 0,00955%). O percentual de 0,00955% foi retirado do CT vig. 2015 do MPOG</t>
    </r>
  </si>
  <si>
    <r>
      <t xml:space="preserve">Auxílio-funeral   </t>
    </r>
    <r>
      <rPr>
        <b/>
        <sz val="9"/>
        <color indexed="10"/>
        <rFont val="Arial"/>
        <family val="2"/>
      </rPr>
      <t>(cláusula 39ª da CCT 2016/17) (Cálculo do valor: (SB x 0,00955%*2vig). O percentual de 0,00955% foi retirado do CT vig. 2014 do MPOG</t>
    </r>
  </si>
  <si>
    <t>Outros (especificar)</t>
  </si>
  <si>
    <t>Total de benefícios mensais e diários</t>
  </si>
  <si>
    <t>Nota: o valor informado deverá ser o custo real do insumo (descontado o valor eventualmente pago pelo empregado).</t>
  </si>
  <si>
    <t>MÓDULO 3: INSUMOS DIVERSOS</t>
  </si>
  <si>
    <t>Insumos diversos</t>
  </si>
  <si>
    <r>
      <t xml:space="preserve">Uniformes   </t>
    </r>
    <r>
      <rPr>
        <b/>
        <sz val="9"/>
        <color indexed="12"/>
        <rFont val="Arial"/>
        <family val="2"/>
      </rPr>
      <t xml:space="preserve">São 2 conjuntos de uniformes (2 para os vigilantes titulares  - considerado 1 colete de proteção balística por posto) </t>
    </r>
    <r>
      <rPr>
        <b/>
        <sz val="9"/>
        <color indexed="10"/>
        <rFont val="Arial"/>
        <family val="2"/>
      </rPr>
      <t>Cálculo do valor: R$ 45,03 (uniforme com 1 colete) x 2 vig. - R$ 16,66 (valor de 1 colete)</t>
    </r>
  </si>
  <si>
    <r>
      <t xml:space="preserve">Materiais / Equipamentos   </t>
    </r>
    <r>
      <rPr>
        <b/>
        <sz val="9"/>
        <color rgb="FFFF0000"/>
        <rFont val="Arial"/>
        <family val="2"/>
      </rPr>
      <t xml:space="preserve">Cálculo do valor: R$ 28,21 por vigilante x 2 vig. </t>
    </r>
  </si>
  <si>
    <r>
      <t xml:space="preserve">Relógio Ponto                    </t>
    </r>
    <r>
      <rPr>
        <b/>
        <sz val="9"/>
        <color rgb="FFFF0000"/>
        <rFont val="Arial"/>
        <family val="2"/>
      </rPr>
      <t>Cálculo do valor: (Preço médio - 10% valor)/vida útil [5 anos]/12/2)</t>
    </r>
  </si>
  <si>
    <t>Total de insumos diversos</t>
  </si>
  <si>
    <r>
      <t xml:space="preserve">Nota: Valores mensais por </t>
    </r>
    <r>
      <rPr>
        <b/>
        <strike/>
        <sz val="10"/>
        <rFont val="Arial"/>
        <family val="2"/>
      </rPr>
      <t>empregado</t>
    </r>
    <r>
      <rPr>
        <b/>
        <sz val="10"/>
        <rFont val="Arial"/>
        <family val="2"/>
      </rPr>
      <t xml:space="preserve"> posto. </t>
    </r>
    <r>
      <rPr>
        <b/>
        <sz val="10"/>
        <color rgb="FFFF0000"/>
        <rFont val="Arial"/>
        <family val="2"/>
      </rPr>
      <t>Valores retirados do CT vig. 2015 do MPOG</t>
    </r>
  </si>
  <si>
    <r>
      <t xml:space="preserve">                                                                  MÓDULO 4: ENCARGOS SOCIAIS E TRABALHISTAS
                                                              </t>
    </r>
    <r>
      <rPr>
        <b/>
        <sz val="11"/>
        <rFont val="Arial"/>
        <family val="2"/>
      </rPr>
      <t>Submódulo 4.1 - Encargos Previdenciários e FGTS</t>
    </r>
  </si>
  <si>
    <t>4.1</t>
  </si>
  <si>
    <t>Encargos Previdenciários, FGTS e outras contribuições</t>
  </si>
  <si>
    <t xml:space="preserve">INSS                                                                                                        </t>
  </si>
  <si>
    <t xml:space="preserve">SESI ou SESC                                                                                        </t>
  </si>
  <si>
    <t xml:space="preserve">SENAI ou SENAC                                                                                    </t>
  </si>
  <si>
    <t xml:space="preserve">INCRA                                                                                                    </t>
  </si>
  <si>
    <t xml:space="preserve">Salário educação                                                                                  </t>
  </si>
  <si>
    <t xml:space="preserve">FGTS                                                                                                     </t>
  </si>
  <si>
    <r>
      <t>Seguro acidente de trabalho (</t>
    </r>
    <r>
      <rPr>
        <b/>
        <sz val="10"/>
        <color indexed="8"/>
        <rFont val="Arial"/>
        <family val="2"/>
      </rPr>
      <t xml:space="preserve">RAT x FAP)
</t>
    </r>
    <r>
      <rPr>
        <b/>
        <sz val="8.5"/>
        <color indexed="10"/>
        <rFont val="Arial"/>
        <family val="2"/>
      </rPr>
      <t>Cálculo do valor: % do RAT x FAP (Fator Acidentário de Prevenção de cada empresa)</t>
    </r>
  </si>
  <si>
    <t>RAT =</t>
  </si>
  <si>
    <t>FAP =</t>
  </si>
  <si>
    <t xml:space="preserve">SEBRAE                                                                                             </t>
  </si>
  <si>
    <t>TOTAL</t>
  </si>
  <si>
    <t>Nota 1: Os percentuais dos encargos previdenciários, do FGTS e demais contribuições são aqueles estabelecidos pela legislação vigente.
Nota 2: Percentuais incidentes sobre a remuneração.</t>
  </si>
  <si>
    <t xml:space="preserve">Submódulo 4.2 - 13º (décimo terceiro) salário </t>
  </si>
  <si>
    <t>4.2</t>
  </si>
  <si>
    <t xml:space="preserve">13º (décimo terceiro) salário </t>
  </si>
  <si>
    <r>
      <t xml:space="preserve">13º (décimo terceiro) salário                                                                
</t>
    </r>
    <r>
      <rPr>
        <b/>
        <sz val="9"/>
        <color indexed="10"/>
        <rFont val="Arial"/>
        <family val="2"/>
      </rPr>
      <t xml:space="preserve">Obrigatória a cotação de  8,33% sobre o valor do Módulo 1 - Composição da remuneração, conforme art. 19-A e Anexo VII da IN 2/08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
</t>
    </r>
    <r>
      <rPr>
        <b/>
        <sz val="9"/>
        <color indexed="12"/>
        <rFont val="Arial"/>
        <family val="2"/>
      </rPr>
      <t xml:space="preserve">     </t>
    </r>
  </si>
  <si>
    <t>Subtotal</t>
  </si>
  <si>
    <t>Incidência dos encargos previstos no submódulo 4.1 sobre 13º (décimo terceiro) salário</t>
  </si>
  <si>
    <t>Submódulo 4.3 - Afastamento maternidade</t>
  </si>
  <si>
    <t>4.3</t>
  </si>
  <si>
    <t>Afastamento maternidade</t>
  </si>
  <si>
    <r>
      <t xml:space="preserve">Afastamento maternidade             </t>
    </r>
    <r>
      <rPr>
        <b/>
        <sz val="9"/>
        <color rgb="FFFF0000"/>
        <rFont val="Arial"/>
        <family val="2"/>
      </rPr>
      <t xml:space="preserve"> Cálculo do valor = {[(Rem+1/3Rem)x(4/12)]/12}x2% </t>
    </r>
    <r>
      <rPr>
        <b/>
        <sz val="9"/>
        <color indexed="10"/>
        <rFont val="Arial"/>
        <family val="2"/>
      </rPr>
      <t xml:space="preserve"> </t>
    </r>
  </si>
  <si>
    <t xml:space="preserve">Incidência dos encargos do submódulo 4.1 sobre o afastamento maternidade </t>
  </si>
  <si>
    <t>Submódulo 4.4 - Provisão para rescisão</t>
  </si>
  <si>
    <t>4.4</t>
  </si>
  <si>
    <t>Provisão para rescisão</t>
  </si>
  <si>
    <r>
      <t xml:space="preserve">Aviso-prévio indenizado   </t>
    </r>
    <r>
      <rPr>
        <b/>
        <sz val="8"/>
        <color indexed="10"/>
        <rFont val="Arial"/>
        <family val="2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</si>
  <si>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aviso-prévio indenizado</t>
  </si>
  <si>
    <r>
      <t xml:space="preserve">Multa sobre o FGTS e contribuições sociais sobre o   aviso-prévio indenizado 
</t>
    </r>
    <r>
      <rPr>
        <b/>
        <sz val="9"/>
        <color indexed="10"/>
        <rFont val="Arial"/>
        <family val="2"/>
      </rPr>
      <t xml:space="preserve">Obrigatória a cotação de 0,24% sobre o valor do Módulo 1 - Composição da Remuneração, conforme art. 19-A e Anexo VII da IN 2/08 (0,24% + 4,76% = 5%)                         </t>
    </r>
    <r>
      <rPr>
        <b/>
        <sz val="10"/>
        <color indexed="10"/>
        <rFont val="Arial"/>
        <family val="2"/>
      </rPr>
      <t xml:space="preserve">                                                           </t>
    </r>
    <r>
      <rPr>
        <b/>
        <sz val="10"/>
        <color indexed="12"/>
        <rFont val="Arial"/>
        <family val="2"/>
      </rPr>
      <t xml:space="preserve"> </t>
    </r>
  </si>
  <si>
    <r>
      <t xml:space="preserve">Aviso-prévio trabalhado </t>
    </r>
    <r>
      <rPr>
        <b/>
        <sz val="9"/>
        <color indexed="10"/>
        <rFont val="Arial"/>
        <family val="2"/>
      </rPr>
      <t>(negociar extinção/redução na 1ª prorrogação)  Cálculo do valor= [(Rem/30)x7]/</t>
    </r>
    <r>
      <rPr>
        <b/>
        <sz val="9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contratox90% dos empregados - ao final do contrato </t>
    </r>
    <r>
      <rPr>
        <b/>
        <sz val="10"/>
        <color indexed="10"/>
        <rFont val="Arial"/>
        <family val="2"/>
      </rPr>
      <t xml:space="preserve">    </t>
    </r>
  </si>
  <si>
    <t>Incidência dos encargos do submódulo 4.1 sobre o aviso-prévio trabalhado</t>
  </si>
  <si>
    <r>
      <t xml:space="preserve">Multa sobre o FGTS e contribuições sociais sobre o   aviso-prévio trabalhado 
</t>
    </r>
    <r>
      <rPr>
        <b/>
        <sz val="9"/>
        <color indexed="10"/>
        <rFont val="Arial"/>
        <family val="2"/>
      </rPr>
      <t xml:space="preserve">Obrigatória a cotação de 4,76% sobre o valor do Módulo 1 - Composição da Remuneração, conforme art. 19-A e Anexo VII da IN 2/08 (0,24% + 4,76% = 5%)                                                                                    </t>
    </r>
    <r>
      <rPr>
        <b/>
        <sz val="9"/>
        <color indexed="12"/>
        <rFont val="Arial"/>
        <family val="2"/>
      </rPr>
      <t xml:space="preserve"> </t>
    </r>
  </si>
  <si>
    <t>Súbmódulo 4.5 - Custo de reposição do profissional ausente</t>
  </si>
  <si>
    <t>Base de cálculo para o custo do profissional ausente (substituto): BCCPA = Rem + 13º + 1/3xFérias – Exceto 4.5.A que tem percentual próprio</t>
  </si>
  <si>
    <t>4.5</t>
  </si>
  <si>
    <t>Composição do custo de reposição do profissional ausente</t>
  </si>
  <si>
    <r>
      <t xml:space="preserve">Férias e terço constitucional     </t>
    </r>
    <r>
      <rPr>
        <b/>
        <sz val="9"/>
        <color indexed="10"/>
        <rFont val="Arial"/>
        <family val="2"/>
      </rPr>
      <t xml:space="preserve">Obrigatória a cotação de 12,10% sobre o valor do Módulo 1 - Composição da remuneração, conforme art. 19-A e Anexo VII da IN 2/08 (Férias + Adicional = 12,10% = 9,075% + 3,025%)          </t>
    </r>
    <r>
      <rPr>
        <b/>
        <sz val="10"/>
        <color indexed="10"/>
        <rFont val="Arial"/>
        <family val="2"/>
      </rPr>
      <t xml:space="preserve">                                              
</t>
    </r>
    <r>
      <rPr>
        <b/>
        <sz val="10"/>
        <rFont val="Arial"/>
        <family val="2"/>
      </rPr>
      <t/>
    </r>
  </si>
  <si>
    <r>
      <t xml:space="preserve">Ausência por doença                              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Cálculo do valor = [(BCCPA/30)x5dias]/12 </t>
    </r>
  </si>
  <si>
    <r>
      <t xml:space="preserve">Licença-paternidade                            </t>
    </r>
    <r>
      <rPr>
        <b/>
        <sz val="9"/>
        <color indexed="10"/>
        <rFont val="Arial"/>
        <family val="2"/>
      </rPr>
      <t xml:space="preserve">Cálculo do valor = {[(BCCPA/30)x5dias]/12}x1,5% </t>
    </r>
  </si>
  <si>
    <r>
      <t xml:space="preserve">Ausências legais                                  </t>
    </r>
    <r>
      <rPr>
        <b/>
        <sz val="9"/>
        <color indexed="10"/>
        <rFont val="Arial"/>
        <family val="2"/>
      </rPr>
      <t xml:space="preserve">Cálculo do valor = [(BCCPA/30)x2,96dias]/12 </t>
    </r>
  </si>
  <si>
    <r>
      <t xml:space="preserve">Ausência por acidente de trabalho      </t>
    </r>
    <r>
      <rPr>
        <b/>
        <sz val="9"/>
        <color indexed="10"/>
        <rFont val="Arial"/>
        <family val="2"/>
      </rPr>
      <t xml:space="preserve">Cálculo do valor = {[(BCCPA/30)x15dias]/12}x0,78% </t>
    </r>
  </si>
  <si>
    <t>Incidência dos encrgos do submódulo 4.1 sobre o custo de reposição do profissional ausente</t>
  </si>
  <si>
    <t>Quadro-Resumo do Módulo 4 - Encargos sociais e trabalhistas</t>
  </si>
  <si>
    <t>Módulo 4 - Encargos sociais e trabalhistas</t>
  </si>
  <si>
    <t>Encargos previdenciários, FGTS e outras contribuições</t>
  </si>
  <si>
    <t>13º (décimo terceiro) salário</t>
  </si>
  <si>
    <t>Custo de rescisão</t>
  </si>
  <si>
    <t>Custo de reposição do profissional ausente</t>
  </si>
  <si>
    <t>4.6</t>
  </si>
  <si>
    <t>MÓDULO 5 - CUSTOS INDIRETOS, LUCRO E TRIBUTOS</t>
  </si>
  <si>
    <t xml:space="preserve">Custos indiretos, lucro e tributos </t>
  </si>
  <si>
    <t>BASE DE CÁLCULO DOS CUSTOS INDIRETOS  = (Total da Remuneração + Total dos Benefícios Mensais e Diários + Total de Insumos Diversos + Total do Quadro-resumo do Módulo 4 de Encargos Sociais e Trabalhistas)</t>
  </si>
  <si>
    <t>Custos indiretos</t>
  </si>
  <si>
    <t>BASE DE CÁLCULO DO LUCRO = (Total da Remuneração + Total dos Benefícios Mensais e Diários + Total de Insumos Diversos + Total do Quadro-resumo do Módulo 4 de Encargos Sociais e Trabalhistas + Custos Indiretos)</t>
  </si>
  <si>
    <t>Lucro</t>
  </si>
  <si>
    <t>BASE DE CÁLCULO DOS TRIBUTOS = (Total da Remuneração + Total dos Benefícios Mensais e Diários + Total de Insumos Diversos + Total do Quadro-resumo do Módulo 4 de Encargos Sociais e Trabalhistas + Custos Indiretos + Lucro)</t>
  </si>
  <si>
    <t>Tributos</t>
  </si>
  <si>
    <t>C.1    Tributos federais (especificar)</t>
  </si>
  <si>
    <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Presumido)</t>
    </r>
  </si>
  <si>
    <r>
      <t xml:space="preserve">  </t>
    </r>
    <r>
      <rPr>
        <b/>
        <sz val="10"/>
        <rFont val="Arial"/>
        <family val="2"/>
      </rPr>
      <t xml:space="preserve">b) PIS </t>
    </r>
    <r>
      <rPr>
        <sz val="9"/>
        <color indexed="10"/>
        <rFont val="Arial"/>
        <family val="2"/>
      </rPr>
      <t>(depende do regime de tributação - utilizada a hipótese de Lucro Presumido)</t>
    </r>
  </si>
  <si>
    <t>IRPJ e CSLL (Não incluir esses tributos em face da proibição contida no item 9.1 do Acórdão TCU nº 950/2007-Plenário)</t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</si>
  <si>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</si>
  <si>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</si>
  <si>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</si>
  <si>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</si>
  <si>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</si>
  <si>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</si>
  <si>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</si>
  <si>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r>
      <t xml:space="preserve">Nota 1: Custos indiretos, lucro e tributos por </t>
    </r>
    <r>
      <rPr>
        <strike/>
        <sz val="10"/>
        <rFont val="Arial"/>
        <family val="2"/>
      </rPr>
      <t>empregado</t>
    </r>
    <r>
      <rPr>
        <sz val="10"/>
        <rFont val="Arial"/>
        <family val="2"/>
      </rPr>
      <t xml:space="preserve"> posto.
Nota 2: O valor referente a tributos é obtido aplicando-se o percentual sobre o valor do faturamento.</t>
    </r>
  </si>
  <si>
    <r>
      <t xml:space="preserve">ANEXO -------B
</t>
    </r>
    <r>
      <rPr>
        <b/>
        <sz val="11"/>
        <rFont val="Arial"/>
        <family val="2"/>
      </rPr>
      <t xml:space="preserve">Quadro-resumo do Custo por Posto de Trabalho
</t>
    </r>
    <r>
      <rPr>
        <b/>
        <sz val="10"/>
        <rFont val="Arial"/>
        <family val="2"/>
      </rPr>
      <t/>
    </r>
  </si>
  <si>
    <t>Mão de obra vinculada à execução contratual (valor por posto de trabalho)</t>
  </si>
  <si>
    <t>Módulo 1 - Composição da remuneração</t>
  </si>
  <si>
    <t>Módulo 2 - Benefícios mensais e diários</t>
  </si>
  <si>
    <t>Módulo 3 - Insumo diversos (uniformes, materiais, equipamentos e outros)</t>
  </si>
  <si>
    <t>Subtotal (A + B + C + D)</t>
  </si>
  <si>
    <t>Módulo 5 - Custos indiretos, lucro e tributos</t>
  </si>
  <si>
    <t>Valor total por posto de trabalho</t>
  </si>
  <si>
    <t xml:space="preserve">O complemento abaixo é uma planilha auxiliar que consolida as várias planilhas com os diferentes tipos de postos </t>
  </si>
  <si>
    <r>
      <t xml:space="preserve">ANEXO </t>
    </r>
    <r>
      <rPr>
        <b/>
        <sz val="11"/>
        <color indexed="10"/>
        <rFont val="Arial"/>
        <family val="2"/>
      </rPr>
      <t>------</t>
    </r>
    <r>
      <rPr>
        <b/>
        <sz val="11"/>
        <rFont val="Arial"/>
        <family val="2"/>
      </rPr>
      <t>-C
Complemento dos Serviços de Vigilância
VALOR MENSAL DOS SERVIÇOS</t>
    </r>
  </si>
  <si>
    <t>ESCALA DE TRABALHO</t>
  </si>
  <si>
    <t>PREÇO MENSAL DO POSTO  
(R$)</t>
  </si>
  <si>
    <t>Nº DE POSTOS</t>
  </si>
  <si>
    <t>SUBTOTAL
(R$)</t>
  </si>
  <si>
    <t>44 (quarenta e quatro) horas semanais diurnas, de segunda a sexta-feira envolvendo 1 (um) vigilante</t>
  </si>
  <si>
    <t xml:space="preserve">12 horas diurnas, de segunda-feira a domingo, envolvendo 2 (dois) vigilantes em turnos de  12 (doze) x 36 (trinta e seis) horas </t>
  </si>
  <si>
    <t xml:space="preserve">12 horas diurnas / noturnas, de segunda-feira a domingo, envolvendo 2 (dois) vigilantes em turnos de  12 (doze) x 36 (trinta e seis) horas </t>
  </si>
  <si>
    <t xml:space="preserve">12 horas diurnas, de segunda-feira à sexta-feira, envolvendo 2 (dois) vigilantes em turnos de  12 (doze) x 36 (trinta e seis) horas </t>
  </si>
  <si>
    <t xml:space="preserve">12 horas noturnas, de segunda-feira à sexta-feira, envolvendo 2 (dois) vigilantes em turnos de  12 (doze) x 36 (trinta e seis) horas </t>
  </si>
  <si>
    <r>
      <t xml:space="preserve">Outros (especificar) </t>
    </r>
    <r>
      <rPr>
        <b/>
        <sz val="14"/>
        <color indexed="10"/>
        <rFont val="Arial"/>
        <family val="2"/>
      </rPr>
      <t>(excluir linhas que não serão utilizadas)</t>
    </r>
  </si>
  <si>
    <t>TOTAL:</t>
  </si>
  <si>
    <t>Nota: Nos casos de incluir outros tipos de postos observar o disposto no § 2º do art. 50 da Instrução Normativa nº 2 de 30 de abril de 2008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</si>
  <si>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</si>
  <si>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</si>
  <si>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</si>
  <si>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QUANTIDADE DE PESSOAL ALOCADO NA EXECUÇÃO CONTRATUAL (inciso V do art. 21 da IN SLTI nº 2/2008)</t>
  </si>
  <si>
    <t>Tipo de Mão de Obra</t>
  </si>
  <si>
    <t>Quantidade de Pessoal</t>
  </si>
  <si>
    <t>Vigilante</t>
  </si>
  <si>
    <r>
      <t xml:space="preserve">MATERIAIS, MÁQUINAS E EQUIPAMENTOS ALOCADOS NA EXECUÇÃO CONTRATUAL  (inciso VI do art. 21 da IN SLTI nº 2/2008 e </t>
    </r>
    <r>
      <rPr>
        <b/>
        <sz val="10"/>
        <color indexed="10"/>
        <rFont val="Arial"/>
        <family val="2"/>
      </rPr>
      <t>item 6.5.4."f" do edital</t>
    </r>
    <r>
      <rPr>
        <b/>
        <sz val="10"/>
        <rFont val="Arial"/>
        <family val="2"/>
      </rPr>
      <t>)</t>
    </r>
  </si>
  <si>
    <t>Especificação dos Materiais/Máquinas/Equipamentos</t>
  </si>
  <si>
    <t xml:space="preserve">Quantidade </t>
  </si>
  <si>
    <r>
      <t xml:space="preserve">ANEXO II  </t>
    </r>
    <r>
      <rPr>
        <b/>
        <sz val="18"/>
        <color indexed="10"/>
        <rFont val="Arial"/>
        <family val="2"/>
      </rPr>
      <t xml:space="preserve">do Pregão 37/2016
</t>
    </r>
    <r>
      <rPr>
        <b/>
        <sz val="18"/>
        <rFont val="Arial"/>
        <family val="2"/>
      </rPr>
      <t>MODELO DE PLANILHA DE CUSTOS E FORMAÇÃO DE PREÇOS</t>
    </r>
  </si>
  <si>
    <r>
      <t>Pagamento em dobro em feriados devido à Súmula TST nº 444 -</t>
    </r>
    <r>
      <rPr>
        <b/>
        <sz val="10"/>
        <color indexed="12"/>
        <rFont val="Arial"/>
        <family val="2"/>
      </rPr>
      <t xml:space="preserve">  </t>
    </r>
    <r>
      <rPr>
        <b/>
        <sz val="9"/>
        <color indexed="12"/>
        <rFont val="Arial"/>
        <family val="2"/>
      </rPr>
      <t xml:space="preserve">considerando 11 feriados por ano em xxxxxxxxx/RS (9 nacionais + 1 estadual + 1 municipal) = 11 feriados / 12 meses= 0,92 feriado por mês -  (12 horas em dobro) - (sem reflexos no DSR, conforme a CCT) - </t>
    </r>
    <r>
      <rPr>
        <b/>
        <sz val="9"/>
        <color rgb="FFFF0000"/>
        <rFont val="Arial"/>
        <family val="2"/>
      </rPr>
      <t>Cálculo do valor: VSH (s/peri) x 12h x 0,92 feriado por mês</t>
    </r>
  </si>
  <si>
    <r>
      <t xml:space="preserve">  a) ISS        </t>
    </r>
    <r>
      <rPr>
        <b/>
        <sz val="9"/>
        <color indexed="10"/>
        <rFont val="Arial"/>
        <family val="2"/>
      </rPr>
      <t>(Art. X da Lei Municipal Nº xxxx, de xxxxxxxxxx, xxxxxxxxxxxx/RS)</t>
    </r>
  </si>
  <si>
    <r>
      <t xml:space="preserve">VIGILÂNCIA 12 x 36 ARMADA - Lucro Presumido ou Real
</t>
    </r>
    <r>
      <rPr>
        <b/>
        <u/>
        <sz val="16"/>
        <color indexed="20"/>
        <rFont val="Arial"/>
        <family val="2"/>
      </rPr>
      <t>Campus XXXXXXXX</t>
    </r>
    <r>
      <rPr>
        <b/>
        <sz val="16"/>
        <color indexed="20"/>
        <rFont val="Arial"/>
        <family val="2"/>
      </rPr>
      <t xml:space="preserve"> - Jornada xxxxxxxx (Diurna ou Noturna) 12 x 36 - com Adicional Intervalar</t>
    </r>
  </si>
</sst>
</file>

<file path=xl/styles.xml><?xml version="1.0" encoding="utf-8"?>
<styleSheet xmlns="http://schemas.openxmlformats.org/spreadsheetml/2006/main">
  <numFmts count="4">
    <numFmt numFmtId="164" formatCode="&quot;R$ &quot;#,##0.00"/>
    <numFmt numFmtId="165" formatCode="0.0000"/>
    <numFmt numFmtId="166" formatCode="0.0000%"/>
    <numFmt numFmtId="167" formatCode="#,##0.00\ ;&quot; (&quot;#,##0.00\);&quot; -&quot;#\ ;@\ "/>
  </numFmts>
  <fonts count="35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6"/>
      <color indexed="20"/>
      <name val="Arial"/>
      <family val="2"/>
    </font>
    <font>
      <b/>
      <u/>
      <sz val="16"/>
      <color indexed="20"/>
      <name val="Arial"/>
      <family val="2"/>
    </font>
    <font>
      <b/>
      <sz val="18"/>
      <color indexed="2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theme="0"/>
      <name val="Arial"/>
      <family val="2"/>
    </font>
    <font>
      <b/>
      <sz val="11"/>
      <color indexed="10"/>
      <name val="Arial"/>
      <family val="2"/>
    </font>
    <font>
      <b/>
      <sz val="9.5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8.5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rgb="FF0070C0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right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/>
    <xf numFmtId="14" fontId="13" fillId="0" borderId="8" xfId="0" applyNumberFormat="1" applyFont="1" applyFill="1" applyBorder="1" applyAlignment="1">
      <alignment horizontal="right" vertical="center" wrapText="1"/>
    </xf>
    <xf numFmtId="14" fontId="14" fillId="0" borderId="8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4" fontId="11" fillId="0" borderId="4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4" fontId="7" fillId="0" borderId="4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0" fontId="7" fillId="0" borderId="4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9" fillId="5" borderId="4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4" fontId="7" fillId="6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4" fontId="7" fillId="3" borderId="8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/>
    </xf>
    <xf numFmtId="4" fontId="7" fillId="3" borderId="8" xfId="0" applyNumberFormat="1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0" fontId="7" fillId="0" borderId="8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10" fontId="7" fillId="0" borderId="8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right" vertical="center" wrapText="1"/>
    </xf>
    <xf numFmtId="10" fontId="7" fillId="0" borderId="6" xfId="0" applyNumberFormat="1" applyFont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left" vertical="center" wrapText="1"/>
    </xf>
    <xf numFmtId="166" fontId="7" fillId="0" borderId="8" xfId="0" applyNumberFormat="1" applyFont="1" applyBorder="1" applyAlignment="1">
      <alignment horizontal="right" vertical="center"/>
    </xf>
    <xf numFmtId="166" fontId="7" fillId="3" borderId="8" xfId="0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10" fontId="7" fillId="4" borderId="6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left" vertical="center" wrapText="1"/>
    </xf>
    <xf numFmtId="2" fontId="7" fillId="0" borderId="8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justify" wrapText="1"/>
    </xf>
    <xf numFmtId="0" fontId="7" fillId="0" borderId="6" xfId="0" applyFont="1" applyFill="1" applyBorder="1" applyAlignment="1">
      <alignment horizontal="justify" wrapText="1"/>
    </xf>
    <xf numFmtId="0" fontId="7" fillId="0" borderId="7" xfId="0" applyFont="1" applyFill="1" applyBorder="1" applyAlignment="1">
      <alignment horizontal="justify" wrapText="1"/>
    </xf>
    <xf numFmtId="4" fontId="7" fillId="0" borderId="4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justify"/>
    </xf>
    <xf numFmtId="0" fontId="26" fillId="0" borderId="6" xfId="0" applyFont="1" applyBorder="1" applyAlignment="1">
      <alignment horizontal="left" vertical="justify"/>
    </xf>
    <xf numFmtId="0" fontId="26" fillId="0" borderId="7" xfId="0" applyFont="1" applyBorder="1" applyAlignment="1">
      <alignment horizontal="left" vertical="justify"/>
    </xf>
    <xf numFmtId="4" fontId="7" fillId="0" borderId="8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4" fontId="7" fillId="3" borderId="8" xfId="0" applyNumberFormat="1" applyFont="1" applyFill="1" applyBorder="1" applyAlignment="1">
      <alignment horizontal="right"/>
    </xf>
    <xf numFmtId="0" fontId="17" fillId="0" borderId="8" xfId="0" applyFont="1" applyBorder="1" applyAlignment="1">
      <alignment horizontal="left" vertical="center"/>
    </xf>
    <xf numFmtId="4" fontId="7" fillId="0" borderId="8" xfId="0" applyNumberFormat="1" applyFont="1" applyFill="1" applyBorder="1" applyAlignment="1">
      <alignment horizontal="right"/>
    </xf>
    <xf numFmtId="4" fontId="9" fillId="3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10" fontId="8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0" fontId="7" fillId="0" borderId="8" xfId="0" applyNumberFormat="1" applyFont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10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Fill="1" applyBorder="1"/>
    <xf numFmtId="10" fontId="7" fillId="0" borderId="8" xfId="0" applyNumberFormat="1" applyFont="1" applyBorder="1" applyAlignment="1">
      <alignment horizontal="center" vertical="center" wrapText="1"/>
    </xf>
    <xf numFmtId="10" fontId="7" fillId="0" borderId="8" xfId="0" applyNumberFormat="1" applyFont="1" applyBorder="1" applyAlignment="1">
      <alignment horizontal="center" wrapText="1"/>
    </xf>
    <xf numFmtId="4" fontId="7" fillId="0" borderId="8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10" fontId="7" fillId="0" borderId="4" xfId="0" applyNumberFormat="1" applyFont="1" applyBorder="1" applyAlignment="1">
      <alignment horizontal="right" vertical="center" wrapText="1"/>
    </xf>
    <xf numFmtId="0" fontId="7" fillId="4" borderId="8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 wrapText="1"/>
    </xf>
    <xf numFmtId="10" fontId="8" fillId="0" borderId="8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29" fillId="4" borderId="5" xfId="0" applyFont="1" applyFill="1" applyBorder="1" applyAlignment="1">
      <alignment vertical="center"/>
    </xf>
    <xf numFmtId="49" fontId="31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9" fontId="7" fillId="3" borderId="5" xfId="0" applyNumberFormat="1" applyFont="1" applyFill="1" applyBorder="1" applyAlignment="1">
      <alignment horizontal="righ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32" fillId="0" borderId="8" xfId="0" applyNumberFormat="1" applyFont="1" applyFill="1" applyBorder="1" applyAlignment="1">
      <alignment horizontal="justify" vertical="center" wrapText="1"/>
    </xf>
    <xf numFmtId="49" fontId="7" fillId="4" borderId="8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Border="1" applyAlignment="1">
      <alignment horizontal="left"/>
    </xf>
    <xf numFmtId="167" fontId="8" fillId="2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31" fillId="3" borderId="8" xfId="0" applyFont="1" applyFill="1" applyBorder="1" applyAlignment="1">
      <alignment horizontal="right" vertical="center"/>
    </xf>
    <xf numFmtId="3" fontId="34" fillId="3" borderId="8" xfId="0" applyNumberFormat="1" applyFont="1" applyFill="1" applyBorder="1" applyAlignment="1">
      <alignment horizontal="center" vertical="center" wrapText="1"/>
    </xf>
    <xf numFmtId="4" fontId="34" fillId="3" borderId="8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left" vertical="center" wrapText="1"/>
    </xf>
    <xf numFmtId="164" fontId="33" fillId="0" borderId="8" xfId="0" applyNumberFormat="1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/>
    </xf>
    <xf numFmtId="0" fontId="20" fillId="0" borderId="8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center" vertical="center" wrapText="1"/>
    </xf>
    <xf numFmtId="4" fontId="1" fillId="0" borderId="0" xfId="0" applyNumberFormat="1" applyFont="1"/>
    <xf numFmtId="0" fontId="20" fillId="4" borderId="6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justify" vertical="center" wrapText="1"/>
    </xf>
    <xf numFmtId="164" fontId="33" fillId="0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top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justify" wrapText="1"/>
    </xf>
    <xf numFmtId="0" fontId="7" fillId="4" borderId="8" xfId="0" applyFont="1" applyFill="1" applyBorder="1" applyAlignment="1">
      <alignment horizontal="center"/>
    </xf>
    <xf numFmtId="0" fontId="7" fillId="0" borderId="5" xfId="0" applyFont="1" applyBorder="1" applyAlignment="1">
      <alignment horizontal="justify" vertical="top"/>
    </xf>
    <xf numFmtId="0" fontId="13" fillId="0" borderId="8" xfId="0" applyFont="1" applyBorder="1" applyAlignment="1">
      <alignment horizontal="center"/>
    </xf>
    <xf numFmtId="0" fontId="1" fillId="7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workbookViewId="0">
      <selection activeCell="A3" sqref="A3:I3"/>
    </sheetView>
  </sheetViews>
  <sheetFormatPr defaultRowHeight="1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2.140625" style="1" customWidth="1"/>
    <col min="9" max="9" width="14.5703125" style="236" customWidth="1"/>
    <col min="10" max="10" width="12.42578125" style="3" bestFit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256" width="9.140625" style="1"/>
    <col min="257" max="257" width="15.28515625" style="1" customWidth="1"/>
    <col min="258" max="258" width="11.140625" style="1" customWidth="1"/>
    <col min="259" max="259" width="13.28515625" style="1" customWidth="1"/>
    <col min="260" max="260" width="10.140625" style="1" customWidth="1"/>
    <col min="261" max="261" width="12.42578125" style="1" bestFit="1" customWidth="1"/>
    <col min="262" max="262" width="11.28515625" style="1" bestFit="1" customWidth="1"/>
    <col min="263" max="263" width="9.85546875" style="1" customWidth="1"/>
    <col min="264" max="264" width="11.28515625" style="1" customWidth="1"/>
    <col min="265" max="265" width="14.5703125" style="1" customWidth="1"/>
    <col min="266" max="266" width="10.7109375" style="1" customWidth="1"/>
    <col min="267" max="267" width="11.140625" style="1" customWidth="1"/>
    <col min="268" max="268" width="7.42578125" style="1" customWidth="1"/>
    <col min="269" max="269" width="6.5703125" style="1" customWidth="1"/>
    <col min="270" max="271" width="9.28515625" style="1" bestFit="1" customWidth="1"/>
    <col min="272" max="512" width="9.140625" style="1"/>
    <col min="513" max="513" width="15.28515625" style="1" customWidth="1"/>
    <col min="514" max="514" width="11.140625" style="1" customWidth="1"/>
    <col min="515" max="515" width="13.28515625" style="1" customWidth="1"/>
    <col min="516" max="516" width="10.140625" style="1" customWidth="1"/>
    <col min="517" max="517" width="12.42578125" style="1" bestFit="1" customWidth="1"/>
    <col min="518" max="518" width="11.28515625" style="1" bestFit="1" customWidth="1"/>
    <col min="519" max="519" width="9.85546875" style="1" customWidth="1"/>
    <col min="520" max="520" width="11.28515625" style="1" customWidth="1"/>
    <col min="521" max="521" width="14.5703125" style="1" customWidth="1"/>
    <col min="522" max="522" width="10.7109375" style="1" customWidth="1"/>
    <col min="523" max="523" width="11.140625" style="1" customWidth="1"/>
    <col min="524" max="524" width="7.42578125" style="1" customWidth="1"/>
    <col min="525" max="525" width="6.5703125" style="1" customWidth="1"/>
    <col min="526" max="527" width="9.28515625" style="1" bestFit="1" customWidth="1"/>
    <col min="528" max="768" width="9.140625" style="1"/>
    <col min="769" max="769" width="15.28515625" style="1" customWidth="1"/>
    <col min="770" max="770" width="11.140625" style="1" customWidth="1"/>
    <col min="771" max="771" width="13.28515625" style="1" customWidth="1"/>
    <col min="772" max="772" width="10.140625" style="1" customWidth="1"/>
    <col min="773" max="773" width="12.42578125" style="1" bestFit="1" customWidth="1"/>
    <col min="774" max="774" width="11.28515625" style="1" bestFit="1" customWidth="1"/>
    <col min="775" max="775" width="9.85546875" style="1" customWidth="1"/>
    <col min="776" max="776" width="11.28515625" style="1" customWidth="1"/>
    <col min="777" max="777" width="14.5703125" style="1" customWidth="1"/>
    <col min="778" max="778" width="10.7109375" style="1" customWidth="1"/>
    <col min="779" max="779" width="11.140625" style="1" customWidth="1"/>
    <col min="780" max="780" width="7.42578125" style="1" customWidth="1"/>
    <col min="781" max="781" width="6.5703125" style="1" customWidth="1"/>
    <col min="782" max="783" width="9.28515625" style="1" bestFit="1" customWidth="1"/>
    <col min="784" max="1024" width="9.140625" style="1"/>
    <col min="1025" max="1025" width="15.28515625" style="1" customWidth="1"/>
    <col min="1026" max="1026" width="11.140625" style="1" customWidth="1"/>
    <col min="1027" max="1027" width="13.28515625" style="1" customWidth="1"/>
    <col min="1028" max="1028" width="10.140625" style="1" customWidth="1"/>
    <col min="1029" max="1029" width="12.42578125" style="1" bestFit="1" customWidth="1"/>
    <col min="1030" max="1030" width="11.28515625" style="1" bestFit="1" customWidth="1"/>
    <col min="1031" max="1031" width="9.85546875" style="1" customWidth="1"/>
    <col min="1032" max="1032" width="11.28515625" style="1" customWidth="1"/>
    <col min="1033" max="1033" width="14.5703125" style="1" customWidth="1"/>
    <col min="1034" max="1034" width="10.7109375" style="1" customWidth="1"/>
    <col min="1035" max="1035" width="11.140625" style="1" customWidth="1"/>
    <col min="1036" max="1036" width="7.42578125" style="1" customWidth="1"/>
    <col min="1037" max="1037" width="6.5703125" style="1" customWidth="1"/>
    <col min="1038" max="1039" width="9.28515625" style="1" bestFit="1" customWidth="1"/>
    <col min="1040" max="1280" width="9.140625" style="1"/>
    <col min="1281" max="1281" width="15.28515625" style="1" customWidth="1"/>
    <col min="1282" max="1282" width="11.140625" style="1" customWidth="1"/>
    <col min="1283" max="1283" width="13.28515625" style="1" customWidth="1"/>
    <col min="1284" max="1284" width="10.140625" style="1" customWidth="1"/>
    <col min="1285" max="1285" width="12.42578125" style="1" bestFit="1" customWidth="1"/>
    <col min="1286" max="1286" width="11.28515625" style="1" bestFit="1" customWidth="1"/>
    <col min="1287" max="1287" width="9.85546875" style="1" customWidth="1"/>
    <col min="1288" max="1288" width="11.28515625" style="1" customWidth="1"/>
    <col min="1289" max="1289" width="14.5703125" style="1" customWidth="1"/>
    <col min="1290" max="1290" width="10.7109375" style="1" customWidth="1"/>
    <col min="1291" max="1291" width="11.140625" style="1" customWidth="1"/>
    <col min="1292" max="1292" width="7.42578125" style="1" customWidth="1"/>
    <col min="1293" max="1293" width="6.5703125" style="1" customWidth="1"/>
    <col min="1294" max="1295" width="9.28515625" style="1" bestFit="1" customWidth="1"/>
    <col min="1296" max="1536" width="9.140625" style="1"/>
    <col min="1537" max="1537" width="15.28515625" style="1" customWidth="1"/>
    <col min="1538" max="1538" width="11.140625" style="1" customWidth="1"/>
    <col min="1539" max="1539" width="13.28515625" style="1" customWidth="1"/>
    <col min="1540" max="1540" width="10.140625" style="1" customWidth="1"/>
    <col min="1541" max="1541" width="12.42578125" style="1" bestFit="1" customWidth="1"/>
    <col min="1542" max="1542" width="11.28515625" style="1" bestFit="1" customWidth="1"/>
    <col min="1543" max="1543" width="9.85546875" style="1" customWidth="1"/>
    <col min="1544" max="1544" width="11.28515625" style="1" customWidth="1"/>
    <col min="1545" max="1545" width="14.5703125" style="1" customWidth="1"/>
    <col min="1546" max="1546" width="10.7109375" style="1" customWidth="1"/>
    <col min="1547" max="1547" width="11.140625" style="1" customWidth="1"/>
    <col min="1548" max="1548" width="7.42578125" style="1" customWidth="1"/>
    <col min="1549" max="1549" width="6.5703125" style="1" customWidth="1"/>
    <col min="1550" max="1551" width="9.28515625" style="1" bestFit="1" customWidth="1"/>
    <col min="1552" max="1792" width="9.140625" style="1"/>
    <col min="1793" max="1793" width="15.28515625" style="1" customWidth="1"/>
    <col min="1794" max="1794" width="11.140625" style="1" customWidth="1"/>
    <col min="1795" max="1795" width="13.28515625" style="1" customWidth="1"/>
    <col min="1796" max="1796" width="10.140625" style="1" customWidth="1"/>
    <col min="1797" max="1797" width="12.42578125" style="1" bestFit="1" customWidth="1"/>
    <col min="1798" max="1798" width="11.28515625" style="1" bestFit="1" customWidth="1"/>
    <col min="1799" max="1799" width="9.85546875" style="1" customWidth="1"/>
    <col min="1800" max="1800" width="11.28515625" style="1" customWidth="1"/>
    <col min="1801" max="1801" width="14.5703125" style="1" customWidth="1"/>
    <col min="1802" max="1802" width="10.7109375" style="1" customWidth="1"/>
    <col min="1803" max="1803" width="11.140625" style="1" customWidth="1"/>
    <col min="1804" max="1804" width="7.42578125" style="1" customWidth="1"/>
    <col min="1805" max="1805" width="6.5703125" style="1" customWidth="1"/>
    <col min="1806" max="1807" width="9.28515625" style="1" bestFit="1" customWidth="1"/>
    <col min="1808" max="2048" width="9.140625" style="1"/>
    <col min="2049" max="2049" width="15.28515625" style="1" customWidth="1"/>
    <col min="2050" max="2050" width="11.140625" style="1" customWidth="1"/>
    <col min="2051" max="2051" width="13.28515625" style="1" customWidth="1"/>
    <col min="2052" max="2052" width="10.140625" style="1" customWidth="1"/>
    <col min="2053" max="2053" width="12.42578125" style="1" bestFit="1" customWidth="1"/>
    <col min="2054" max="2054" width="11.28515625" style="1" bestFit="1" customWidth="1"/>
    <col min="2055" max="2055" width="9.85546875" style="1" customWidth="1"/>
    <col min="2056" max="2056" width="11.28515625" style="1" customWidth="1"/>
    <col min="2057" max="2057" width="14.5703125" style="1" customWidth="1"/>
    <col min="2058" max="2058" width="10.7109375" style="1" customWidth="1"/>
    <col min="2059" max="2059" width="11.140625" style="1" customWidth="1"/>
    <col min="2060" max="2060" width="7.42578125" style="1" customWidth="1"/>
    <col min="2061" max="2061" width="6.5703125" style="1" customWidth="1"/>
    <col min="2062" max="2063" width="9.28515625" style="1" bestFit="1" customWidth="1"/>
    <col min="2064" max="2304" width="9.140625" style="1"/>
    <col min="2305" max="2305" width="15.28515625" style="1" customWidth="1"/>
    <col min="2306" max="2306" width="11.140625" style="1" customWidth="1"/>
    <col min="2307" max="2307" width="13.28515625" style="1" customWidth="1"/>
    <col min="2308" max="2308" width="10.140625" style="1" customWidth="1"/>
    <col min="2309" max="2309" width="12.42578125" style="1" bestFit="1" customWidth="1"/>
    <col min="2310" max="2310" width="11.28515625" style="1" bestFit="1" customWidth="1"/>
    <col min="2311" max="2311" width="9.85546875" style="1" customWidth="1"/>
    <col min="2312" max="2312" width="11.28515625" style="1" customWidth="1"/>
    <col min="2313" max="2313" width="14.5703125" style="1" customWidth="1"/>
    <col min="2314" max="2314" width="10.7109375" style="1" customWidth="1"/>
    <col min="2315" max="2315" width="11.140625" style="1" customWidth="1"/>
    <col min="2316" max="2316" width="7.42578125" style="1" customWidth="1"/>
    <col min="2317" max="2317" width="6.5703125" style="1" customWidth="1"/>
    <col min="2318" max="2319" width="9.28515625" style="1" bestFit="1" customWidth="1"/>
    <col min="2320" max="2560" width="9.140625" style="1"/>
    <col min="2561" max="2561" width="15.28515625" style="1" customWidth="1"/>
    <col min="2562" max="2562" width="11.140625" style="1" customWidth="1"/>
    <col min="2563" max="2563" width="13.28515625" style="1" customWidth="1"/>
    <col min="2564" max="2564" width="10.140625" style="1" customWidth="1"/>
    <col min="2565" max="2565" width="12.42578125" style="1" bestFit="1" customWidth="1"/>
    <col min="2566" max="2566" width="11.28515625" style="1" bestFit="1" customWidth="1"/>
    <col min="2567" max="2567" width="9.85546875" style="1" customWidth="1"/>
    <col min="2568" max="2568" width="11.28515625" style="1" customWidth="1"/>
    <col min="2569" max="2569" width="14.5703125" style="1" customWidth="1"/>
    <col min="2570" max="2570" width="10.7109375" style="1" customWidth="1"/>
    <col min="2571" max="2571" width="11.140625" style="1" customWidth="1"/>
    <col min="2572" max="2572" width="7.42578125" style="1" customWidth="1"/>
    <col min="2573" max="2573" width="6.5703125" style="1" customWidth="1"/>
    <col min="2574" max="2575" width="9.28515625" style="1" bestFit="1" customWidth="1"/>
    <col min="2576" max="2816" width="9.140625" style="1"/>
    <col min="2817" max="2817" width="15.28515625" style="1" customWidth="1"/>
    <col min="2818" max="2818" width="11.140625" style="1" customWidth="1"/>
    <col min="2819" max="2819" width="13.28515625" style="1" customWidth="1"/>
    <col min="2820" max="2820" width="10.140625" style="1" customWidth="1"/>
    <col min="2821" max="2821" width="12.42578125" style="1" bestFit="1" customWidth="1"/>
    <col min="2822" max="2822" width="11.28515625" style="1" bestFit="1" customWidth="1"/>
    <col min="2823" max="2823" width="9.85546875" style="1" customWidth="1"/>
    <col min="2824" max="2824" width="11.28515625" style="1" customWidth="1"/>
    <col min="2825" max="2825" width="14.5703125" style="1" customWidth="1"/>
    <col min="2826" max="2826" width="10.7109375" style="1" customWidth="1"/>
    <col min="2827" max="2827" width="11.140625" style="1" customWidth="1"/>
    <col min="2828" max="2828" width="7.42578125" style="1" customWidth="1"/>
    <col min="2829" max="2829" width="6.5703125" style="1" customWidth="1"/>
    <col min="2830" max="2831" width="9.28515625" style="1" bestFit="1" customWidth="1"/>
    <col min="2832" max="3072" width="9.140625" style="1"/>
    <col min="3073" max="3073" width="15.28515625" style="1" customWidth="1"/>
    <col min="3074" max="3074" width="11.140625" style="1" customWidth="1"/>
    <col min="3075" max="3075" width="13.28515625" style="1" customWidth="1"/>
    <col min="3076" max="3076" width="10.140625" style="1" customWidth="1"/>
    <col min="3077" max="3077" width="12.42578125" style="1" bestFit="1" customWidth="1"/>
    <col min="3078" max="3078" width="11.28515625" style="1" bestFit="1" customWidth="1"/>
    <col min="3079" max="3079" width="9.85546875" style="1" customWidth="1"/>
    <col min="3080" max="3080" width="11.28515625" style="1" customWidth="1"/>
    <col min="3081" max="3081" width="14.5703125" style="1" customWidth="1"/>
    <col min="3082" max="3082" width="10.7109375" style="1" customWidth="1"/>
    <col min="3083" max="3083" width="11.140625" style="1" customWidth="1"/>
    <col min="3084" max="3084" width="7.42578125" style="1" customWidth="1"/>
    <col min="3085" max="3085" width="6.5703125" style="1" customWidth="1"/>
    <col min="3086" max="3087" width="9.28515625" style="1" bestFit="1" customWidth="1"/>
    <col min="3088" max="3328" width="9.140625" style="1"/>
    <col min="3329" max="3329" width="15.28515625" style="1" customWidth="1"/>
    <col min="3330" max="3330" width="11.140625" style="1" customWidth="1"/>
    <col min="3331" max="3331" width="13.28515625" style="1" customWidth="1"/>
    <col min="3332" max="3332" width="10.140625" style="1" customWidth="1"/>
    <col min="3333" max="3333" width="12.42578125" style="1" bestFit="1" customWidth="1"/>
    <col min="3334" max="3334" width="11.28515625" style="1" bestFit="1" customWidth="1"/>
    <col min="3335" max="3335" width="9.85546875" style="1" customWidth="1"/>
    <col min="3336" max="3336" width="11.28515625" style="1" customWidth="1"/>
    <col min="3337" max="3337" width="14.5703125" style="1" customWidth="1"/>
    <col min="3338" max="3338" width="10.7109375" style="1" customWidth="1"/>
    <col min="3339" max="3339" width="11.140625" style="1" customWidth="1"/>
    <col min="3340" max="3340" width="7.42578125" style="1" customWidth="1"/>
    <col min="3341" max="3341" width="6.5703125" style="1" customWidth="1"/>
    <col min="3342" max="3343" width="9.28515625" style="1" bestFit="1" customWidth="1"/>
    <col min="3344" max="3584" width="9.140625" style="1"/>
    <col min="3585" max="3585" width="15.28515625" style="1" customWidth="1"/>
    <col min="3586" max="3586" width="11.140625" style="1" customWidth="1"/>
    <col min="3587" max="3587" width="13.28515625" style="1" customWidth="1"/>
    <col min="3588" max="3588" width="10.140625" style="1" customWidth="1"/>
    <col min="3589" max="3589" width="12.42578125" style="1" bestFit="1" customWidth="1"/>
    <col min="3590" max="3590" width="11.28515625" style="1" bestFit="1" customWidth="1"/>
    <col min="3591" max="3591" width="9.85546875" style="1" customWidth="1"/>
    <col min="3592" max="3592" width="11.28515625" style="1" customWidth="1"/>
    <col min="3593" max="3593" width="14.5703125" style="1" customWidth="1"/>
    <col min="3594" max="3594" width="10.7109375" style="1" customWidth="1"/>
    <col min="3595" max="3595" width="11.140625" style="1" customWidth="1"/>
    <col min="3596" max="3596" width="7.42578125" style="1" customWidth="1"/>
    <col min="3597" max="3597" width="6.5703125" style="1" customWidth="1"/>
    <col min="3598" max="3599" width="9.28515625" style="1" bestFit="1" customWidth="1"/>
    <col min="3600" max="3840" width="9.140625" style="1"/>
    <col min="3841" max="3841" width="15.28515625" style="1" customWidth="1"/>
    <col min="3842" max="3842" width="11.140625" style="1" customWidth="1"/>
    <col min="3843" max="3843" width="13.28515625" style="1" customWidth="1"/>
    <col min="3844" max="3844" width="10.140625" style="1" customWidth="1"/>
    <col min="3845" max="3845" width="12.42578125" style="1" bestFit="1" customWidth="1"/>
    <col min="3846" max="3846" width="11.28515625" style="1" bestFit="1" customWidth="1"/>
    <col min="3847" max="3847" width="9.85546875" style="1" customWidth="1"/>
    <col min="3848" max="3848" width="11.28515625" style="1" customWidth="1"/>
    <col min="3849" max="3849" width="14.5703125" style="1" customWidth="1"/>
    <col min="3850" max="3850" width="10.7109375" style="1" customWidth="1"/>
    <col min="3851" max="3851" width="11.140625" style="1" customWidth="1"/>
    <col min="3852" max="3852" width="7.42578125" style="1" customWidth="1"/>
    <col min="3853" max="3853" width="6.5703125" style="1" customWidth="1"/>
    <col min="3854" max="3855" width="9.28515625" style="1" bestFit="1" customWidth="1"/>
    <col min="3856" max="4096" width="9.140625" style="1"/>
    <col min="4097" max="4097" width="15.28515625" style="1" customWidth="1"/>
    <col min="4098" max="4098" width="11.140625" style="1" customWidth="1"/>
    <col min="4099" max="4099" width="13.28515625" style="1" customWidth="1"/>
    <col min="4100" max="4100" width="10.140625" style="1" customWidth="1"/>
    <col min="4101" max="4101" width="12.42578125" style="1" bestFit="1" customWidth="1"/>
    <col min="4102" max="4102" width="11.28515625" style="1" bestFit="1" customWidth="1"/>
    <col min="4103" max="4103" width="9.85546875" style="1" customWidth="1"/>
    <col min="4104" max="4104" width="11.28515625" style="1" customWidth="1"/>
    <col min="4105" max="4105" width="14.5703125" style="1" customWidth="1"/>
    <col min="4106" max="4106" width="10.7109375" style="1" customWidth="1"/>
    <col min="4107" max="4107" width="11.140625" style="1" customWidth="1"/>
    <col min="4108" max="4108" width="7.42578125" style="1" customWidth="1"/>
    <col min="4109" max="4109" width="6.5703125" style="1" customWidth="1"/>
    <col min="4110" max="4111" width="9.28515625" style="1" bestFit="1" customWidth="1"/>
    <col min="4112" max="4352" width="9.140625" style="1"/>
    <col min="4353" max="4353" width="15.28515625" style="1" customWidth="1"/>
    <col min="4354" max="4354" width="11.140625" style="1" customWidth="1"/>
    <col min="4355" max="4355" width="13.28515625" style="1" customWidth="1"/>
    <col min="4356" max="4356" width="10.140625" style="1" customWidth="1"/>
    <col min="4357" max="4357" width="12.42578125" style="1" bestFit="1" customWidth="1"/>
    <col min="4358" max="4358" width="11.28515625" style="1" bestFit="1" customWidth="1"/>
    <col min="4359" max="4359" width="9.85546875" style="1" customWidth="1"/>
    <col min="4360" max="4360" width="11.28515625" style="1" customWidth="1"/>
    <col min="4361" max="4361" width="14.5703125" style="1" customWidth="1"/>
    <col min="4362" max="4362" width="10.7109375" style="1" customWidth="1"/>
    <col min="4363" max="4363" width="11.140625" style="1" customWidth="1"/>
    <col min="4364" max="4364" width="7.42578125" style="1" customWidth="1"/>
    <col min="4365" max="4365" width="6.5703125" style="1" customWidth="1"/>
    <col min="4366" max="4367" width="9.28515625" style="1" bestFit="1" customWidth="1"/>
    <col min="4368" max="4608" width="9.140625" style="1"/>
    <col min="4609" max="4609" width="15.28515625" style="1" customWidth="1"/>
    <col min="4610" max="4610" width="11.140625" style="1" customWidth="1"/>
    <col min="4611" max="4611" width="13.28515625" style="1" customWidth="1"/>
    <col min="4612" max="4612" width="10.140625" style="1" customWidth="1"/>
    <col min="4613" max="4613" width="12.42578125" style="1" bestFit="1" customWidth="1"/>
    <col min="4614" max="4614" width="11.28515625" style="1" bestFit="1" customWidth="1"/>
    <col min="4615" max="4615" width="9.85546875" style="1" customWidth="1"/>
    <col min="4616" max="4616" width="11.28515625" style="1" customWidth="1"/>
    <col min="4617" max="4617" width="14.5703125" style="1" customWidth="1"/>
    <col min="4618" max="4618" width="10.7109375" style="1" customWidth="1"/>
    <col min="4619" max="4619" width="11.140625" style="1" customWidth="1"/>
    <col min="4620" max="4620" width="7.42578125" style="1" customWidth="1"/>
    <col min="4621" max="4621" width="6.5703125" style="1" customWidth="1"/>
    <col min="4622" max="4623" width="9.28515625" style="1" bestFit="1" customWidth="1"/>
    <col min="4624" max="4864" width="9.140625" style="1"/>
    <col min="4865" max="4865" width="15.28515625" style="1" customWidth="1"/>
    <col min="4866" max="4866" width="11.140625" style="1" customWidth="1"/>
    <col min="4867" max="4867" width="13.28515625" style="1" customWidth="1"/>
    <col min="4868" max="4868" width="10.140625" style="1" customWidth="1"/>
    <col min="4869" max="4869" width="12.42578125" style="1" bestFit="1" customWidth="1"/>
    <col min="4870" max="4870" width="11.28515625" style="1" bestFit="1" customWidth="1"/>
    <col min="4871" max="4871" width="9.85546875" style="1" customWidth="1"/>
    <col min="4872" max="4872" width="11.28515625" style="1" customWidth="1"/>
    <col min="4873" max="4873" width="14.5703125" style="1" customWidth="1"/>
    <col min="4874" max="4874" width="10.7109375" style="1" customWidth="1"/>
    <col min="4875" max="4875" width="11.140625" style="1" customWidth="1"/>
    <col min="4876" max="4876" width="7.42578125" style="1" customWidth="1"/>
    <col min="4877" max="4877" width="6.5703125" style="1" customWidth="1"/>
    <col min="4878" max="4879" width="9.28515625" style="1" bestFit="1" customWidth="1"/>
    <col min="4880" max="5120" width="9.140625" style="1"/>
    <col min="5121" max="5121" width="15.28515625" style="1" customWidth="1"/>
    <col min="5122" max="5122" width="11.140625" style="1" customWidth="1"/>
    <col min="5123" max="5123" width="13.28515625" style="1" customWidth="1"/>
    <col min="5124" max="5124" width="10.140625" style="1" customWidth="1"/>
    <col min="5125" max="5125" width="12.42578125" style="1" bestFit="1" customWidth="1"/>
    <col min="5126" max="5126" width="11.28515625" style="1" bestFit="1" customWidth="1"/>
    <col min="5127" max="5127" width="9.85546875" style="1" customWidth="1"/>
    <col min="5128" max="5128" width="11.28515625" style="1" customWidth="1"/>
    <col min="5129" max="5129" width="14.5703125" style="1" customWidth="1"/>
    <col min="5130" max="5130" width="10.7109375" style="1" customWidth="1"/>
    <col min="5131" max="5131" width="11.140625" style="1" customWidth="1"/>
    <col min="5132" max="5132" width="7.42578125" style="1" customWidth="1"/>
    <col min="5133" max="5133" width="6.5703125" style="1" customWidth="1"/>
    <col min="5134" max="5135" width="9.28515625" style="1" bestFit="1" customWidth="1"/>
    <col min="5136" max="5376" width="9.140625" style="1"/>
    <col min="5377" max="5377" width="15.28515625" style="1" customWidth="1"/>
    <col min="5378" max="5378" width="11.140625" style="1" customWidth="1"/>
    <col min="5379" max="5379" width="13.28515625" style="1" customWidth="1"/>
    <col min="5380" max="5380" width="10.140625" style="1" customWidth="1"/>
    <col min="5381" max="5381" width="12.42578125" style="1" bestFit="1" customWidth="1"/>
    <col min="5382" max="5382" width="11.28515625" style="1" bestFit="1" customWidth="1"/>
    <col min="5383" max="5383" width="9.85546875" style="1" customWidth="1"/>
    <col min="5384" max="5384" width="11.28515625" style="1" customWidth="1"/>
    <col min="5385" max="5385" width="14.5703125" style="1" customWidth="1"/>
    <col min="5386" max="5386" width="10.7109375" style="1" customWidth="1"/>
    <col min="5387" max="5387" width="11.140625" style="1" customWidth="1"/>
    <col min="5388" max="5388" width="7.42578125" style="1" customWidth="1"/>
    <col min="5389" max="5389" width="6.5703125" style="1" customWidth="1"/>
    <col min="5390" max="5391" width="9.28515625" style="1" bestFit="1" customWidth="1"/>
    <col min="5392" max="5632" width="9.140625" style="1"/>
    <col min="5633" max="5633" width="15.28515625" style="1" customWidth="1"/>
    <col min="5634" max="5634" width="11.140625" style="1" customWidth="1"/>
    <col min="5635" max="5635" width="13.28515625" style="1" customWidth="1"/>
    <col min="5636" max="5636" width="10.140625" style="1" customWidth="1"/>
    <col min="5637" max="5637" width="12.42578125" style="1" bestFit="1" customWidth="1"/>
    <col min="5638" max="5638" width="11.28515625" style="1" bestFit="1" customWidth="1"/>
    <col min="5639" max="5639" width="9.85546875" style="1" customWidth="1"/>
    <col min="5640" max="5640" width="11.28515625" style="1" customWidth="1"/>
    <col min="5641" max="5641" width="14.5703125" style="1" customWidth="1"/>
    <col min="5642" max="5642" width="10.7109375" style="1" customWidth="1"/>
    <col min="5643" max="5643" width="11.140625" style="1" customWidth="1"/>
    <col min="5644" max="5644" width="7.42578125" style="1" customWidth="1"/>
    <col min="5645" max="5645" width="6.5703125" style="1" customWidth="1"/>
    <col min="5646" max="5647" width="9.28515625" style="1" bestFit="1" customWidth="1"/>
    <col min="5648" max="5888" width="9.140625" style="1"/>
    <col min="5889" max="5889" width="15.28515625" style="1" customWidth="1"/>
    <col min="5890" max="5890" width="11.140625" style="1" customWidth="1"/>
    <col min="5891" max="5891" width="13.28515625" style="1" customWidth="1"/>
    <col min="5892" max="5892" width="10.140625" style="1" customWidth="1"/>
    <col min="5893" max="5893" width="12.42578125" style="1" bestFit="1" customWidth="1"/>
    <col min="5894" max="5894" width="11.28515625" style="1" bestFit="1" customWidth="1"/>
    <col min="5895" max="5895" width="9.85546875" style="1" customWidth="1"/>
    <col min="5896" max="5896" width="11.28515625" style="1" customWidth="1"/>
    <col min="5897" max="5897" width="14.5703125" style="1" customWidth="1"/>
    <col min="5898" max="5898" width="10.7109375" style="1" customWidth="1"/>
    <col min="5899" max="5899" width="11.140625" style="1" customWidth="1"/>
    <col min="5900" max="5900" width="7.42578125" style="1" customWidth="1"/>
    <col min="5901" max="5901" width="6.5703125" style="1" customWidth="1"/>
    <col min="5902" max="5903" width="9.28515625" style="1" bestFit="1" customWidth="1"/>
    <col min="5904" max="6144" width="9.140625" style="1"/>
    <col min="6145" max="6145" width="15.28515625" style="1" customWidth="1"/>
    <col min="6146" max="6146" width="11.140625" style="1" customWidth="1"/>
    <col min="6147" max="6147" width="13.28515625" style="1" customWidth="1"/>
    <col min="6148" max="6148" width="10.140625" style="1" customWidth="1"/>
    <col min="6149" max="6149" width="12.42578125" style="1" bestFit="1" customWidth="1"/>
    <col min="6150" max="6150" width="11.28515625" style="1" bestFit="1" customWidth="1"/>
    <col min="6151" max="6151" width="9.85546875" style="1" customWidth="1"/>
    <col min="6152" max="6152" width="11.28515625" style="1" customWidth="1"/>
    <col min="6153" max="6153" width="14.5703125" style="1" customWidth="1"/>
    <col min="6154" max="6154" width="10.7109375" style="1" customWidth="1"/>
    <col min="6155" max="6155" width="11.140625" style="1" customWidth="1"/>
    <col min="6156" max="6156" width="7.42578125" style="1" customWidth="1"/>
    <col min="6157" max="6157" width="6.5703125" style="1" customWidth="1"/>
    <col min="6158" max="6159" width="9.28515625" style="1" bestFit="1" customWidth="1"/>
    <col min="6160" max="6400" width="9.140625" style="1"/>
    <col min="6401" max="6401" width="15.28515625" style="1" customWidth="1"/>
    <col min="6402" max="6402" width="11.140625" style="1" customWidth="1"/>
    <col min="6403" max="6403" width="13.28515625" style="1" customWidth="1"/>
    <col min="6404" max="6404" width="10.140625" style="1" customWidth="1"/>
    <col min="6405" max="6405" width="12.42578125" style="1" bestFit="1" customWidth="1"/>
    <col min="6406" max="6406" width="11.28515625" style="1" bestFit="1" customWidth="1"/>
    <col min="6407" max="6407" width="9.85546875" style="1" customWidth="1"/>
    <col min="6408" max="6408" width="11.28515625" style="1" customWidth="1"/>
    <col min="6409" max="6409" width="14.5703125" style="1" customWidth="1"/>
    <col min="6410" max="6410" width="10.7109375" style="1" customWidth="1"/>
    <col min="6411" max="6411" width="11.140625" style="1" customWidth="1"/>
    <col min="6412" max="6412" width="7.42578125" style="1" customWidth="1"/>
    <col min="6413" max="6413" width="6.5703125" style="1" customWidth="1"/>
    <col min="6414" max="6415" width="9.28515625" style="1" bestFit="1" customWidth="1"/>
    <col min="6416" max="6656" width="9.140625" style="1"/>
    <col min="6657" max="6657" width="15.28515625" style="1" customWidth="1"/>
    <col min="6658" max="6658" width="11.140625" style="1" customWidth="1"/>
    <col min="6659" max="6659" width="13.28515625" style="1" customWidth="1"/>
    <col min="6660" max="6660" width="10.140625" style="1" customWidth="1"/>
    <col min="6661" max="6661" width="12.42578125" style="1" bestFit="1" customWidth="1"/>
    <col min="6662" max="6662" width="11.28515625" style="1" bestFit="1" customWidth="1"/>
    <col min="6663" max="6663" width="9.85546875" style="1" customWidth="1"/>
    <col min="6664" max="6664" width="11.28515625" style="1" customWidth="1"/>
    <col min="6665" max="6665" width="14.5703125" style="1" customWidth="1"/>
    <col min="6666" max="6666" width="10.7109375" style="1" customWidth="1"/>
    <col min="6667" max="6667" width="11.140625" style="1" customWidth="1"/>
    <col min="6668" max="6668" width="7.42578125" style="1" customWidth="1"/>
    <col min="6669" max="6669" width="6.5703125" style="1" customWidth="1"/>
    <col min="6670" max="6671" width="9.28515625" style="1" bestFit="1" customWidth="1"/>
    <col min="6672" max="6912" width="9.140625" style="1"/>
    <col min="6913" max="6913" width="15.28515625" style="1" customWidth="1"/>
    <col min="6914" max="6914" width="11.140625" style="1" customWidth="1"/>
    <col min="6915" max="6915" width="13.28515625" style="1" customWidth="1"/>
    <col min="6916" max="6916" width="10.140625" style="1" customWidth="1"/>
    <col min="6917" max="6917" width="12.42578125" style="1" bestFit="1" customWidth="1"/>
    <col min="6918" max="6918" width="11.28515625" style="1" bestFit="1" customWidth="1"/>
    <col min="6919" max="6919" width="9.85546875" style="1" customWidth="1"/>
    <col min="6920" max="6920" width="11.28515625" style="1" customWidth="1"/>
    <col min="6921" max="6921" width="14.5703125" style="1" customWidth="1"/>
    <col min="6922" max="6922" width="10.7109375" style="1" customWidth="1"/>
    <col min="6923" max="6923" width="11.140625" style="1" customWidth="1"/>
    <col min="6924" max="6924" width="7.42578125" style="1" customWidth="1"/>
    <col min="6925" max="6925" width="6.5703125" style="1" customWidth="1"/>
    <col min="6926" max="6927" width="9.28515625" style="1" bestFit="1" customWidth="1"/>
    <col min="6928" max="7168" width="9.140625" style="1"/>
    <col min="7169" max="7169" width="15.28515625" style="1" customWidth="1"/>
    <col min="7170" max="7170" width="11.140625" style="1" customWidth="1"/>
    <col min="7171" max="7171" width="13.28515625" style="1" customWidth="1"/>
    <col min="7172" max="7172" width="10.140625" style="1" customWidth="1"/>
    <col min="7173" max="7173" width="12.42578125" style="1" bestFit="1" customWidth="1"/>
    <col min="7174" max="7174" width="11.28515625" style="1" bestFit="1" customWidth="1"/>
    <col min="7175" max="7175" width="9.85546875" style="1" customWidth="1"/>
    <col min="7176" max="7176" width="11.28515625" style="1" customWidth="1"/>
    <col min="7177" max="7177" width="14.5703125" style="1" customWidth="1"/>
    <col min="7178" max="7178" width="10.7109375" style="1" customWidth="1"/>
    <col min="7179" max="7179" width="11.140625" style="1" customWidth="1"/>
    <col min="7180" max="7180" width="7.42578125" style="1" customWidth="1"/>
    <col min="7181" max="7181" width="6.5703125" style="1" customWidth="1"/>
    <col min="7182" max="7183" width="9.28515625" style="1" bestFit="1" customWidth="1"/>
    <col min="7184" max="7424" width="9.140625" style="1"/>
    <col min="7425" max="7425" width="15.28515625" style="1" customWidth="1"/>
    <col min="7426" max="7426" width="11.140625" style="1" customWidth="1"/>
    <col min="7427" max="7427" width="13.28515625" style="1" customWidth="1"/>
    <col min="7428" max="7428" width="10.140625" style="1" customWidth="1"/>
    <col min="7429" max="7429" width="12.42578125" style="1" bestFit="1" customWidth="1"/>
    <col min="7430" max="7430" width="11.28515625" style="1" bestFit="1" customWidth="1"/>
    <col min="7431" max="7431" width="9.85546875" style="1" customWidth="1"/>
    <col min="7432" max="7432" width="11.28515625" style="1" customWidth="1"/>
    <col min="7433" max="7433" width="14.5703125" style="1" customWidth="1"/>
    <col min="7434" max="7434" width="10.7109375" style="1" customWidth="1"/>
    <col min="7435" max="7435" width="11.140625" style="1" customWidth="1"/>
    <col min="7436" max="7436" width="7.42578125" style="1" customWidth="1"/>
    <col min="7437" max="7437" width="6.5703125" style="1" customWidth="1"/>
    <col min="7438" max="7439" width="9.28515625" style="1" bestFit="1" customWidth="1"/>
    <col min="7440" max="7680" width="9.140625" style="1"/>
    <col min="7681" max="7681" width="15.28515625" style="1" customWidth="1"/>
    <col min="7682" max="7682" width="11.140625" style="1" customWidth="1"/>
    <col min="7683" max="7683" width="13.28515625" style="1" customWidth="1"/>
    <col min="7684" max="7684" width="10.140625" style="1" customWidth="1"/>
    <col min="7685" max="7685" width="12.42578125" style="1" bestFit="1" customWidth="1"/>
    <col min="7686" max="7686" width="11.28515625" style="1" bestFit="1" customWidth="1"/>
    <col min="7687" max="7687" width="9.85546875" style="1" customWidth="1"/>
    <col min="7688" max="7688" width="11.28515625" style="1" customWidth="1"/>
    <col min="7689" max="7689" width="14.5703125" style="1" customWidth="1"/>
    <col min="7690" max="7690" width="10.7109375" style="1" customWidth="1"/>
    <col min="7691" max="7691" width="11.140625" style="1" customWidth="1"/>
    <col min="7692" max="7692" width="7.42578125" style="1" customWidth="1"/>
    <col min="7693" max="7693" width="6.5703125" style="1" customWidth="1"/>
    <col min="7694" max="7695" width="9.28515625" style="1" bestFit="1" customWidth="1"/>
    <col min="7696" max="7936" width="9.140625" style="1"/>
    <col min="7937" max="7937" width="15.28515625" style="1" customWidth="1"/>
    <col min="7938" max="7938" width="11.140625" style="1" customWidth="1"/>
    <col min="7939" max="7939" width="13.28515625" style="1" customWidth="1"/>
    <col min="7940" max="7940" width="10.140625" style="1" customWidth="1"/>
    <col min="7941" max="7941" width="12.42578125" style="1" bestFit="1" customWidth="1"/>
    <col min="7942" max="7942" width="11.28515625" style="1" bestFit="1" customWidth="1"/>
    <col min="7943" max="7943" width="9.85546875" style="1" customWidth="1"/>
    <col min="7944" max="7944" width="11.28515625" style="1" customWidth="1"/>
    <col min="7945" max="7945" width="14.5703125" style="1" customWidth="1"/>
    <col min="7946" max="7946" width="10.7109375" style="1" customWidth="1"/>
    <col min="7947" max="7947" width="11.140625" style="1" customWidth="1"/>
    <col min="7948" max="7948" width="7.42578125" style="1" customWidth="1"/>
    <col min="7949" max="7949" width="6.5703125" style="1" customWidth="1"/>
    <col min="7950" max="7951" width="9.28515625" style="1" bestFit="1" customWidth="1"/>
    <col min="7952" max="8192" width="9.140625" style="1"/>
    <col min="8193" max="8193" width="15.28515625" style="1" customWidth="1"/>
    <col min="8194" max="8194" width="11.140625" style="1" customWidth="1"/>
    <col min="8195" max="8195" width="13.28515625" style="1" customWidth="1"/>
    <col min="8196" max="8196" width="10.140625" style="1" customWidth="1"/>
    <col min="8197" max="8197" width="12.42578125" style="1" bestFit="1" customWidth="1"/>
    <col min="8198" max="8198" width="11.28515625" style="1" bestFit="1" customWidth="1"/>
    <col min="8199" max="8199" width="9.85546875" style="1" customWidth="1"/>
    <col min="8200" max="8200" width="11.28515625" style="1" customWidth="1"/>
    <col min="8201" max="8201" width="14.5703125" style="1" customWidth="1"/>
    <col min="8202" max="8202" width="10.7109375" style="1" customWidth="1"/>
    <col min="8203" max="8203" width="11.140625" style="1" customWidth="1"/>
    <col min="8204" max="8204" width="7.42578125" style="1" customWidth="1"/>
    <col min="8205" max="8205" width="6.5703125" style="1" customWidth="1"/>
    <col min="8206" max="8207" width="9.28515625" style="1" bestFit="1" customWidth="1"/>
    <col min="8208" max="8448" width="9.140625" style="1"/>
    <col min="8449" max="8449" width="15.28515625" style="1" customWidth="1"/>
    <col min="8450" max="8450" width="11.140625" style="1" customWidth="1"/>
    <col min="8451" max="8451" width="13.28515625" style="1" customWidth="1"/>
    <col min="8452" max="8452" width="10.140625" style="1" customWidth="1"/>
    <col min="8453" max="8453" width="12.42578125" style="1" bestFit="1" customWidth="1"/>
    <col min="8454" max="8454" width="11.28515625" style="1" bestFit="1" customWidth="1"/>
    <col min="8455" max="8455" width="9.85546875" style="1" customWidth="1"/>
    <col min="8456" max="8456" width="11.28515625" style="1" customWidth="1"/>
    <col min="8457" max="8457" width="14.5703125" style="1" customWidth="1"/>
    <col min="8458" max="8458" width="10.7109375" style="1" customWidth="1"/>
    <col min="8459" max="8459" width="11.140625" style="1" customWidth="1"/>
    <col min="8460" max="8460" width="7.42578125" style="1" customWidth="1"/>
    <col min="8461" max="8461" width="6.5703125" style="1" customWidth="1"/>
    <col min="8462" max="8463" width="9.28515625" style="1" bestFit="1" customWidth="1"/>
    <col min="8464" max="8704" width="9.140625" style="1"/>
    <col min="8705" max="8705" width="15.28515625" style="1" customWidth="1"/>
    <col min="8706" max="8706" width="11.140625" style="1" customWidth="1"/>
    <col min="8707" max="8707" width="13.28515625" style="1" customWidth="1"/>
    <col min="8708" max="8708" width="10.140625" style="1" customWidth="1"/>
    <col min="8709" max="8709" width="12.42578125" style="1" bestFit="1" customWidth="1"/>
    <col min="8710" max="8710" width="11.28515625" style="1" bestFit="1" customWidth="1"/>
    <col min="8711" max="8711" width="9.85546875" style="1" customWidth="1"/>
    <col min="8712" max="8712" width="11.28515625" style="1" customWidth="1"/>
    <col min="8713" max="8713" width="14.5703125" style="1" customWidth="1"/>
    <col min="8714" max="8714" width="10.7109375" style="1" customWidth="1"/>
    <col min="8715" max="8715" width="11.140625" style="1" customWidth="1"/>
    <col min="8716" max="8716" width="7.42578125" style="1" customWidth="1"/>
    <col min="8717" max="8717" width="6.5703125" style="1" customWidth="1"/>
    <col min="8718" max="8719" width="9.28515625" style="1" bestFit="1" customWidth="1"/>
    <col min="8720" max="8960" width="9.140625" style="1"/>
    <col min="8961" max="8961" width="15.28515625" style="1" customWidth="1"/>
    <col min="8962" max="8962" width="11.140625" style="1" customWidth="1"/>
    <col min="8963" max="8963" width="13.28515625" style="1" customWidth="1"/>
    <col min="8964" max="8964" width="10.140625" style="1" customWidth="1"/>
    <col min="8965" max="8965" width="12.42578125" style="1" bestFit="1" customWidth="1"/>
    <col min="8966" max="8966" width="11.28515625" style="1" bestFit="1" customWidth="1"/>
    <col min="8967" max="8967" width="9.85546875" style="1" customWidth="1"/>
    <col min="8968" max="8968" width="11.28515625" style="1" customWidth="1"/>
    <col min="8969" max="8969" width="14.5703125" style="1" customWidth="1"/>
    <col min="8970" max="8970" width="10.7109375" style="1" customWidth="1"/>
    <col min="8971" max="8971" width="11.140625" style="1" customWidth="1"/>
    <col min="8972" max="8972" width="7.42578125" style="1" customWidth="1"/>
    <col min="8973" max="8973" width="6.5703125" style="1" customWidth="1"/>
    <col min="8974" max="8975" width="9.28515625" style="1" bestFit="1" customWidth="1"/>
    <col min="8976" max="9216" width="9.140625" style="1"/>
    <col min="9217" max="9217" width="15.28515625" style="1" customWidth="1"/>
    <col min="9218" max="9218" width="11.140625" style="1" customWidth="1"/>
    <col min="9219" max="9219" width="13.28515625" style="1" customWidth="1"/>
    <col min="9220" max="9220" width="10.140625" style="1" customWidth="1"/>
    <col min="9221" max="9221" width="12.42578125" style="1" bestFit="1" customWidth="1"/>
    <col min="9222" max="9222" width="11.28515625" style="1" bestFit="1" customWidth="1"/>
    <col min="9223" max="9223" width="9.85546875" style="1" customWidth="1"/>
    <col min="9224" max="9224" width="11.28515625" style="1" customWidth="1"/>
    <col min="9225" max="9225" width="14.5703125" style="1" customWidth="1"/>
    <col min="9226" max="9226" width="10.7109375" style="1" customWidth="1"/>
    <col min="9227" max="9227" width="11.140625" style="1" customWidth="1"/>
    <col min="9228" max="9228" width="7.42578125" style="1" customWidth="1"/>
    <col min="9229" max="9229" width="6.5703125" style="1" customWidth="1"/>
    <col min="9230" max="9231" width="9.28515625" style="1" bestFit="1" customWidth="1"/>
    <col min="9232" max="9472" width="9.140625" style="1"/>
    <col min="9473" max="9473" width="15.28515625" style="1" customWidth="1"/>
    <col min="9474" max="9474" width="11.140625" style="1" customWidth="1"/>
    <col min="9475" max="9475" width="13.28515625" style="1" customWidth="1"/>
    <col min="9476" max="9476" width="10.140625" style="1" customWidth="1"/>
    <col min="9477" max="9477" width="12.42578125" style="1" bestFit="1" customWidth="1"/>
    <col min="9478" max="9478" width="11.28515625" style="1" bestFit="1" customWidth="1"/>
    <col min="9479" max="9479" width="9.85546875" style="1" customWidth="1"/>
    <col min="9480" max="9480" width="11.28515625" style="1" customWidth="1"/>
    <col min="9481" max="9481" width="14.5703125" style="1" customWidth="1"/>
    <col min="9482" max="9482" width="10.7109375" style="1" customWidth="1"/>
    <col min="9483" max="9483" width="11.140625" style="1" customWidth="1"/>
    <col min="9484" max="9484" width="7.42578125" style="1" customWidth="1"/>
    <col min="9485" max="9485" width="6.5703125" style="1" customWidth="1"/>
    <col min="9486" max="9487" width="9.28515625" style="1" bestFit="1" customWidth="1"/>
    <col min="9488" max="9728" width="9.140625" style="1"/>
    <col min="9729" max="9729" width="15.28515625" style="1" customWidth="1"/>
    <col min="9730" max="9730" width="11.140625" style="1" customWidth="1"/>
    <col min="9731" max="9731" width="13.28515625" style="1" customWidth="1"/>
    <col min="9732" max="9732" width="10.140625" style="1" customWidth="1"/>
    <col min="9733" max="9733" width="12.42578125" style="1" bestFit="1" customWidth="1"/>
    <col min="9734" max="9734" width="11.28515625" style="1" bestFit="1" customWidth="1"/>
    <col min="9735" max="9735" width="9.85546875" style="1" customWidth="1"/>
    <col min="9736" max="9736" width="11.28515625" style="1" customWidth="1"/>
    <col min="9737" max="9737" width="14.5703125" style="1" customWidth="1"/>
    <col min="9738" max="9738" width="10.7109375" style="1" customWidth="1"/>
    <col min="9739" max="9739" width="11.140625" style="1" customWidth="1"/>
    <col min="9740" max="9740" width="7.42578125" style="1" customWidth="1"/>
    <col min="9741" max="9741" width="6.5703125" style="1" customWidth="1"/>
    <col min="9742" max="9743" width="9.28515625" style="1" bestFit="1" customWidth="1"/>
    <col min="9744" max="9984" width="9.140625" style="1"/>
    <col min="9985" max="9985" width="15.28515625" style="1" customWidth="1"/>
    <col min="9986" max="9986" width="11.140625" style="1" customWidth="1"/>
    <col min="9987" max="9987" width="13.28515625" style="1" customWidth="1"/>
    <col min="9988" max="9988" width="10.140625" style="1" customWidth="1"/>
    <col min="9989" max="9989" width="12.42578125" style="1" bestFit="1" customWidth="1"/>
    <col min="9990" max="9990" width="11.28515625" style="1" bestFit="1" customWidth="1"/>
    <col min="9991" max="9991" width="9.85546875" style="1" customWidth="1"/>
    <col min="9992" max="9992" width="11.28515625" style="1" customWidth="1"/>
    <col min="9993" max="9993" width="14.5703125" style="1" customWidth="1"/>
    <col min="9994" max="9994" width="10.7109375" style="1" customWidth="1"/>
    <col min="9995" max="9995" width="11.140625" style="1" customWidth="1"/>
    <col min="9996" max="9996" width="7.42578125" style="1" customWidth="1"/>
    <col min="9997" max="9997" width="6.5703125" style="1" customWidth="1"/>
    <col min="9998" max="9999" width="9.28515625" style="1" bestFit="1" customWidth="1"/>
    <col min="10000" max="10240" width="9.140625" style="1"/>
    <col min="10241" max="10241" width="15.28515625" style="1" customWidth="1"/>
    <col min="10242" max="10242" width="11.140625" style="1" customWidth="1"/>
    <col min="10243" max="10243" width="13.28515625" style="1" customWidth="1"/>
    <col min="10244" max="10244" width="10.140625" style="1" customWidth="1"/>
    <col min="10245" max="10245" width="12.42578125" style="1" bestFit="1" customWidth="1"/>
    <col min="10246" max="10246" width="11.28515625" style="1" bestFit="1" customWidth="1"/>
    <col min="10247" max="10247" width="9.85546875" style="1" customWidth="1"/>
    <col min="10248" max="10248" width="11.28515625" style="1" customWidth="1"/>
    <col min="10249" max="10249" width="14.5703125" style="1" customWidth="1"/>
    <col min="10250" max="10250" width="10.7109375" style="1" customWidth="1"/>
    <col min="10251" max="10251" width="11.140625" style="1" customWidth="1"/>
    <col min="10252" max="10252" width="7.42578125" style="1" customWidth="1"/>
    <col min="10253" max="10253" width="6.5703125" style="1" customWidth="1"/>
    <col min="10254" max="10255" width="9.28515625" style="1" bestFit="1" customWidth="1"/>
    <col min="10256" max="10496" width="9.140625" style="1"/>
    <col min="10497" max="10497" width="15.28515625" style="1" customWidth="1"/>
    <col min="10498" max="10498" width="11.140625" style="1" customWidth="1"/>
    <col min="10499" max="10499" width="13.28515625" style="1" customWidth="1"/>
    <col min="10500" max="10500" width="10.140625" style="1" customWidth="1"/>
    <col min="10501" max="10501" width="12.42578125" style="1" bestFit="1" customWidth="1"/>
    <col min="10502" max="10502" width="11.28515625" style="1" bestFit="1" customWidth="1"/>
    <col min="10503" max="10503" width="9.85546875" style="1" customWidth="1"/>
    <col min="10504" max="10504" width="11.28515625" style="1" customWidth="1"/>
    <col min="10505" max="10505" width="14.5703125" style="1" customWidth="1"/>
    <col min="10506" max="10506" width="10.7109375" style="1" customWidth="1"/>
    <col min="10507" max="10507" width="11.140625" style="1" customWidth="1"/>
    <col min="10508" max="10508" width="7.42578125" style="1" customWidth="1"/>
    <col min="10509" max="10509" width="6.5703125" style="1" customWidth="1"/>
    <col min="10510" max="10511" width="9.28515625" style="1" bestFit="1" customWidth="1"/>
    <col min="10512" max="10752" width="9.140625" style="1"/>
    <col min="10753" max="10753" width="15.28515625" style="1" customWidth="1"/>
    <col min="10754" max="10754" width="11.140625" style="1" customWidth="1"/>
    <col min="10755" max="10755" width="13.28515625" style="1" customWidth="1"/>
    <col min="10756" max="10756" width="10.140625" style="1" customWidth="1"/>
    <col min="10757" max="10757" width="12.42578125" style="1" bestFit="1" customWidth="1"/>
    <col min="10758" max="10758" width="11.28515625" style="1" bestFit="1" customWidth="1"/>
    <col min="10759" max="10759" width="9.85546875" style="1" customWidth="1"/>
    <col min="10760" max="10760" width="11.28515625" style="1" customWidth="1"/>
    <col min="10761" max="10761" width="14.5703125" style="1" customWidth="1"/>
    <col min="10762" max="10762" width="10.7109375" style="1" customWidth="1"/>
    <col min="10763" max="10763" width="11.140625" style="1" customWidth="1"/>
    <col min="10764" max="10764" width="7.42578125" style="1" customWidth="1"/>
    <col min="10765" max="10765" width="6.5703125" style="1" customWidth="1"/>
    <col min="10766" max="10767" width="9.28515625" style="1" bestFit="1" customWidth="1"/>
    <col min="10768" max="11008" width="9.140625" style="1"/>
    <col min="11009" max="11009" width="15.28515625" style="1" customWidth="1"/>
    <col min="11010" max="11010" width="11.140625" style="1" customWidth="1"/>
    <col min="11011" max="11011" width="13.28515625" style="1" customWidth="1"/>
    <col min="11012" max="11012" width="10.140625" style="1" customWidth="1"/>
    <col min="11013" max="11013" width="12.42578125" style="1" bestFit="1" customWidth="1"/>
    <col min="11014" max="11014" width="11.28515625" style="1" bestFit="1" customWidth="1"/>
    <col min="11015" max="11015" width="9.85546875" style="1" customWidth="1"/>
    <col min="11016" max="11016" width="11.28515625" style="1" customWidth="1"/>
    <col min="11017" max="11017" width="14.5703125" style="1" customWidth="1"/>
    <col min="11018" max="11018" width="10.7109375" style="1" customWidth="1"/>
    <col min="11019" max="11019" width="11.140625" style="1" customWidth="1"/>
    <col min="11020" max="11020" width="7.42578125" style="1" customWidth="1"/>
    <col min="11021" max="11021" width="6.5703125" style="1" customWidth="1"/>
    <col min="11022" max="11023" width="9.28515625" style="1" bestFit="1" customWidth="1"/>
    <col min="11024" max="11264" width="9.140625" style="1"/>
    <col min="11265" max="11265" width="15.28515625" style="1" customWidth="1"/>
    <col min="11266" max="11266" width="11.140625" style="1" customWidth="1"/>
    <col min="11267" max="11267" width="13.28515625" style="1" customWidth="1"/>
    <col min="11268" max="11268" width="10.140625" style="1" customWidth="1"/>
    <col min="11269" max="11269" width="12.42578125" style="1" bestFit="1" customWidth="1"/>
    <col min="11270" max="11270" width="11.28515625" style="1" bestFit="1" customWidth="1"/>
    <col min="11271" max="11271" width="9.85546875" style="1" customWidth="1"/>
    <col min="11272" max="11272" width="11.28515625" style="1" customWidth="1"/>
    <col min="11273" max="11273" width="14.5703125" style="1" customWidth="1"/>
    <col min="11274" max="11274" width="10.7109375" style="1" customWidth="1"/>
    <col min="11275" max="11275" width="11.140625" style="1" customWidth="1"/>
    <col min="11276" max="11276" width="7.42578125" style="1" customWidth="1"/>
    <col min="11277" max="11277" width="6.5703125" style="1" customWidth="1"/>
    <col min="11278" max="11279" width="9.28515625" style="1" bestFit="1" customWidth="1"/>
    <col min="11280" max="11520" width="9.140625" style="1"/>
    <col min="11521" max="11521" width="15.28515625" style="1" customWidth="1"/>
    <col min="11522" max="11522" width="11.140625" style="1" customWidth="1"/>
    <col min="11523" max="11523" width="13.28515625" style="1" customWidth="1"/>
    <col min="11524" max="11524" width="10.140625" style="1" customWidth="1"/>
    <col min="11525" max="11525" width="12.42578125" style="1" bestFit="1" customWidth="1"/>
    <col min="11526" max="11526" width="11.28515625" style="1" bestFit="1" customWidth="1"/>
    <col min="11527" max="11527" width="9.85546875" style="1" customWidth="1"/>
    <col min="11528" max="11528" width="11.28515625" style="1" customWidth="1"/>
    <col min="11529" max="11529" width="14.5703125" style="1" customWidth="1"/>
    <col min="11530" max="11530" width="10.7109375" style="1" customWidth="1"/>
    <col min="11531" max="11531" width="11.140625" style="1" customWidth="1"/>
    <col min="11532" max="11532" width="7.42578125" style="1" customWidth="1"/>
    <col min="11533" max="11533" width="6.5703125" style="1" customWidth="1"/>
    <col min="11534" max="11535" width="9.28515625" style="1" bestFit="1" customWidth="1"/>
    <col min="11536" max="11776" width="9.140625" style="1"/>
    <col min="11777" max="11777" width="15.28515625" style="1" customWidth="1"/>
    <col min="11778" max="11778" width="11.140625" style="1" customWidth="1"/>
    <col min="11779" max="11779" width="13.28515625" style="1" customWidth="1"/>
    <col min="11780" max="11780" width="10.140625" style="1" customWidth="1"/>
    <col min="11781" max="11781" width="12.42578125" style="1" bestFit="1" customWidth="1"/>
    <col min="11782" max="11782" width="11.28515625" style="1" bestFit="1" customWidth="1"/>
    <col min="11783" max="11783" width="9.85546875" style="1" customWidth="1"/>
    <col min="11784" max="11784" width="11.28515625" style="1" customWidth="1"/>
    <col min="11785" max="11785" width="14.5703125" style="1" customWidth="1"/>
    <col min="11786" max="11786" width="10.7109375" style="1" customWidth="1"/>
    <col min="11787" max="11787" width="11.140625" style="1" customWidth="1"/>
    <col min="11788" max="11788" width="7.42578125" style="1" customWidth="1"/>
    <col min="11789" max="11789" width="6.5703125" style="1" customWidth="1"/>
    <col min="11790" max="11791" width="9.28515625" style="1" bestFit="1" customWidth="1"/>
    <col min="11792" max="12032" width="9.140625" style="1"/>
    <col min="12033" max="12033" width="15.28515625" style="1" customWidth="1"/>
    <col min="12034" max="12034" width="11.140625" style="1" customWidth="1"/>
    <col min="12035" max="12035" width="13.28515625" style="1" customWidth="1"/>
    <col min="12036" max="12036" width="10.140625" style="1" customWidth="1"/>
    <col min="12037" max="12037" width="12.42578125" style="1" bestFit="1" customWidth="1"/>
    <col min="12038" max="12038" width="11.28515625" style="1" bestFit="1" customWidth="1"/>
    <col min="12039" max="12039" width="9.85546875" style="1" customWidth="1"/>
    <col min="12040" max="12040" width="11.28515625" style="1" customWidth="1"/>
    <col min="12041" max="12041" width="14.5703125" style="1" customWidth="1"/>
    <col min="12042" max="12042" width="10.7109375" style="1" customWidth="1"/>
    <col min="12043" max="12043" width="11.140625" style="1" customWidth="1"/>
    <col min="12044" max="12044" width="7.42578125" style="1" customWidth="1"/>
    <col min="12045" max="12045" width="6.5703125" style="1" customWidth="1"/>
    <col min="12046" max="12047" width="9.28515625" style="1" bestFit="1" customWidth="1"/>
    <col min="12048" max="12288" width="9.140625" style="1"/>
    <col min="12289" max="12289" width="15.28515625" style="1" customWidth="1"/>
    <col min="12290" max="12290" width="11.140625" style="1" customWidth="1"/>
    <col min="12291" max="12291" width="13.28515625" style="1" customWidth="1"/>
    <col min="12292" max="12292" width="10.140625" style="1" customWidth="1"/>
    <col min="12293" max="12293" width="12.42578125" style="1" bestFit="1" customWidth="1"/>
    <col min="12294" max="12294" width="11.28515625" style="1" bestFit="1" customWidth="1"/>
    <col min="12295" max="12295" width="9.85546875" style="1" customWidth="1"/>
    <col min="12296" max="12296" width="11.28515625" style="1" customWidth="1"/>
    <col min="12297" max="12297" width="14.5703125" style="1" customWidth="1"/>
    <col min="12298" max="12298" width="10.7109375" style="1" customWidth="1"/>
    <col min="12299" max="12299" width="11.140625" style="1" customWidth="1"/>
    <col min="12300" max="12300" width="7.42578125" style="1" customWidth="1"/>
    <col min="12301" max="12301" width="6.5703125" style="1" customWidth="1"/>
    <col min="12302" max="12303" width="9.28515625" style="1" bestFit="1" customWidth="1"/>
    <col min="12304" max="12544" width="9.140625" style="1"/>
    <col min="12545" max="12545" width="15.28515625" style="1" customWidth="1"/>
    <col min="12546" max="12546" width="11.140625" style="1" customWidth="1"/>
    <col min="12547" max="12547" width="13.28515625" style="1" customWidth="1"/>
    <col min="12548" max="12548" width="10.140625" style="1" customWidth="1"/>
    <col min="12549" max="12549" width="12.42578125" style="1" bestFit="1" customWidth="1"/>
    <col min="12550" max="12550" width="11.28515625" style="1" bestFit="1" customWidth="1"/>
    <col min="12551" max="12551" width="9.85546875" style="1" customWidth="1"/>
    <col min="12552" max="12552" width="11.28515625" style="1" customWidth="1"/>
    <col min="12553" max="12553" width="14.5703125" style="1" customWidth="1"/>
    <col min="12554" max="12554" width="10.7109375" style="1" customWidth="1"/>
    <col min="12555" max="12555" width="11.140625" style="1" customWidth="1"/>
    <col min="12556" max="12556" width="7.42578125" style="1" customWidth="1"/>
    <col min="12557" max="12557" width="6.5703125" style="1" customWidth="1"/>
    <col min="12558" max="12559" width="9.28515625" style="1" bestFit="1" customWidth="1"/>
    <col min="12560" max="12800" width="9.140625" style="1"/>
    <col min="12801" max="12801" width="15.28515625" style="1" customWidth="1"/>
    <col min="12802" max="12802" width="11.140625" style="1" customWidth="1"/>
    <col min="12803" max="12803" width="13.28515625" style="1" customWidth="1"/>
    <col min="12804" max="12804" width="10.140625" style="1" customWidth="1"/>
    <col min="12805" max="12805" width="12.42578125" style="1" bestFit="1" customWidth="1"/>
    <col min="12806" max="12806" width="11.28515625" style="1" bestFit="1" customWidth="1"/>
    <col min="12807" max="12807" width="9.85546875" style="1" customWidth="1"/>
    <col min="12808" max="12808" width="11.28515625" style="1" customWidth="1"/>
    <col min="12809" max="12809" width="14.5703125" style="1" customWidth="1"/>
    <col min="12810" max="12810" width="10.7109375" style="1" customWidth="1"/>
    <col min="12811" max="12811" width="11.140625" style="1" customWidth="1"/>
    <col min="12812" max="12812" width="7.42578125" style="1" customWidth="1"/>
    <col min="12813" max="12813" width="6.5703125" style="1" customWidth="1"/>
    <col min="12814" max="12815" width="9.28515625" style="1" bestFit="1" customWidth="1"/>
    <col min="12816" max="13056" width="9.140625" style="1"/>
    <col min="13057" max="13057" width="15.28515625" style="1" customWidth="1"/>
    <col min="13058" max="13058" width="11.140625" style="1" customWidth="1"/>
    <col min="13059" max="13059" width="13.28515625" style="1" customWidth="1"/>
    <col min="13060" max="13060" width="10.140625" style="1" customWidth="1"/>
    <col min="13061" max="13061" width="12.42578125" style="1" bestFit="1" customWidth="1"/>
    <col min="13062" max="13062" width="11.28515625" style="1" bestFit="1" customWidth="1"/>
    <col min="13063" max="13063" width="9.85546875" style="1" customWidth="1"/>
    <col min="13064" max="13064" width="11.28515625" style="1" customWidth="1"/>
    <col min="13065" max="13065" width="14.5703125" style="1" customWidth="1"/>
    <col min="13066" max="13066" width="10.7109375" style="1" customWidth="1"/>
    <col min="13067" max="13067" width="11.140625" style="1" customWidth="1"/>
    <col min="13068" max="13068" width="7.42578125" style="1" customWidth="1"/>
    <col min="13069" max="13069" width="6.5703125" style="1" customWidth="1"/>
    <col min="13070" max="13071" width="9.28515625" style="1" bestFit="1" customWidth="1"/>
    <col min="13072" max="13312" width="9.140625" style="1"/>
    <col min="13313" max="13313" width="15.28515625" style="1" customWidth="1"/>
    <col min="13314" max="13314" width="11.140625" style="1" customWidth="1"/>
    <col min="13315" max="13315" width="13.28515625" style="1" customWidth="1"/>
    <col min="13316" max="13316" width="10.140625" style="1" customWidth="1"/>
    <col min="13317" max="13317" width="12.42578125" style="1" bestFit="1" customWidth="1"/>
    <col min="13318" max="13318" width="11.28515625" style="1" bestFit="1" customWidth="1"/>
    <col min="13319" max="13319" width="9.85546875" style="1" customWidth="1"/>
    <col min="13320" max="13320" width="11.28515625" style="1" customWidth="1"/>
    <col min="13321" max="13321" width="14.5703125" style="1" customWidth="1"/>
    <col min="13322" max="13322" width="10.7109375" style="1" customWidth="1"/>
    <col min="13323" max="13323" width="11.140625" style="1" customWidth="1"/>
    <col min="13324" max="13324" width="7.42578125" style="1" customWidth="1"/>
    <col min="13325" max="13325" width="6.5703125" style="1" customWidth="1"/>
    <col min="13326" max="13327" width="9.28515625" style="1" bestFit="1" customWidth="1"/>
    <col min="13328" max="13568" width="9.140625" style="1"/>
    <col min="13569" max="13569" width="15.28515625" style="1" customWidth="1"/>
    <col min="13570" max="13570" width="11.140625" style="1" customWidth="1"/>
    <col min="13571" max="13571" width="13.28515625" style="1" customWidth="1"/>
    <col min="13572" max="13572" width="10.140625" style="1" customWidth="1"/>
    <col min="13573" max="13573" width="12.42578125" style="1" bestFit="1" customWidth="1"/>
    <col min="13574" max="13574" width="11.28515625" style="1" bestFit="1" customWidth="1"/>
    <col min="13575" max="13575" width="9.85546875" style="1" customWidth="1"/>
    <col min="13576" max="13576" width="11.28515625" style="1" customWidth="1"/>
    <col min="13577" max="13577" width="14.5703125" style="1" customWidth="1"/>
    <col min="13578" max="13578" width="10.7109375" style="1" customWidth="1"/>
    <col min="13579" max="13579" width="11.140625" style="1" customWidth="1"/>
    <col min="13580" max="13580" width="7.42578125" style="1" customWidth="1"/>
    <col min="13581" max="13581" width="6.5703125" style="1" customWidth="1"/>
    <col min="13582" max="13583" width="9.28515625" style="1" bestFit="1" customWidth="1"/>
    <col min="13584" max="13824" width="9.140625" style="1"/>
    <col min="13825" max="13825" width="15.28515625" style="1" customWidth="1"/>
    <col min="13826" max="13826" width="11.140625" style="1" customWidth="1"/>
    <col min="13827" max="13827" width="13.28515625" style="1" customWidth="1"/>
    <col min="13828" max="13828" width="10.140625" style="1" customWidth="1"/>
    <col min="13829" max="13829" width="12.42578125" style="1" bestFit="1" customWidth="1"/>
    <col min="13830" max="13830" width="11.28515625" style="1" bestFit="1" customWidth="1"/>
    <col min="13831" max="13831" width="9.85546875" style="1" customWidth="1"/>
    <col min="13832" max="13832" width="11.28515625" style="1" customWidth="1"/>
    <col min="13833" max="13833" width="14.5703125" style="1" customWidth="1"/>
    <col min="13834" max="13834" width="10.7109375" style="1" customWidth="1"/>
    <col min="13835" max="13835" width="11.140625" style="1" customWidth="1"/>
    <col min="13836" max="13836" width="7.42578125" style="1" customWidth="1"/>
    <col min="13837" max="13837" width="6.5703125" style="1" customWidth="1"/>
    <col min="13838" max="13839" width="9.28515625" style="1" bestFit="1" customWidth="1"/>
    <col min="13840" max="14080" width="9.140625" style="1"/>
    <col min="14081" max="14081" width="15.28515625" style="1" customWidth="1"/>
    <col min="14082" max="14082" width="11.140625" style="1" customWidth="1"/>
    <col min="14083" max="14083" width="13.28515625" style="1" customWidth="1"/>
    <col min="14084" max="14084" width="10.140625" style="1" customWidth="1"/>
    <col min="14085" max="14085" width="12.42578125" style="1" bestFit="1" customWidth="1"/>
    <col min="14086" max="14086" width="11.28515625" style="1" bestFit="1" customWidth="1"/>
    <col min="14087" max="14087" width="9.85546875" style="1" customWidth="1"/>
    <col min="14088" max="14088" width="11.28515625" style="1" customWidth="1"/>
    <col min="14089" max="14089" width="14.5703125" style="1" customWidth="1"/>
    <col min="14090" max="14090" width="10.7109375" style="1" customWidth="1"/>
    <col min="14091" max="14091" width="11.140625" style="1" customWidth="1"/>
    <col min="14092" max="14092" width="7.42578125" style="1" customWidth="1"/>
    <col min="14093" max="14093" width="6.5703125" style="1" customWidth="1"/>
    <col min="14094" max="14095" width="9.28515625" style="1" bestFit="1" customWidth="1"/>
    <col min="14096" max="14336" width="9.140625" style="1"/>
    <col min="14337" max="14337" width="15.28515625" style="1" customWidth="1"/>
    <col min="14338" max="14338" width="11.140625" style="1" customWidth="1"/>
    <col min="14339" max="14339" width="13.28515625" style="1" customWidth="1"/>
    <col min="14340" max="14340" width="10.140625" style="1" customWidth="1"/>
    <col min="14341" max="14341" width="12.42578125" style="1" bestFit="1" customWidth="1"/>
    <col min="14342" max="14342" width="11.28515625" style="1" bestFit="1" customWidth="1"/>
    <col min="14343" max="14343" width="9.85546875" style="1" customWidth="1"/>
    <col min="14344" max="14344" width="11.28515625" style="1" customWidth="1"/>
    <col min="14345" max="14345" width="14.5703125" style="1" customWidth="1"/>
    <col min="14346" max="14346" width="10.7109375" style="1" customWidth="1"/>
    <col min="14347" max="14347" width="11.140625" style="1" customWidth="1"/>
    <col min="14348" max="14348" width="7.42578125" style="1" customWidth="1"/>
    <col min="14349" max="14349" width="6.5703125" style="1" customWidth="1"/>
    <col min="14350" max="14351" width="9.28515625" style="1" bestFit="1" customWidth="1"/>
    <col min="14352" max="14592" width="9.140625" style="1"/>
    <col min="14593" max="14593" width="15.28515625" style="1" customWidth="1"/>
    <col min="14594" max="14594" width="11.140625" style="1" customWidth="1"/>
    <col min="14595" max="14595" width="13.28515625" style="1" customWidth="1"/>
    <col min="14596" max="14596" width="10.140625" style="1" customWidth="1"/>
    <col min="14597" max="14597" width="12.42578125" style="1" bestFit="1" customWidth="1"/>
    <col min="14598" max="14598" width="11.28515625" style="1" bestFit="1" customWidth="1"/>
    <col min="14599" max="14599" width="9.85546875" style="1" customWidth="1"/>
    <col min="14600" max="14600" width="11.28515625" style="1" customWidth="1"/>
    <col min="14601" max="14601" width="14.5703125" style="1" customWidth="1"/>
    <col min="14602" max="14602" width="10.7109375" style="1" customWidth="1"/>
    <col min="14603" max="14603" width="11.140625" style="1" customWidth="1"/>
    <col min="14604" max="14604" width="7.42578125" style="1" customWidth="1"/>
    <col min="14605" max="14605" width="6.5703125" style="1" customWidth="1"/>
    <col min="14606" max="14607" width="9.28515625" style="1" bestFit="1" customWidth="1"/>
    <col min="14608" max="14848" width="9.140625" style="1"/>
    <col min="14849" max="14849" width="15.28515625" style="1" customWidth="1"/>
    <col min="14850" max="14850" width="11.140625" style="1" customWidth="1"/>
    <col min="14851" max="14851" width="13.28515625" style="1" customWidth="1"/>
    <col min="14852" max="14852" width="10.140625" style="1" customWidth="1"/>
    <col min="14853" max="14853" width="12.42578125" style="1" bestFit="1" customWidth="1"/>
    <col min="14854" max="14854" width="11.28515625" style="1" bestFit="1" customWidth="1"/>
    <col min="14855" max="14855" width="9.85546875" style="1" customWidth="1"/>
    <col min="14856" max="14856" width="11.28515625" style="1" customWidth="1"/>
    <col min="14857" max="14857" width="14.5703125" style="1" customWidth="1"/>
    <col min="14858" max="14858" width="10.7109375" style="1" customWidth="1"/>
    <col min="14859" max="14859" width="11.140625" style="1" customWidth="1"/>
    <col min="14860" max="14860" width="7.42578125" style="1" customWidth="1"/>
    <col min="14861" max="14861" width="6.5703125" style="1" customWidth="1"/>
    <col min="14862" max="14863" width="9.28515625" style="1" bestFit="1" customWidth="1"/>
    <col min="14864" max="15104" width="9.140625" style="1"/>
    <col min="15105" max="15105" width="15.28515625" style="1" customWidth="1"/>
    <col min="15106" max="15106" width="11.140625" style="1" customWidth="1"/>
    <col min="15107" max="15107" width="13.28515625" style="1" customWidth="1"/>
    <col min="15108" max="15108" width="10.140625" style="1" customWidth="1"/>
    <col min="15109" max="15109" width="12.42578125" style="1" bestFit="1" customWidth="1"/>
    <col min="15110" max="15110" width="11.28515625" style="1" bestFit="1" customWidth="1"/>
    <col min="15111" max="15111" width="9.85546875" style="1" customWidth="1"/>
    <col min="15112" max="15112" width="11.28515625" style="1" customWidth="1"/>
    <col min="15113" max="15113" width="14.5703125" style="1" customWidth="1"/>
    <col min="15114" max="15114" width="10.7109375" style="1" customWidth="1"/>
    <col min="15115" max="15115" width="11.140625" style="1" customWidth="1"/>
    <col min="15116" max="15116" width="7.42578125" style="1" customWidth="1"/>
    <col min="15117" max="15117" width="6.5703125" style="1" customWidth="1"/>
    <col min="15118" max="15119" width="9.28515625" style="1" bestFit="1" customWidth="1"/>
    <col min="15120" max="15360" width="9.140625" style="1"/>
    <col min="15361" max="15361" width="15.28515625" style="1" customWidth="1"/>
    <col min="15362" max="15362" width="11.140625" style="1" customWidth="1"/>
    <col min="15363" max="15363" width="13.28515625" style="1" customWidth="1"/>
    <col min="15364" max="15364" width="10.140625" style="1" customWidth="1"/>
    <col min="15365" max="15365" width="12.42578125" style="1" bestFit="1" customWidth="1"/>
    <col min="15366" max="15366" width="11.28515625" style="1" bestFit="1" customWidth="1"/>
    <col min="15367" max="15367" width="9.85546875" style="1" customWidth="1"/>
    <col min="15368" max="15368" width="11.28515625" style="1" customWidth="1"/>
    <col min="15369" max="15369" width="14.5703125" style="1" customWidth="1"/>
    <col min="15370" max="15370" width="10.7109375" style="1" customWidth="1"/>
    <col min="15371" max="15371" width="11.140625" style="1" customWidth="1"/>
    <col min="15372" max="15372" width="7.42578125" style="1" customWidth="1"/>
    <col min="15373" max="15373" width="6.5703125" style="1" customWidth="1"/>
    <col min="15374" max="15375" width="9.28515625" style="1" bestFit="1" customWidth="1"/>
    <col min="15376" max="15616" width="9.140625" style="1"/>
    <col min="15617" max="15617" width="15.28515625" style="1" customWidth="1"/>
    <col min="15618" max="15618" width="11.140625" style="1" customWidth="1"/>
    <col min="15619" max="15619" width="13.28515625" style="1" customWidth="1"/>
    <col min="15620" max="15620" width="10.140625" style="1" customWidth="1"/>
    <col min="15621" max="15621" width="12.42578125" style="1" bestFit="1" customWidth="1"/>
    <col min="15622" max="15622" width="11.28515625" style="1" bestFit="1" customWidth="1"/>
    <col min="15623" max="15623" width="9.85546875" style="1" customWidth="1"/>
    <col min="15624" max="15624" width="11.28515625" style="1" customWidth="1"/>
    <col min="15625" max="15625" width="14.5703125" style="1" customWidth="1"/>
    <col min="15626" max="15626" width="10.7109375" style="1" customWidth="1"/>
    <col min="15627" max="15627" width="11.140625" style="1" customWidth="1"/>
    <col min="15628" max="15628" width="7.42578125" style="1" customWidth="1"/>
    <col min="15629" max="15629" width="6.5703125" style="1" customWidth="1"/>
    <col min="15630" max="15631" width="9.28515625" style="1" bestFit="1" customWidth="1"/>
    <col min="15632" max="15872" width="9.140625" style="1"/>
    <col min="15873" max="15873" width="15.28515625" style="1" customWidth="1"/>
    <col min="15874" max="15874" width="11.140625" style="1" customWidth="1"/>
    <col min="15875" max="15875" width="13.28515625" style="1" customWidth="1"/>
    <col min="15876" max="15876" width="10.140625" style="1" customWidth="1"/>
    <col min="15877" max="15877" width="12.42578125" style="1" bestFit="1" customWidth="1"/>
    <col min="15878" max="15878" width="11.28515625" style="1" bestFit="1" customWidth="1"/>
    <col min="15879" max="15879" width="9.85546875" style="1" customWidth="1"/>
    <col min="15880" max="15880" width="11.28515625" style="1" customWidth="1"/>
    <col min="15881" max="15881" width="14.5703125" style="1" customWidth="1"/>
    <col min="15882" max="15882" width="10.7109375" style="1" customWidth="1"/>
    <col min="15883" max="15883" width="11.140625" style="1" customWidth="1"/>
    <col min="15884" max="15884" width="7.42578125" style="1" customWidth="1"/>
    <col min="15885" max="15885" width="6.5703125" style="1" customWidth="1"/>
    <col min="15886" max="15887" width="9.28515625" style="1" bestFit="1" customWidth="1"/>
    <col min="15888" max="16128" width="9.140625" style="1"/>
    <col min="16129" max="16129" width="15.28515625" style="1" customWidth="1"/>
    <col min="16130" max="16130" width="11.140625" style="1" customWidth="1"/>
    <col min="16131" max="16131" width="13.28515625" style="1" customWidth="1"/>
    <col min="16132" max="16132" width="10.140625" style="1" customWidth="1"/>
    <col min="16133" max="16133" width="12.42578125" style="1" bestFit="1" customWidth="1"/>
    <col min="16134" max="16134" width="11.28515625" style="1" bestFit="1" customWidth="1"/>
    <col min="16135" max="16135" width="9.85546875" style="1" customWidth="1"/>
    <col min="16136" max="16136" width="11.28515625" style="1" customWidth="1"/>
    <col min="16137" max="16137" width="14.5703125" style="1" customWidth="1"/>
    <col min="16138" max="16138" width="10.7109375" style="1" customWidth="1"/>
    <col min="16139" max="16139" width="11.140625" style="1" customWidth="1"/>
    <col min="16140" max="16140" width="7.42578125" style="1" customWidth="1"/>
    <col min="16141" max="16141" width="6.5703125" style="1" customWidth="1"/>
    <col min="16142" max="16143" width="9.28515625" style="1" bestFit="1" customWidth="1"/>
    <col min="16144" max="16384" width="9.140625" style="1"/>
  </cols>
  <sheetData>
    <row r="1" spans="1:9">
      <c r="I1" s="2"/>
    </row>
    <row r="2" spans="1:9" ht="70.5" customHeight="1">
      <c r="A2" s="4" t="s">
        <v>188</v>
      </c>
      <c r="B2" s="5"/>
      <c r="C2" s="5"/>
      <c r="D2" s="5"/>
      <c r="E2" s="5"/>
      <c r="F2" s="5"/>
      <c r="G2" s="5"/>
      <c r="H2" s="5"/>
      <c r="I2" s="5"/>
    </row>
    <row r="3" spans="1:9" ht="54" customHeight="1">
      <c r="A3" s="6" t="s">
        <v>185</v>
      </c>
      <c r="B3" s="6"/>
      <c r="C3" s="6"/>
      <c r="D3" s="6"/>
      <c r="E3" s="6"/>
      <c r="F3" s="6"/>
      <c r="G3" s="6"/>
      <c r="H3" s="6"/>
      <c r="I3" s="7"/>
    </row>
    <row r="4" spans="1:9" ht="12.75" customHeight="1">
      <c r="A4" s="8" t="s">
        <v>0</v>
      </c>
      <c r="B4" s="9"/>
      <c r="C4" s="9"/>
      <c r="D4" s="9"/>
      <c r="E4" s="10"/>
      <c r="F4" s="11" t="s">
        <v>1</v>
      </c>
      <c r="G4" s="12"/>
      <c r="H4" s="12"/>
      <c r="I4" s="13"/>
    </row>
    <row r="5" spans="1:9" ht="12.75" customHeight="1">
      <c r="A5" s="8" t="s">
        <v>2</v>
      </c>
      <c r="B5" s="9"/>
      <c r="C5" s="9"/>
      <c r="D5" s="9"/>
      <c r="E5" s="10"/>
      <c r="F5" s="11" t="s">
        <v>3</v>
      </c>
      <c r="G5" s="12"/>
      <c r="H5" s="12"/>
      <c r="I5" s="13"/>
    </row>
    <row r="6" spans="1:9" ht="12.75" customHeight="1">
      <c r="A6" s="14" t="s">
        <v>4</v>
      </c>
      <c r="B6" s="15"/>
      <c r="C6" s="15"/>
      <c r="D6" s="15"/>
      <c r="E6" s="15"/>
      <c r="F6" s="15"/>
      <c r="G6" s="15"/>
      <c r="H6" s="15"/>
      <c r="I6" s="15"/>
    </row>
    <row r="7" spans="1:9" ht="15" customHeight="1">
      <c r="A7" s="16" t="s">
        <v>5</v>
      </c>
      <c r="B7" s="17"/>
      <c r="C7" s="17"/>
      <c r="D7" s="17"/>
      <c r="E7" s="17"/>
      <c r="F7" s="17"/>
      <c r="G7" s="17"/>
      <c r="H7" s="17"/>
      <c r="I7" s="18"/>
    </row>
    <row r="8" spans="1:9" ht="12.75" customHeight="1">
      <c r="A8" s="19" t="s">
        <v>6</v>
      </c>
      <c r="B8" s="14" t="s">
        <v>7</v>
      </c>
      <c r="C8" s="15"/>
      <c r="D8" s="15"/>
      <c r="E8" s="15"/>
      <c r="F8" s="15"/>
      <c r="G8" s="15"/>
      <c r="H8" s="20"/>
      <c r="I8" s="13"/>
    </row>
    <row r="9" spans="1:9" ht="12.75" customHeight="1">
      <c r="A9" s="19" t="s">
        <v>8</v>
      </c>
      <c r="B9" s="14" t="s">
        <v>9</v>
      </c>
      <c r="C9" s="15"/>
      <c r="D9" s="15"/>
      <c r="E9" s="15"/>
      <c r="F9" s="15"/>
      <c r="G9" s="15"/>
      <c r="H9" s="21"/>
      <c r="I9" s="21"/>
    </row>
    <row r="10" spans="1:9" ht="12.75" customHeight="1">
      <c r="A10" s="19" t="s">
        <v>10</v>
      </c>
      <c r="B10" s="8" t="s">
        <v>11</v>
      </c>
      <c r="C10" s="22"/>
      <c r="D10" s="22"/>
      <c r="E10" s="22"/>
      <c r="F10" s="22"/>
      <c r="G10" s="23"/>
      <c r="H10" s="11"/>
      <c r="I10" s="13"/>
    </row>
    <row r="11" spans="1:9" ht="12.75" customHeight="1">
      <c r="A11" s="19" t="s">
        <v>12</v>
      </c>
      <c r="B11" s="8" t="s">
        <v>13</v>
      </c>
      <c r="C11" s="22"/>
      <c r="D11" s="22"/>
      <c r="E11" s="22"/>
      <c r="F11" s="22"/>
      <c r="G11" s="23"/>
      <c r="H11" s="11"/>
      <c r="I11" s="13"/>
    </row>
    <row r="12" spans="1:9" ht="12.75" customHeight="1">
      <c r="A12" s="19" t="s">
        <v>14</v>
      </c>
      <c r="B12" s="8" t="s">
        <v>15</v>
      </c>
      <c r="C12" s="22"/>
      <c r="D12" s="22"/>
      <c r="E12" s="22"/>
      <c r="F12" s="22"/>
      <c r="G12" s="23"/>
      <c r="H12" s="11"/>
      <c r="I12" s="13"/>
    </row>
    <row r="13" spans="1:9" ht="15" customHeight="1">
      <c r="A13" s="24" t="s">
        <v>16</v>
      </c>
      <c r="B13" s="25"/>
      <c r="C13" s="25"/>
      <c r="D13" s="25"/>
      <c r="E13" s="25"/>
      <c r="F13" s="25"/>
      <c r="G13" s="25"/>
      <c r="H13" s="25"/>
      <c r="I13" s="26"/>
    </row>
    <row r="14" spans="1:9" ht="12.75" customHeight="1">
      <c r="A14" s="27" t="s">
        <v>17</v>
      </c>
      <c r="B14" s="27"/>
      <c r="C14" s="27"/>
      <c r="D14" s="27"/>
      <c r="E14" s="27"/>
      <c r="F14" s="28" t="s">
        <v>18</v>
      </c>
      <c r="G14" s="28"/>
      <c r="H14" s="29" t="s">
        <v>19</v>
      </c>
      <c r="I14" s="29"/>
    </row>
    <row r="15" spans="1:9" s="3" customFormat="1" ht="12.75" customHeight="1">
      <c r="A15" s="30" t="s">
        <v>20</v>
      </c>
      <c r="B15" s="31"/>
      <c r="C15" s="31"/>
      <c r="D15" s="31"/>
      <c r="E15" s="31"/>
      <c r="F15" s="32" t="s">
        <v>21</v>
      </c>
      <c r="G15" s="32"/>
      <c r="H15" s="33"/>
      <c r="I15" s="34"/>
    </row>
    <row r="16" spans="1:9" s="3" customFormat="1" ht="12.75" customHeight="1">
      <c r="A16" s="35" t="s">
        <v>22</v>
      </c>
      <c r="B16" s="35"/>
      <c r="C16" s="35"/>
      <c r="D16" s="35"/>
      <c r="E16" s="35"/>
      <c r="F16" s="36" t="s">
        <v>21</v>
      </c>
      <c r="G16" s="36"/>
      <c r="H16" s="37"/>
      <c r="I16" s="37"/>
    </row>
    <row r="17" spans="1:10" ht="12.75" customHeight="1">
      <c r="A17" s="38" t="s">
        <v>23</v>
      </c>
      <c r="B17" s="38"/>
      <c r="C17" s="38"/>
      <c r="D17" s="38"/>
      <c r="E17" s="38"/>
      <c r="F17" s="38"/>
      <c r="G17" s="38"/>
      <c r="H17" s="39">
        <f>SUM(H16:H16)</f>
        <v>0</v>
      </c>
      <c r="I17" s="39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</row>
    <row r="19" spans="1:10" ht="12.75" customHeight="1">
      <c r="A19" s="41" t="s">
        <v>24</v>
      </c>
      <c r="B19" s="41"/>
      <c r="C19" s="41"/>
      <c r="D19" s="41"/>
      <c r="E19" s="41"/>
      <c r="F19" s="41"/>
      <c r="G19" s="41"/>
      <c r="H19" s="41"/>
      <c r="I19" s="41"/>
    </row>
    <row r="20" spans="1:10" ht="12.75">
      <c r="A20" s="42"/>
      <c r="B20" s="42"/>
      <c r="C20" s="42"/>
      <c r="D20" s="42"/>
      <c r="E20" s="42"/>
      <c r="F20" s="42"/>
      <c r="G20" s="42"/>
      <c r="H20" s="42"/>
      <c r="I20" s="42"/>
    </row>
    <row r="21" spans="1:10" ht="15" customHeight="1">
      <c r="A21" s="43" t="s">
        <v>25</v>
      </c>
      <c r="B21" s="43"/>
      <c r="C21" s="43"/>
      <c r="D21" s="43"/>
      <c r="E21" s="43"/>
      <c r="F21" s="43"/>
      <c r="G21" s="43"/>
      <c r="H21" s="43"/>
      <c r="I21" s="43"/>
    </row>
    <row r="22" spans="1:10" ht="15" customHeight="1">
      <c r="A22" s="16" t="s">
        <v>26</v>
      </c>
      <c r="B22" s="17"/>
      <c r="C22" s="17"/>
      <c r="D22" s="17"/>
      <c r="E22" s="17"/>
      <c r="F22" s="17"/>
      <c r="G22" s="17"/>
      <c r="H22" s="17"/>
      <c r="I22" s="18"/>
    </row>
    <row r="23" spans="1:10" ht="12.75" customHeight="1">
      <c r="A23" s="44">
        <v>1</v>
      </c>
      <c r="B23" s="45" t="s">
        <v>27</v>
      </c>
      <c r="C23" s="45"/>
      <c r="D23" s="45"/>
      <c r="E23" s="45"/>
      <c r="F23" s="45"/>
      <c r="G23" s="45"/>
      <c r="H23" s="46" t="s">
        <v>28</v>
      </c>
      <c r="I23" s="46"/>
    </row>
    <row r="24" spans="1:10" ht="12.75" customHeight="1">
      <c r="A24" s="44">
        <v>2</v>
      </c>
      <c r="B24" s="45" t="s">
        <v>29</v>
      </c>
      <c r="C24" s="45"/>
      <c r="D24" s="45"/>
      <c r="E24" s="45"/>
      <c r="F24" s="45"/>
      <c r="G24" s="45"/>
      <c r="H24" s="47"/>
      <c r="I24" s="47"/>
      <c r="J24" s="48"/>
    </row>
    <row r="25" spans="1:10" ht="15" customHeight="1">
      <c r="A25" s="44">
        <v>3</v>
      </c>
      <c r="B25" s="45" t="s">
        <v>30</v>
      </c>
      <c r="C25" s="45"/>
      <c r="D25" s="45"/>
      <c r="E25" s="45"/>
      <c r="F25" s="45"/>
      <c r="G25" s="45"/>
      <c r="H25" s="49" t="s">
        <v>31</v>
      </c>
      <c r="I25" s="49"/>
    </row>
    <row r="26" spans="1:10" ht="20.25" customHeight="1">
      <c r="A26" s="44">
        <v>4</v>
      </c>
      <c r="B26" s="45" t="s">
        <v>32</v>
      </c>
      <c r="C26" s="45"/>
      <c r="D26" s="45"/>
      <c r="E26" s="45"/>
      <c r="F26" s="45"/>
      <c r="G26" s="45"/>
      <c r="H26" s="50" t="s">
        <v>33</v>
      </c>
      <c r="I26" s="50"/>
    </row>
    <row r="27" spans="1:10" ht="28.5" customHeight="1">
      <c r="A27" s="51">
        <v>5</v>
      </c>
      <c r="B27" s="52" t="s">
        <v>34</v>
      </c>
      <c r="C27" s="53"/>
      <c r="D27" s="53"/>
      <c r="E27" s="53"/>
      <c r="F27" s="53"/>
      <c r="G27" s="54"/>
      <c r="H27" s="55">
        <f>ROUND((H24/220),2)</f>
        <v>0</v>
      </c>
      <c r="I27" s="56"/>
    </row>
    <row r="28" spans="1:10" ht="27.75" customHeight="1">
      <c r="A28" s="51">
        <v>6</v>
      </c>
      <c r="B28" s="52" t="s">
        <v>35</v>
      </c>
      <c r="C28" s="9"/>
      <c r="D28" s="9"/>
      <c r="E28" s="9"/>
      <c r="F28" s="9"/>
      <c r="G28" s="10"/>
      <c r="H28" s="57">
        <f>ROUND(H27*1.5,2)</f>
        <v>0</v>
      </c>
      <c r="I28" s="58"/>
    </row>
    <row r="29" spans="1:10" ht="27.75" customHeight="1">
      <c r="A29" s="51">
        <v>7</v>
      </c>
      <c r="B29" s="52" t="s">
        <v>36</v>
      </c>
      <c r="C29" s="59"/>
      <c r="D29" s="59"/>
      <c r="E29" s="59"/>
      <c r="F29" s="59"/>
      <c r="G29" s="60"/>
      <c r="H29" s="61">
        <f>ROUND(H27*0.2,2)</f>
        <v>0</v>
      </c>
      <c r="I29" s="62"/>
    </row>
    <row r="30" spans="1:10" ht="23.25" customHeight="1">
      <c r="A30" s="51">
        <v>8</v>
      </c>
      <c r="B30" s="63" t="s">
        <v>37</v>
      </c>
      <c r="C30" s="63"/>
      <c r="D30" s="63"/>
      <c r="E30" s="63"/>
      <c r="F30" s="63"/>
      <c r="G30" s="63"/>
      <c r="H30" s="64"/>
      <c r="I30" s="65"/>
    </row>
    <row r="31" spans="1:10" ht="12.75">
      <c r="A31" s="66"/>
      <c r="B31" s="67"/>
      <c r="C31" s="67"/>
      <c r="D31" s="67"/>
      <c r="E31" s="67"/>
      <c r="F31" s="67"/>
      <c r="G31" s="67"/>
      <c r="H31" s="67"/>
      <c r="I31" s="68"/>
    </row>
    <row r="32" spans="1:10" ht="12.75" customHeight="1">
      <c r="A32" s="69" t="s">
        <v>38</v>
      </c>
      <c r="B32" s="70"/>
      <c r="C32" s="70"/>
      <c r="D32" s="70"/>
      <c r="E32" s="70"/>
      <c r="F32" s="70"/>
      <c r="G32" s="70"/>
      <c r="H32" s="70"/>
      <c r="I32" s="71"/>
    </row>
    <row r="33" spans="1:10" ht="12.75">
      <c r="A33" s="72"/>
      <c r="B33" s="72"/>
      <c r="C33" s="72"/>
      <c r="D33" s="72"/>
      <c r="E33" s="72"/>
      <c r="F33" s="72"/>
      <c r="G33" s="72"/>
      <c r="H33" s="72"/>
      <c r="I33" s="72"/>
    </row>
    <row r="34" spans="1:10" ht="12.75" customHeight="1">
      <c r="A34" s="73" t="s">
        <v>39</v>
      </c>
      <c r="B34" s="73"/>
      <c r="C34" s="73"/>
      <c r="D34" s="73"/>
      <c r="E34" s="73"/>
      <c r="F34" s="73"/>
      <c r="G34" s="73"/>
      <c r="H34" s="73"/>
      <c r="I34" s="73"/>
    </row>
    <row r="35" spans="1:10" ht="25.5" customHeight="1">
      <c r="A35" s="74">
        <v>1</v>
      </c>
      <c r="B35" s="75" t="s">
        <v>40</v>
      </c>
      <c r="C35" s="76"/>
      <c r="D35" s="76"/>
      <c r="E35" s="76"/>
      <c r="F35" s="76"/>
      <c r="G35" s="77"/>
      <c r="H35" s="78" t="s">
        <v>41</v>
      </c>
      <c r="I35" s="74" t="s">
        <v>42</v>
      </c>
    </row>
    <row r="36" spans="1:10" ht="20.25" customHeight="1">
      <c r="A36" s="19" t="s">
        <v>6</v>
      </c>
      <c r="B36" s="8" t="s">
        <v>43</v>
      </c>
      <c r="C36" s="9"/>
      <c r="D36" s="9"/>
      <c r="E36" s="9"/>
      <c r="F36" s="9"/>
      <c r="G36" s="9"/>
      <c r="H36" s="79"/>
      <c r="I36" s="80">
        <f>H24*2</f>
        <v>0</v>
      </c>
    </row>
    <row r="37" spans="1:10" ht="15" hidden="1" customHeight="1">
      <c r="A37" s="19" t="s">
        <v>8</v>
      </c>
      <c r="B37" s="8" t="s">
        <v>44</v>
      </c>
      <c r="C37" s="81"/>
      <c r="D37" s="81"/>
      <c r="E37" s="81"/>
      <c r="F37" s="81"/>
      <c r="G37" s="81"/>
      <c r="H37" s="82"/>
      <c r="I37" s="83" t="s">
        <v>45</v>
      </c>
    </row>
    <row r="38" spans="1:10" ht="26.25" customHeight="1">
      <c r="A38" s="19" t="s">
        <v>8</v>
      </c>
      <c r="B38" s="8" t="s">
        <v>46</v>
      </c>
      <c r="C38" s="84"/>
      <c r="D38" s="84"/>
      <c r="E38" s="84"/>
      <c r="F38" s="84"/>
      <c r="G38" s="84"/>
      <c r="H38" s="79"/>
      <c r="I38" s="80">
        <f>ROUND(H30*10.29*15*H29,2)</f>
        <v>0</v>
      </c>
    </row>
    <row r="39" spans="1:10" ht="44.25" customHeight="1">
      <c r="A39" s="19" t="s">
        <v>10</v>
      </c>
      <c r="B39" s="52" t="s">
        <v>47</v>
      </c>
      <c r="C39" s="84"/>
      <c r="D39" s="84"/>
      <c r="E39" s="84"/>
      <c r="F39" s="84"/>
      <c r="G39" s="84"/>
      <c r="H39" s="79"/>
      <c r="I39" s="80">
        <f>ROUND(H30*(((12*15)+15)-((44/6)*26))*H28,2)*0 + ROUND(2*8.62*H28,2)</f>
        <v>0</v>
      </c>
    </row>
    <row r="40" spans="1:10" ht="24" customHeight="1">
      <c r="A40" s="19" t="s">
        <v>12</v>
      </c>
      <c r="B40" s="8" t="s">
        <v>48</v>
      </c>
      <c r="C40" s="81"/>
      <c r="D40" s="81"/>
      <c r="E40" s="81"/>
      <c r="F40" s="81"/>
      <c r="G40" s="81"/>
      <c r="H40" s="85"/>
      <c r="I40" s="83" t="s">
        <v>45</v>
      </c>
    </row>
    <row r="41" spans="1:10" ht="28.5" customHeight="1">
      <c r="A41" s="19" t="s">
        <v>12</v>
      </c>
      <c r="B41" s="8" t="s">
        <v>49</v>
      </c>
      <c r="C41" s="84"/>
      <c r="D41" s="84"/>
      <c r="E41" s="84"/>
      <c r="F41" s="84"/>
      <c r="G41" s="84"/>
      <c r="H41" s="79"/>
      <c r="I41" s="80">
        <f>ROUND(H30*15*H28,2)</f>
        <v>0</v>
      </c>
    </row>
    <row r="42" spans="1:10" ht="29.25" customHeight="1">
      <c r="A42" s="19" t="s">
        <v>14</v>
      </c>
      <c r="B42" s="8" t="s">
        <v>50</v>
      </c>
      <c r="C42" s="86"/>
      <c r="D42" s="86"/>
      <c r="E42" s="86"/>
      <c r="F42" s="86"/>
      <c r="G42" s="86"/>
      <c r="H42" s="87"/>
      <c r="I42" s="80">
        <f>ROUND($H$27/6,2)*2*15</f>
        <v>0</v>
      </c>
      <c r="J42" s="48"/>
    </row>
    <row r="43" spans="1:10" ht="26.25" customHeight="1">
      <c r="A43" s="19" t="s">
        <v>51</v>
      </c>
      <c r="B43" s="8" t="s">
        <v>52</v>
      </c>
      <c r="C43" s="84"/>
      <c r="D43" s="84"/>
      <c r="E43" s="84"/>
      <c r="F43" s="84"/>
      <c r="G43" s="84"/>
      <c r="H43" s="79"/>
      <c r="I43" s="80">
        <f>ROUND(SUM(I38:I42)*0.2,2)</f>
        <v>0</v>
      </c>
    </row>
    <row r="44" spans="1:10" ht="51.75" customHeight="1">
      <c r="A44" s="19" t="s">
        <v>53</v>
      </c>
      <c r="B44" s="8" t="s">
        <v>186</v>
      </c>
      <c r="C44" s="81"/>
      <c r="D44" s="81"/>
      <c r="E44" s="81"/>
      <c r="F44" s="81"/>
      <c r="G44" s="81"/>
      <c r="H44" s="85"/>
      <c r="I44" s="80">
        <f>ROUND(H27*12*0.92,2)</f>
        <v>0</v>
      </c>
    </row>
    <row r="45" spans="1:10" ht="12.75" customHeight="1">
      <c r="A45" s="19" t="s">
        <v>54</v>
      </c>
      <c r="B45" s="88" t="s">
        <v>55</v>
      </c>
      <c r="C45" s="89"/>
      <c r="D45" s="89"/>
      <c r="E45" s="89"/>
      <c r="F45" s="89"/>
      <c r="G45" s="90"/>
      <c r="H45" s="91"/>
      <c r="I45" s="80">
        <f>ROUND(H45*SUM(I36:I44),2)</f>
        <v>0</v>
      </c>
    </row>
    <row r="46" spans="1:10" ht="12.75" customHeight="1">
      <c r="A46" s="19" t="s">
        <v>56</v>
      </c>
      <c r="B46" s="8" t="s">
        <v>57</v>
      </c>
      <c r="C46" s="84"/>
      <c r="D46" s="84"/>
      <c r="E46" s="84"/>
      <c r="F46" s="84"/>
      <c r="G46" s="84"/>
      <c r="H46" s="79"/>
      <c r="I46" s="83" t="s">
        <v>45</v>
      </c>
    </row>
    <row r="47" spans="1:10" ht="15" customHeight="1">
      <c r="A47" s="92" t="s">
        <v>58</v>
      </c>
      <c r="B47" s="93"/>
      <c r="C47" s="93"/>
      <c r="D47" s="93"/>
      <c r="E47" s="93"/>
      <c r="F47" s="93"/>
      <c r="G47" s="93"/>
      <c r="H47" s="94"/>
      <c r="I47" s="95">
        <f>SUM(I36:I46)</f>
        <v>0</v>
      </c>
    </row>
    <row r="48" spans="1:10" ht="12.75">
      <c r="A48" s="96" t="s">
        <v>59</v>
      </c>
      <c r="B48" s="96"/>
      <c r="C48" s="96"/>
      <c r="D48" s="96"/>
      <c r="E48" s="96"/>
      <c r="F48" s="96"/>
      <c r="G48" s="96"/>
      <c r="H48" s="96"/>
      <c r="I48" s="96"/>
    </row>
    <row r="49" spans="1:10" ht="15" customHeight="1">
      <c r="A49" s="97">
        <v>2</v>
      </c>
      <c r="B49" s="16" t="s">
        <v>60</v>
      </c>
      <c r="C49" s="17"/>
      <c r="D49" s="17"/>
      <c r="E49" s="17"/>
      <c r="F49" s="17"/>
      <c r="G49" s="17"/>
      <c r="H49" s="18"/>
      <c r="I49" s="98" t="s">
        <v>61</v>
      </c>
    </row>
    <row r="50" spans="1:10" ht="27" customHeight="1">
      <c r="A50" s="99" t="s">
        <v>6</v>
      </c>
      <c r="B50" s="100" t="s">
        <v>62</v>
      </c>
      <c r="C50" s="100"/>
      <c r="D50" s="100"/>
      <c r="E50" s="100"/>
      <c r="F50" s="100"/>
      <c r="G50" s="100"/>
      <c r="H50" s="100"/>
      <c r="I50" s="101">
        <f>IF(ROUND((H51*15*2*H52)-(I36*0.06),2)&lt;0,0,ROUND((H51*15*2*H52)-(I36*0.06),2))</f>
        <v>0</v>
      </c>
    </row>
    <row r="51" spans="1:10" ht="32.25" customHeight="1">
      <c r="A51" s="99"/>
      <c r="B51" s="8" t="s">
        <v>63</v>
      </c>
      <c r="C51" s="9"/>
      <c r="D51" s="9"/>
      <c r="E51" s="9"/>
      <c r="F51" s="9"/>
      <c r="G51" s="9"/>
      <c r="H51" s="102"/>
      <c r="I51" s="103"/>
    </row>
    <row r="52" spans="1:10" ht="21.75" customHeight="1">
      <c r="A52" s="99"/>
      <c r="B52" s="14" t="s">
        <v>64</v>
      </c>
      <c r="C52" s="14"/>
      <c r="D52" s="14"/>
      <c r="E52" s="14"/>
      <c r="F52" s="14"/>
      <c r="G52" s="14"/>
      <c r="H52" s="104"/>
      <c r="I52" s="103"/>
    </row>
    <row r="53" spans="1:10" ht="27" customHeight="1">
      <c r="A53" s="99" t="s">
        <v>8</v>
      </c>
      <c r="B53" s="100" t="s">
        <v>65</v>
      </c>
      <c r="C53" s="100"/>
      <c r="D53" s="100"/>
      <c r="E53" s="100"/>
      <c r="F53" s="100"/>
      <c r="G53" s="100"/>
      <c r="H53" s="100"/>
      <c r="I53" s="101">
        <f>ROUND(15*2*H54*(1-0.2),2)*1+ROUND(21.726*6*(1-0.2),2)*0</f>
        <v>0</v>
      </c>
    </row>
    <row r="54" spans="1:10" ht="26.25" customHeight="1">
      <c r="A54" s="99"/>
      <c r="B54" s="8" t="s">
        <v>66</v>
      </c>
      <c r="C54" s="9"/>
      <c r="D54" s="9"/>
      <c r="E54" s="9"/>
      <c r="F54" s="9"/>
      <c r="G54" s="9"/>
      <c r="H54" s="102"/>
      <c r="I54" s="103" t="s">
        <v>45</v>
      </c>
      <c r="J54" s="48"/>
    </row>
    <row r="55" spans="1:10" ht="12.75" customHeight="1">
      <c r="A55" s="99" t="s">
        <v>10</v>
      </c>
      <c r="B55" s="100" t="s">
        <v>67</v>
      </c>
      <c r="C55" s="100"/>
      <c r="D55" s="100"/>
      <c r="E55" s="100"/>
      <c r="F55" s="100"/>
      <c r="G55" s="100"/>
      <c r="H55" s="100"/>
      <c r="I55" s="101">
        <v>0</v>
      </c>
    </row>
    <row r="56" spans="1:10" ht="12.75">
      <c r="A56" s="99" t="s">
        <v>12</v>
      </c>
      <c r="B56" s="105" t="s">
        <v>68</v>
      </c>
      <c r="C56" s="105"/>
      <c r="D56" s="105"/>
      <c r="E56" s="105"/>
      <c r="F56" s="105"/>
      <c r="G56" s="105"/>
      <c r="H56" s="105"/>
      <c r="I56" s="106">
        <v>0</v>
      </c>
    </row>
    <row r="57" spans="1:10" ht="30.75" customHeight="1">
      <c r="A57" s="99" t="s">
        <v>14</v>
      </c>
      <c r="B57" s="8" t="s">
        <v>69</v>
      </c>
      <c r="C57" s="22"/>
      <c r="D57" s="22"/>
      <c r="E57" s="22"/>
      <c r="F57" s="22"/>
      <c r="G57" s="22"/>
      <c r="H57" s="23"/>
      <c r="I57" s="107">
        <f>ROUND(I47*52*0.00955%,2)</f>
        <v>0</v>
      </c>
      <c r="J57" s="48"/>
    </row>
    <row r="58" spans="1:10" ht="33" customHeight="1">
      <c r="A58" s="99" t="s">
        <v>51</v>
      </c>
      <c r="B58" s="8" t="s">
        <v>70</v>
      </c>
      <c r="C58" s="108"/>
      <c r="D58" s="108"/>
      <c r="E58" s="108"/>
      <c r="F58" s="108"/>
      <c r="G58" s="108"/>
      <c r="H58" s="109"/>
      <c r="I58" s="107">
        <f>ROUND(I36*0.00955%*2,2)</f>
        <v>0</v>
      </c>
      <c r="J58" s="48"/>
    </row>
    <row r="59" spans="1:10" ht="12.75">
      <c r="A59" s="99" t="s">
        <v>53</v>
      </c>
      <c r="B59" s="105" t="s">
        <v>71</v>
      </c>
      <c r="C59" s="105"/>
      <c r="D59" s="105"/>
      <c r="E59" s="105"/>
      <c r="F59" s="105"/>
      <c r="G59" s="105"/>
      <c r="H59" s="105"/>
      <c r="I59" s="106">
        <v>0</v>
      </c>
    </row>
    <row r="60" spans="1:10" ht="12.75">
      <c r="A60" s="110"/>
      <c r="B60" s="111" t="s">
        <v>72</v>
      </c>
      <c r="C60" s="111"/>
      <c r="D60" s="111"/>
      <c r="E60" s="111"/>
      <c r="F60" s="111"/>
      <c r="G60" s="111"/>
      <c r="H60" s="111"/>
      <c r="I60" s="112">
        <f>SUM(I50:I59)</f>
        <v>0</v>
      </c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</row>
    <row r="62" spans="1:10" ht="12.75" customHeight="1">
      <c r="A62" s="35" t="s">
        <v>73</v>
      </c>
      <c r="B62" s="35"/>
      <c r="C62" s="35"/>
      <c r="D62" s="35"/>
      <c r="E62" s="35"/>
      <c r="F62" s="35"/>
      <c r="G62" s="35"/>
      <c r="H62" s="35"/>
      <c r="I62" s="35"/>
    </row>
    <row r="63" spans="1:10" ht="12.75">
      <c r="A63" s="40"/>
      <c r="B63" s="40"/>
      <c r="C63" s="40"/>
      <c r="D63" s="40"/>
      <c r="E63" s="40"/>
      <c r="F63" s="40"/>
      <c r="G63" s="40"/>
      <c r="H63" s="40"/>
      <c r="I63" s="40"/>
    </row>
    <row r="64" spans="1:10" ht="12.75" customHeight="1">
      <c r="A64" s="36" t="s">
        <v>74</v>
      </c>
      <c r="B64" s="36"/>
      <c r="C64" s="36"/>
      <c r="D64" s="36"/>
      <c r="E64" s="36"/>
      <c r="F64" s="36"/>
      <c r="G64" s="36"/>
      <c r="H64" s="36"/>
      <c r="I64" s="36"/>
    </row>
    <row r="65" spans="1:9" ht="15" customHeight="1">
      <c r="A65" s="97">
        <v>3</v>
      </c>
      <c r="B65" s="16" t="s">
        <v>75</v>
      </c>
      <c r="C65" s="17"/>
      <c r="D65" s="17"/>
      <c r="E65" s="17"/>
      <c r="F65" s="17"/>
      <c r="G65" s="17"/>
      <c r="H65" s="18"/>
      <c r="I65" s="97" t="s">
        <v>61</v>
      </c>
    </row>
    <row r="66" spans="1:9" ht="43.5" customHeight="1">
      <c r="A66" s="113" t="s">
        <v>6</v>
      </c>
      <c r="B66" s="8" t="s">
        <v>76</v>
      </c>
      <c r="C66" s="9"/>
      <c r="D66" s="9"/>
      <c r="E66" s="9"/>
      <c r="F66" s="9"/>
      <c r="G66" s="9"/>
      <c r="H66" s="79"/>
      <c r="I66" s="107"/>
    </row>
    <row r="67" spans="1:9" ht="25.5" customHeight="1">
      <c r="A67" s="113" t="s">
        <v>8</v>
      </c>
      <c r="B67" s="8" t="s">
        <v>77</v>
      </c>
      <c r="C67" s="9"/>
      <c r="D67" s="9"/>
      <c r="E67" s="9"/>
      <c r="F67" s="9"/>
      <c r="G67" s="9"/>
      <c r="H67" s="10"/>
      <c r="I67" s="114"/>
    </row>
    <row r="68" spans="1:9" ht="25.5" customHeight="1">
      <c r="A68" s="113" t="s">
        <v>10</v>
      </c>
      <c r="B68" s="8" t="s">
        <v>78</v>
      </c>
      <c r="C68" s="9"/>
      <c r="D68" s="9"/>
      <c r="E68" s="9"/>
      <c r="F68" s="9"/>
      <c r="G68" s="9"/>
      <c r="H68" s="10"/>
      <c r="I68" s="114"/>
    </row>
    <row r="69" spans="1:9" ht="12.75">
      <c r="A69" s="115" t="s">
        <v>79</v>
      </c>
      <c r="B69" s="115"/>
      <c r="C69" s="115"/>
      <c r="D69" s="115"/>
      <c r="E69" s="115"/>
      <c r="F69" s="115"/>
      <c r="G69" s="115"/>
      <c r="H69" s="115"/>
      <c r="I69" s="116">
        <f>SUM(I66:I68)</f>
        <v>0</v>
      </c>
    </row>
    <row r="70" spans="1:9" ht="18">
      <c r="A70" s="117"/>
      <c r="B70" s="117"/>
      <c r="C70" s="117"/>
      <c r="D70" s="117"/>
      <c r="E70" s="117"/>
      <c r="F70" s="117"/>
      <c r="G70" s="117"/>
      <c r="H70" s="117"/>
      <c r="I70" s="117"/>
    </row>
    <row r="71" spans="1:9" ht="12.75">
      <c r="A71" s="118" t="s">
        <v>80</v>
      </c>
      <c r="B71" s="119"/>
      <c r="C71" s="119"/>
      <c r="D71" s="119"/>
      <c r="E71" s="119"/>
      <c r="F71" s="119"/>
      <c r="G71" s="119"/>
      <c r="H71" s="119"/>
      <c r="I71" s="120"/>
    </row>
    <row r="72" spans="1:9" ht="18">
      <c r="A72" s="121"/>
      <c r="B72" s="122"/>
      <c r="C72" s="122"/>
      <c r="D72" s="122"/>
      <c r="E72" s="122"/>
      <c r="F72" s="122"/>
      <c r="G72" s="122"/>
      <c r="H72" s="122"/>
      <c r="I72" s="123"/>
    </row>
    <row r="73" spans="1:9" ht="12.75" customHeight="1">
      <c r="A73" s="73" t="s">
        <v>81</v>
      </c>
      <c r="B73" s="73"/>
      <c r="C73" s="73"/>
      <c r="D73" s="73"/>
      <c r="E73" s="73"/>
      <c r="F73" s="73"/>
      <c r="G73" s="73"/>
      <c r="H73" s="73"/>
      <c r="I73" s="73"/>
    </row>
    <row r="74" spans="1:9" ht="25.5" customHeight="1">
      <c r="A74" s="124" t="s">
        <v>82</v>
      </c>
      <c r="B74" s="16" t="s">
        <v>83</v>
      </c>
      <c r="C74" s="17"/>
      <c r="D74" s="17"/>
      <c r="E74" s="17"/>
      <c r="F74" s="17"/>
      <c r="G74" s="18"/>
      <c r="H74" s="125" t="s">
        <v>41</v>
      </c>
      <c r="I74" s="98" t="s">
        <v>61</v>
      </c>
    </row>
    <row r="75" spans="1:9" ht="12.75">
      <c r="A75" s="126" t="s">
        <v>6</v>
      </c>
      <c r="B75" s="35" t="s">
        <v>84</v>
      </c>
      <c r="C75" s="35"/>
      <c r="D75" s="35"/>
      <c r="E75" s="35"/>
      <c r="F75" s="35"/>
      <c r="G75" s="35"/>
      <c r="H75" s="127">
        <v>0.2</v>
      </c>
      <c r="I75" s="128">
        <f>ROUND($I$47*H75,2)</f>
        <v>0</v>
      </c>
    </row>
    <row r="76" spans="1:9" ht="12.75" customHeight="1">
      <c r="A76" s="126" t="s">
        <v>8</v>
      </c>
      <c r="B76" s="35" t="s">
        <v>85</v>
      </c>
      <c r="C76" s="35"/>
      <c r="D76" s="35"/>
      <c r="E76" s="35"/>
      <c r="F76" s="35"/>
      <c r="G76" s="35"/>
      <c r="H76" s="127">
        <v>1.4999999999999999E-2</v>
      </c>
      <c r="I76" s="128">
        <f t="shared" ref="I76:I82" si="0">ROUND($I$47*H76,2)</f>
        <v>0</v>
      </c>
    </row>
    <row r="77" spans="1:9" ht="12.75" customHeight="1">
      <c r="A77" s="126" t="s">
        <v>10</v>
      </c>
      <c r="B77" s="35" t="s">
        <v>86</v>
      </c>
      <c r="C77" s="35"/>
      <c r="D77" s="35"/>
      <c r="E77" s="35"/>
      <c r="F77" s="35"/>
      <c r="G77" s="35"/>
      <c r="H77" s="127">
        <v>0.01</v>
      </c>
      <c r="I77" s="128">
        <f t="shared" si="0"/>
        <v>0</v>
      </c>
    </row>
    <row r="78" spans="1:9" ht="12.75">
      <c r="A78" s="126" t="s">
        <v>12</v>
      </c>
      <c r="B78" s="35" t="s">
        <v>87</v>
      </c>
      <c r="C78" s="35"/>
      <c r="D78" s="35"/>
      <c r="E78" s="35"/>
      <c r="F78" s="35"/>
      <c r="G78" s="35"/>
      <c r="H78" s="127">
        <v>2E-3</v>
      </c>
      <c r="I78" s="128">
        <f t="shared" si="0"/>
        <v>0</v>
      </c>
    </row>
    <row r="79" spans="1:9" ht="12.75" customHeight="1">
      <c r="A79" s="126" t="s">
        <v>14</v>
      </c>
      <c r="B79" s="45" t="s">
        <v>88</v>
      </c>
      <c r="C79" s="45"/>
      <c r="D79" s="45"/>
      <c r="E79" s="45"/>
      <c r="F79" s="45"/>
      <c r="G79" s="45"/>
      <c r="H79" s="129">
        <v>2.5000000000000001E-2</v>
      </c>
      <c r="I79" s="128">
        <f t="shared" si="0"/>
        <v>0</v>
      </c>
    </row>
    <row r="80" spans="1:9" ht="12.75">
      <c r="A80" s="126" t="s">
        <v>51</v>
      </c>
      <c r="B80" s="45" t="s">
        <v>89</v>
      </c>
      <c r="C80" s="45"/>
      <c r="D80" s="45"/>
      <c r="E80" s="45"/>
      <c r="F80" s="45"/>
      <c r="G80" s="45"/>
      <c r="H80" s="129">
        <v>0.08</v>
      </c>
      <c r="I80" s="128">
        <f t="shared" si="0"/>
        <v>0</v>
      </c>
    </row>
    <row r="81" spans="1:9" ht="15" customHeight="1">
      <c r="A81" s="126" t="s">
        <v>53</v>
      </c>
      <c r="B81" s="130" t="s">
        <v>90</v>
      </c>
      <c r="C81" s="130"/>
      <c r="D81" s="131" t="s">
        <v>91</v>
      </c>
      <c r="E81" s="132">
        <v>0.03</v>
      </c>
      <c r="F81" s="131" t="s">
        <v>92</v>
      </c>
      <c r="G81" s="133">
        <v>1</v>
      </c>
      <c r="H81" s="134">
        <f>ROUND((E81*G81),6)</f>
        <v>0.03</v>
      </c>
      <c r="I81" s="128">
        <f t="shared" si="0"/>
        <v>0</v>
      </c>
    </row>
    <row r="82" spans="1:9" ht="12.75">
      <c r="A82" s="126" t="s">
        <v>54</v>
      </c>
      <c r="B82" s="45" t="s">
        <v>93</v>
      </c>
      <c r="C82" s="45"/>
      <c r="D82" s="45"/>
      <c r="E82" s="45"/>
      <c r="F82" s="45"/>
      <c r="G82" s="45"/>
      <c r="H82" s="129">
        <v>6.0000000000000001E-3</v>
      </c>
      <c r="I82" s="128">
        <f t="shared" si="0"/>
        <v>0</v>
      </c>
    </row>
    <row r="83" spans="1:9" ht="12.75">
      <c r="A83" s="115" t="s">
        <v>94</v>
      </c>
      <c r="B83" s="115"/>
      <c r="C83" s="115"/>
      <c r="D83" s="115"/>
      <c r="E83" s="115"/>
      <c r="F83" s="115"/>
      <c r="G83" s="115"/>
      <c r="H83" s="135">
        <f>SUM(H75:H82)</f>
        <v>0.3680000000000001</v>
      </c>
      <c r="I83" s="112">
        <f>SUM(I75:I82)</f>
        <v>0</v>
      </c>
    </row>
    <row r="84" spans="1:9" ht="15">
      <c r="A84" s="136"/>
      <c r="B84" s="137"/>
      <c r="C84" s="137"/>
      <c r="D84" s="137"/>
      <c r="E84" s="137"/>
      <c r="F84" s="137"/>
      <c r="G84" s="137"/>
      <c r="H84" s="138"/>
      <c r="I84" s="139"/>
    </row>
    <row r="85" spans="1:9" ht="12.75" customHeight="1">
      <c r="A85" s="140" t="s">
        <v>95</v>
      </c>
      <c r="B85" s="140"/>
      <c r="C85" s="140"/>
      <c r="D85" s="140"/>
      <c r="E85" s="140"/>
      <c r="F85" s="140"/>
      <c r="G85" s="140"/>
      <c r="H85" s="140"/>
      <c r="I85" s="140"/>
    </row>
    <row r="86" spans="1:9" ht="12.75">
      <c r="A86" s="42"/>
      <c r="B86" s="42"/>
      <c r="C86" s="42"/>
      <c r="D86" s="42"/>
      <c r="E86" s="42"/>
      <c r="F86" s="42"/>
      <c r="G86" s="42"/>
      <c r="H86" s="42"/>
      <c r="I86" s="42"/>
    </row>
    <row r="87" spans="1:9" ht="15" customHeight="1">
      <c r="A87" s="141" t="s">
        <v>96</v>
      </c>
      <c r="B87" s="141"/>
      <c r="C87" s="141"/>
      <c r="D87" s="141"/>
      <c r="E87" s="141"/>
      <c r="F87" s="141"/>
      <c r="G87" s="141"/>
      <c r="H87" s="141"/>
      <c r="I87" s="141"/>
    </row>
    <row r="88" spans="1:9" ht="15" customHeight="1">
      <c r="A88" s="97" t="s">
        <v>97</v>
      </c>
      <c r="B88" s="16" t="s">
        <v>98</v>
      </c>
      <c r="C88" s="17"/>
      <c r="D88" s="17"/>
      <c r="E88" s="17"/>
      <c r="F88" s="17"/>
      <c r="G88" s="17"/>
      <c r="H88" s="18"/>
      <c r="I88" s="97" t="s">
        <v>61</v>
      </c>
    </row>
    <row r="89" spans="1:9" ht="12.75" customHeight="1">
      <c r="A89" s="99" t="s">
        <v>6</v>
      </c>
      <c r="B89" s="35" t="s">
        <v>99</v>
      </c>
      <c r="C89" s="35"/>
      <c r="D89" s="35"/>
      <c r="E89" s="35"/>
      <c r="F89" s="35"/>
      <c r="G89" s="35"/>
      <c r="H89" s="35"/>
      <c r="I89" s="128">
        <f>ROUND($I$47*8.33%,2)</f>
        <v>0</v>
      </c>
    </row>
    <row r="90" spans="1:9" ht="12.75">
      <c r="A90" s="115" t="s">
        <v>100</v>
      </c>
      <c r="B90" s="115"/>
      <c r="C90" s="115"/>
      <c r="D90" s="115"/>
      <c r="E90" s="115"/>
      <c r="F90" s="115"/>
      <c r="G90" s="115"/>
      <c r="H90" s="115"/>
      <c r="I90" s="142">
        <f>SUM(I89:I89)</f>
        <v>0</v>
      </c>
    </row>
    <row r="91" spans="1:9" ht="12.75" customHeight="1">
      <c r="A91" s="99" t="s">
        <v>10</v>
      </c>
      <c r="B91" s="143" t="s">
        <v>101</v>
      </c>
      <c r="C91" s="143"/>
      <c r="D91" s="143"/>
      <c r="E91" s="143"/>
      <c r="F91" s="143"/>
      <c r="G91" s="143"/>
      <c r="H91" s="143"/>
      <c r="I91" s="144">
        <f>ROUND(H83*I90,2)</f>
        <v>0</v>
      </c>
    </row>
    <row r="92" spans="1:9" ht="12.75">
      <c r="A92" s="115" t="s">
        <v>94</v>
      </c>
      <c r="B92" s="115"/>
      <c r="C92" s="115"/>
      <c r="D92" s="115"/>
      <c r="E92" s="115"/>
      <c r="F92" s="115"/>
      <c r="G92" s="115"/>
      <c r="H92" s="115"/>
      <c r="I92" s="112">
        <f>SUM(I90:I91)</f>
        <v>0</v>
      </c>
    </row>
    <row r="93" spans="1:9" ht="12.75">
      <c r="A93" s="40"/>
      <c r="B93" s="40"/>
      <c r="C93" s="40"/>
      <c r="D93" s="40"/>
      <c r="E93" s="40"/>
      <c r="F93" s="40"/>
      <c r="G93" s="40"/>
      <c r="H93" s="40"/>
      <c r="I93" s="40"/>
    </row>
    <row r="94" spans="1:9" ht="15" customHeight="1">
      <c r="A94" s="141" t="s">
        <v>102</v>
      </c>
      <c r="B94" s="141"/>
      <c r="C94" s="141"/>
      <c r="D94" s="141"/>
      <c r="E94" s="141"/>
      <c r="F94" s="141"/>
      <c r="G94" s="141"/>
      <c r="H94" s="141"/>
      <c r="I94" s="141"/>
    </row>
    <row r="95" spans="1:9" ht="15">
      <c r="A95" s="97" t="s">
        <v>103</v>
      </c>
      <c r="B95" s="145" t="s">
        <v>104</v>
      </c>
      <c r="C95" s="146"/>
      <c r="D95" s="146"/>
      <c r="E95" s="146"/>
      <c r="F95" s="146"/>
      <c r="G95" s="146"/>
      <c r="H95" s="147"/>
      <c r="I95" s="97" t="s">
        <v>61</v>
      </c>
    </row>
    <row r="96" spans="1:9" ht="35.25" customHeight="1">
      <c r="A96" s="99" t="s">
        <v>6</v>
      </c>
      <c r="B96" s="45" t="s">
        <v>105</v>
      </c>
      <c r="C96" s="45"/>
      <c r="D96" s="45"/>
      <c r="E96" s="45"/>
      <c r="F96" s="45"/>
      <c r="G96" s="45"/>
      <c r="H96" s="45"/>
      <c r="I96" s="128">
        <f>ROUND((1+1/3)/12*4/12*0.02*($I$47),2)</f>
        <v>0</v>
      </c>
    </row>
    <row r="97" spans="1:9" ht="30" customHeight="1">
      <c r="A97" s="99" t="s">
        <v>8</v>
      </c>
      <c r="B97" s="45" t="s">
        <v>106</v>
      </c>
      <c r="C97" s="45"/>
      <c r="D97" s="45"/>
      <c r="E97" s="45"/>
      <c r="F97" s="45"/>
      <c r="G97" s="45"/>
      <c r="H97" s="45"/>
      <c r="I97" s="128">
        <f>ROUND(H83*I96,2)</f>
        <v>0</v>
      </c>
    </row>
    <row r="98" spans="1:9" ht="12.75">
      <c r="A98" s="115" t="s">
        <v>94</v>
      </c>
      <c r="B98" s="115"/>
      <c r="C98" s="115"/>
      <c r="D98" s="115"/>
      <c r="E98" s="115"/>
      <c r="F98" s="115"/>
      <c r="G98" s="115"/>
      <c r="H98" s="115"/>
      <c r="I98" s="112">
        <f>SUM(I96:I97)</f>
        <v>0</v>
      </c>
    </row>
    <row r="99" spans="1:9" ht="15">
      <c r="A99" s="148" t="s">
        <v>107</v>
      </c>
      <c r="B99" s="148"/>
      <c r="C99" s="148"/>
      <c r="D99" s="148"/>
      <c r="E99" s="148"/>
      <c r="F99" s="148"/>
      <c r="G99" s="148"/>
      <c r="H99" s="148"/>
      <c r="I99" s="148"/>
    </row>
    <row r="100" spans="1:9" ht="15">
      <c r="A100" s="97" t="s">
        <v>108</v>
      </c>
      <c r="B100" s="145" t="s">
        <v>109</v>
      </c>
      <c r="C100" s="146"/>
      <c r="D100" s="146"/>
      <c r="E100" s="146"/>
      <c r="F100" s="146"/>
      <c r="G100" s="146"/>
      <c r="H100" s="147"/>
      <c r="I100" s="97" t="s">
        <v>61</v>
      </c>
    </row>
    <row r="101" spans="1:9" ht="52.5" customHeight="1">
      <c r="A101" s="99" t="s">
        <v>6</v>
      </c>
      <c r="B101" s="149" t="s">
        <v>110</v>
      </c>
      <c r="C101" s="150"/>
      <c r="D101" s="150"/>
      <c r="E101" s="150"/>
      <c r="F101" s="150"/>
      <c r="G101" s="150"/>
      <c r="H101" s="151"/>
      <c r="I101" s="152">
        <f>ROUND((($I$47/12)+($I$89/12)+($I$111/12))*(30/30)*0.05,2)</f>
        <v>0</v>
      </c>
    </row>
    <row r="102" spans="1:9" ht="12.75">
      <c r="A102" s="99" t="s">
        <v>8</v>
      </c>
      <c r="B102" s="153" t="s">
        <v>111</v>
      </c>
      <c r="C102" s="153"/>
      <c r="D102" s="153"/>
      <c r="E102" s="153"/>
      <c r="F102" s="153"/>
      <c r="G102" s="153"/>
      <c r="H102" s="153"/>
      <c r="I102" s="128">
        <f>ROUND($H$80*I101,2)</f>
        <v>0</v>
      </c>
    </row>
    <row r="103" spans="1:9" ht="45" customHeight="1">
      <c r="A103" s="99" t="s">
        <v>10</v>
      </c>
      <c r="B103" s="35" t="s">
        <v>112</v>
      </c>
      <c r="C103" s="35"/>
      <c r="D103" s="35"/>
      <c r="E103" s="35"/>
      <c r="F103" s="35"/>
      <c r="G103" s="35"/>
      <c r="H103" s="35"/>
      <c r="I103" s="128">
        <f>ROUND(0.24%*I47,2)</f>
        <v>0</v>
      </c>
    </row>
    <row r="104" spans="1:9" ht="34.5" customHeight="1">
      <c r="A104" s="99" t="s">
        <v>12</v>
      </c>
      <c r="B104" s="35" t="s">
        <v>113</v>
      </c>
      <c r="C104" s="35"/>
      <c r="D104" s="35"/>
      <c r="E104" s="35"/>
      <c r="F104" s="35"/>
      <c r="G104" s="35"/>
      <c r="H104" s="35"/>
      <c r="I104" s="128">
        <v>0</v>
      </c>
    </row>
    <row r="105" spans="1:9" ht="12.75">
      <c r="A105" s="99" t="s">
        <v>14</v>
      </c>
      <c r="B105" s="153" t="s">
        <v>114</v>
      </c>
      <c r="C105" s="153"/>
      <c r="D105" s="153"/>
      <c r="E105" s="153"/>
      <c r="F105" s="153"/>
      <c r="G105" s="153"/>
      <c r="H105" s="153"/>
      <c r="I105" s="128">
        <v>0</v>
      </c>
    </row>
    <row r="106" spans="1:9" ht="12.75" customHeight="1">
      <c r="A106" s="99" t="s">
        <v>51</v>
      </c>
      <c r="B106" s="35" t="s">
        <v>115</v>
      </c>
      <c r="C106" s="35"/>
      <c r="D106" s="35"/>
      <c r="E106" s="35"/>
      <c r="F106" s="35"/>
      <c r="G106" s="35"/>
      <c r="H106" s="35"/>
      <c r="I106" s="128">
        <f>ROUND(4.76%*I47,2)</f>
        <v>0</v>
      </c>
    </row>
    <row r="107" spans="1:9" ht="12.75">
      <c r="A107" s="115" t="s">
        <v>94</v>
      </c>
      <c r="B107" s="115"/>
      <c r="C107" s="115"/>
      <c r="D107" s="115"/>
      <c r="E107" s="115"/>
      <c r="F107" s="115"/>
      <c r="G107" s="115"/>
      <c r="H107" s="115"/>
      <c r="I107" s="112">
        <f>SUM(I101:I106)</f>
        <v>0</v>
      </c>
    </row>
    <row r="108" spans="1:9" ht="15" customHeight="1">
      <c r="A108" s="141" t="s">
        <v>116</v>
      </c>
      <c r="B108" s="141"/>
      <c r="C108" s="141"/>
      <c r="D108" s="141"/>
      <c r="E108" s="141"/>
      <c r="F108" s="141"/>
      <c r="G108" s="141"/>
      <c r="H108" s="141"/>
      <c r="I108" s="141"/>
    </row>
    <row r="109" spans="1:9" ht="26.25" customHeight="1">
      <c r="A109" s="154"/>
      <c r="B109" s="155" t="s">
        <v>117</v>
      </c>
      <c r="C109" s="156"/>
      <c r="D109" s="156"/>
      <c r="E109" s="156"/>
      <c r="F109" s="156"/>
      <c r="G109" s="156"/>
      <c r="H109" s="157"/>
      <c r="I109" s="158">
        <f>ROUND(I47+I89+(I47/3/12),2)</f>
        <v>0</v>
      </c>
    </row>
    <row r="110" spans="1:9" ht="15">
      <c r="A110" s="159" t="s">
        <v>118</v>
      </c>
      <c r="B110" s="145" t="s">
        <v>119</v>
      </c>
      <c r="C110" s="146"/>
      <c r="D110" s="146"/>
      <c r="E110" s="146"/>
      <c r="F110" s="146"/>
      <c r="G110" s="146"/>
      <c r="H110" s="147"/>
      <c r="I110" s="159" t="s">
        <v>61</v>
      </c>
    </row>
    <row r="111" spans="1:9" ht="46.5" customHeight="1">
      <c r="A111" s="160" t="s">
        <v>6</v>
      </c>
      <c r="B111" s="35" t="s">
        <v>120</v>
      </c>
      <c r="C111" s="35"/>
      <c r="D111" s="35"/>
      <c r="E111" s="35"/>
      <c r="F111" s="35"/>
      <c r="G111" s="35"/>
      <c r="H111" s="35"/>
      <c r="I111" s="128">
        <f>ROUND($I$47*12.1%,2)</f>
        <v>0</v>
      </c>
    </row>
    <row r="112" spans="1:9" ht="12.75">
      <c r="A112" s="160" t="s">
        <v>8</v>
      </c>
      <c r="B112" s="30" t="s">
        <v>121</v>
      </c>
      <c r="C112" s="161"/>
      <c r="D112" s="161"/>
      <c r="E112" s="161"/>
      <c r="F112" s="161"/>
      <c r="G112" s="161"/>
      <c r="H112" s="161"/>
      <c r="I112" s="152">
        <f>ROUND(((5/30)/12)*($I$109),2)</f>
        <v>0</v>
      </c>
    </row>
    <row r="113" spans="1:9" ht="12.75" customHeight="1">
      <c r="A113" s="160" t="s">
        <v>10</v>
      </c>
      <c r="B113" s="30" t="s">
        <v>122</v>
      </c>
      <c r="C113" s="161"/>
      <c r="D113" s="161"/>
      <c r="E113" s="161"/>
      <c r="F113" s="161"/>
      <c r="G113" s="161"/>
      <c r="H113" s="161"/>
      <c r="I113" s="152">
        <f>ROUND((5/30)/12*0.015*($I$109),2)</f>
        <v>0</v>
      </c>
    </row>
    <row r="114" spans="1:9" ht="12.75" customHeight="1">
      <c r="A114" s="160" t="s">
        <v>12</v>
      </c>
      <c r="B114" s="30" t="s">
        <v>123</v>
      </c>
      <c r="C114" s="161"/>
      <c r="D114" s="161"/>
      <c r="E114" s="161"/>
      <c r="F114" s="161"/>
      <c r="G114" s="161"/>
      <c r="H114" s="161"/>
      <c r="I114" s="152">
        <f>ROUND((2.96/30)/12*($I$109),2)</f>
        <v>0</v>
      </c>
    </row>
    <row r="115" spans="1:9" ht="12.75" customHeight="1">
      <c r="A115" s="160" t="s">
        <v>14</v>
      </c>
      <c r="B115" s="30" t="s">
        <v>124</v>
      </c>
      <c r="C115" s="161"/>
      <c r="D115" s="161"/>
      <c r="E115" s="161"/>
      <c r="F115" s="161"/>
      <c r="G115" s="161"/>
      <c r="H115" s="161"/>
      <c r="I115" s="152">
        <f>ROUND(((15/30)/12)*0.0078*($I$109),2)</f>
        <v>0</v>
      </c>
    </row>
    <row r="116" spans="1:9" ht="12.75">
      <c r="A116" s="160" t="s">
        <v>51</v>
      </c>
      <c r="B116" s="161" t="s">
        <v>71</v>
      </c>
      <c r="C116" s="161"/>
      <c r="D116" s="161"/>
      <c r="E116" s="161"/>
      <c r="F116" s="161"/>
      <c r="G116" s="161"/>
      <c r="H116" s="161"/>
      <c r="I116" s="152">
        <v>0</v>
      </c>
    </row>
    <row r="117" spans="1:9" ht="12.75">
      <c r="A117" s="115" t="s">
        <v>100</v>
      </c>
      <c r="B117" s="115"/>
      <c r="C117" s="115"/>
      <c r="D117" s="115"/>
      <c r="E117" s="115"/>
      <c r="F117" s="115"/>
      <c r="G117" s="115"/>
      <c r="H117" s="115"/>
      <c r="I117" s="162">
        <f>SUM(I111:I116)</f>
        <v>0</v>
      </c>
    </row>
    <row r="118" spans="1:9" ht="12.75">
      <c r="A118" s="160" t="s">
        <v>53</v>
      </c>
      <c r="B118" s="163" t="s">
        <v>125</v>
      </c>
      <c r="C118" s="163"/>
      <c r="D118" s="163"/>
      <c r="E118" s="163"/>
      <c r="F118" s="163"/>
      <c r="G118" s="163"/>
      <c r="H118" s="163"/>
      <c r="I118" s="164">
        <f>ROUND(H83*I117,2)</f>
        <v>0</v>
      </c>
    </row>
    <row r="119" spans="1:9" ht="12.75">
      <c r="A119" s="115" t="s">
        <v>94</v>
      </c>
      <c r="B119" s="115"/>
      <c r="C119" s="115"/>
      <c r="D119" s="115"/>
      <c r="E119" s="115"/>
      <c r="F119" s="115"/>
      <c r="G119" s="115"/>
      <c r="H119" s="115"/>
      <c r="I119" s="112">
        <f>SUM(I117:I118)</f>
        <v>0</v>
      </c>
    </row>
    <row r="120" spans="1:9" ht="15">
      <c r="A120" s="148" t="s">
        <v>126</v>
      </c>
      <c r="B120" s="148"/>
      <c r="C120" s="148"/>
      <c r="D120" s="148"/>
      <c r="E120" s="148"/>
      <c r="F120" s="148"/>
      <c r="G120" s="148"/>
      <c r="H120" s="148"/>
      <c r="I120" s="148"/>
    </row>
    <row r="121" spans="1:9" ht="15" customHeight="1">
      <c r="A121" s="97">
        <v>4</v>
      </c>
      <c r="B121" s="16" t="s">
        <v>127</v>
      </c>
      <c r="C121" s="17"/>
      <c r="D121" s="17"/>
      <c r="E121" s="17"/>
      <c r="F121" s="17"/>
      <c r="G121" s="17"/>
      <c r="H121" s="18"/>
      <c r="I121" s="97" t="s">
        <v>61</v>
      </c>
    </row>
    <row r="122" spans="1:9" ht="12.75" customHeight="1">
      <c r="A122" s="99" t="s">
        <v>82</v>
      </c>
      <c r="B122" s="45" t="s">
        <v>128</v>
      </c>
      <c r="C122" s="45"/>
      <c r="D122" s="45"/>
      <c r="E122" s="45"/>
      <c r="F122" s="45"/>
      <c r="G122" s="45"/>
      <c r="H122" s="45"/>
      <c r="I122" s="101">
        <f>I83</f>
        <v>0</v>
      </c>
    </row>
    <row r="123" spans="1:9" ht="12.75" customHeight="1">
      <c r="A123" s="99" t="s">
        <v>97</v>
      </c>
      <c r="B123" s="45" t="s">
        <v>129</v>
      </c>
      <c r="C123" s="45"/>
      <c r="D123" s="45"/>
      <c r="E123" s="45"/>
      <c r="F123" s="45"/>
      <c r="G123" s="45"/>
      <c r="H123" s="45"/>
      <c r="I123" s="101">
        <f>I92</f>
        <v>0</v>
      </c>
    </row>
    <row r="124" spans="1:9" ht="12.75" customHeight="1">
      <c r="A124" s="99" t="s">
        <v>103</v>
      </c>
      <c r="B124" s="45" t="s">
        <v>104</v>
      </c>
      <c r="C124" s="45"/>
      <c r="D124" s="45"/>
      <c r="E124" s="45"/>
      <c r="F124" s="45"/>
      <c r="G124" s="45"/>
      <c r="H124" s="45"/>
      <c r="I124" s="101">
        <f>I98</f>
        <v>0</v>
      </c>
    </row>
    <row r="125" spans="1:9" ht="12.75" customHeight="1">
      <c r="A125" s="99" t="s">
        <v>108</v>
      </c>
      <c r="B125" s="45" t="s">
        <v>130</v>
      </c>
      <c r="C125" s="45"/>
      <c r="D125" s="45"/>
      <c r="E125" s="45"/>
      <c r="F125" s="45"/>
      <c r="G125" s="45"/>
      <c r="H125" s="45"/>
      <c r="I125" s="101">
        <f>I107</f>
        <v>0</v>
      </c>
    </row>
    <row r="126" spans="1:9" ht="12.75" customHeight="1">
      <c r="A126" s="99" t="s">
        <v>118</v>
      </c>
      <c r="B126" s="45" t="s">
        <v>131</v>
      </c>
      <c r="C126" s="45"/>
      <c r="D126" s="45"/>
      <c r="E126" s="45"/>
      <c r="F126" s="45"/>
      <c r="G126" s="45"/>
      <c r="H126" s="45"/>
      <c r="I126" s="101">
        <f>I119</f>
        <v>0</v>
      </c>
    </row>
    <row r="127" spans="1:9" ht="12.75" customHeight="1">
      <c r="A127" s="99" t="s">
        <v>132</v>
      </c>
      <c r="B127" s="45" t="s">
        <v>71</v>
      </c>
      <c r="C127" s="45"/>
      <c r="D127" s="45"/>
      <c r="E127" s="45"/>
      <c r="F127" s="45"/>
      <c r="G127" s="45"/>
      <c r="H127" s="45"/>
      <c r="I127" s="101">
        <v>0</v>
      </c>
    </row>
    <row r="128" spans="1:9" ht="12.75">
      <c r="A128" s="115" t="s">
        <v>94</v>
      </c>
      <c r="B128" s="115"/>
      <c r="C128" s="115"/>
      <c r="D128" s="115"/>
      <c r="E128" s="115"/>
      <c r="F128" s="115"/>
      <c r="G128" s="115"/>
      <c r="H128" s="115"/>
      <c r="I128" s="112">
        <f>SUM(I122:I127)</f>
        <v>0</v>
      </c>
    </row>
    <row r="129" spans="1:9" ht="12.75">
      <c r="A129" s="96" t="s">
        <v>133</v>
      </c>
      <c r="B129" s="96"/>
      <c r="C129" s="96"/>
      <c r="D129" s="96"/>
      <c r="E129" s="96"/>
      <c r="F129" s="96"/>
      <c r="G129" s="96"/>
      <c r="H129" s="96"/>
      <c r="I129" s="96"/>
    </row>
    <row r="130" spans="1:9" ht="25.5">
      <c r="A130" s="97">
        <v>5</v>
      </c>
      <c r="B130" s="145" t="s">
        <v>134</v>
      </c>
      <c r="C130" s="146"/>
      <c r="D130" s="146"/>
      <c r="E130" s="146"/>
      <c r="F130" s="146"/>
      <c r="G130" s="147"/>
      <c r="H130" s="125" t="s">
        <v>41</v>
      </c>
      <c r="I130" s="165" t="s">
        <v>61</v>
      </c>
    </row>
    <row r="131" spans="1:9" ht="43.5" customHeight="1">
      <c r="A131" s="166" t="s">
        <v>135</v>
      </c>
      <c r="B131" s="166"/>
      <c r="C131" s="166"/>
      <c r="D131" s="166"/>
      <c r="E131" s="166"/>
      <c r="F131" s="166"/>
      <c r="G131" s="166"/>
      <c r="H131" s="167" t="s">
        <v>45</v>
      </c>
      <c r="I131" s="168">
        <f>SUM($I$47+I60+I69+I128)</f>
        <v>0</v>
      </c>
    </row>
    <row r="132" spans="1:9" ht="15">
      <c r="A132" s="99" t="s">
        <v>6</v>
      </c>
      <c r="B132" s="169" t="s">
        <v>136</v>
      </c>
      <c r="C132" s="169"/>
      <c r="D132" s="169"/>
      <c r="E132" s="169"/>
      <c r="F132" s="169"/>
      <c r="G132" s="169"/>
      <c r="H132" s="129">
        <v>0</v>
      </c>
      <c r="I132" s="128">
        <f>ROUND(H132*I131,2)</f>
        <v>0</v>
      </c>
    </row>
    <row r="133" spans="1:9" ht="37.5" customHeight="1">
      <c r="A133" s="166" t="s">
        <v>137</v>
      </c>
      <c r="B133" s="166"/>
      <c r="C133" s="166"/>
      <c r="D133" s="166"/>
      <c r="E133" s="166"/>
      <c r="F133" s="166"/>
      <c r="G133" s="166"/>
      <c r="H133" s="170" t="s">
        <v>45</v>
      </c>
      <c r="I133" s="168">
        <f>SUM($I$47+I60+I69+I128+I132)</f>
        <v>0</v>
      </c>
    </row>
    <row r="134" spans="1:9" ht="15">
      <c r="A134" s="99" t="s">
        <v>8</v>
      </c>
      <c r="B134" s="169" t="s">
        <v>138</v>
      </c>
      <c r="C134" s="169"/>
      <c r="D134" s="169"/>
      <c r="E134" s="169"/>
      <c r="F134" s="169"/>
      <c r="G134" s="169"/>
      <c r="H134" s="129">
        <v>0</v>
      </c>
      <c r="I134" s="128">
        <f>ROUND(H134*I133,2)</f>
        <v>0</v>
      </c>
    </row>
    <row r="135" spans="1:9" ht="36.75" customHeight="1">
      <c r="A135" s="166" t="s">
        <v>139</v>
      </c>
      <c r="B135" s="166"/>
      <c r="C135" s="166"/>
      <c r="D135" s="166"/>
      <c r="E135" s="166"/>
      <c r="F135" s="166"/>
      <c r="G135" s="166"/>
      <c r="H135" s="170" t="s">
        <v>45</v>
      </c>
      <c r="I135" s="168">
        <f>SUM($I$47+I60+I69+I128+I132+I134)</f>
        <v>0</v>
      </c>
    </row>
    <row r="136" spans="1:9" ht="12.75">
      <c r="A136" s="99" t="s">
        <v>10</v>
      </c>
      <c r="B136" s="171" t="s">
        <v>140</v>
      </c>
      <c r="C136" s="171"/>
      <c r="D136" s="171"/>
      <c r="E136" s="171"/>
      <c r="F136" s="171"/>
      <c r="G136" s="171"/>
      <c r="H136" s="172" t="s">
        <v>45</v>
      </c>
      <c r="I136" s="173" t="s">
        <v>45</v>
      </c>
    </row>
    <row r="137" spans="1:9" ht="12.75">
      <c r="A137" s="99"/>
      <c r="B137" s="171" t="s">
        <v>141</v>
      </c>
      <c r="C137" s="171"/>
      <c r="D137" s="171"/>
      <c r="E137" s="171"/>
      <c r="F137" s="171"/>
      <c r="G137" s="171"/>
      <c r="H137" s="172" t="s">
        <v>45</v>
      </c>
      <c r="I137" s="173" t="s">
        <v>45</v>
      </c>
    </row>
    <row r="138" spans="1:9" ht="15" customHeight="1">
      <c r="A138" s="99"/>
      <c r="B138" s="174" t="s">
        <v>142</v>
      </c>
      <c r="C138" s="175"/>
      <c r="D138" s="175"/>
      <c r="E138" s="175"/>
      <c r="F138" s="175"/>
      <c r="G138" s="175"/>
      <c r="H138" s="176">
        <v>0</v>
      </c>
      <c r="I138" s="177">
        <f>ROUND(($I$135/(1-$H$146))*H138,2)</f>
        <v>0</v>
      </c>
    </row>
    <row r="139" spans="1:9" ht="21.75" customHeight="1">
      <c r="A139" s="99"/>
      <c r="B139" s="175" t="s">
        <v>143</v>
      </c>
      <c r="C139" s="175"/>
      <c r="D139" s="175"/>
      <c r="E139" s="175"/>
      <c r="F139" s="175"/>
      <c r="G139" s="175"/>
      <c r="H139" s="176">
        <v>6.5000000000000006E-3</v>
      </c>
      <c r="I139" s="177">
        <f>ROUND(($I$135/(1-$H$146))*H139,2)</f>
        <v>0</v>
      </c>
    </row>
    <row r="140" spans="1:9" ht="34.5" customHeight="1">
      <c r="A140" s="99"/>
      <c r="B140" s="166" t="s">
        <v>144</v>
      </c>
      <c r="C140" s="166"/>
      <c r="D140" s="166"/>
      <c r="E140" s="166"/>
      <c r="F140" s="166"/>
      <c r="G140" s="166"/>
      <c r="H140" s="178" t="s">
        <v>45</v>
      </c>
      <c r="I140" s="173" t="s">
        <v>45</v>
      </c>
    </row>
    <row r="141" spans="1:9" ht="12.75" customHeight="1">
      <c r="A141" s="99"/>
      <c r="B141" s="69" t="s">
        <v>145</v>
      </c>
      <c r="C141" s="69"/>
      <c r="D141" s="69"/>
      <c r="E141" s="69"/>
      <c r="F141" s="69"/>
      <c r="G141" s="69"/>
      <c r="H141" s="179" t="s">
        <v>45</v>
      </c>
      <c r="I141" s="180" t="s">
        <v>45</v>
      </c>
    </row>
    <row r="142" spans="1:9" ht="12.75" customHeight="1">
      <c r="A142" s="99"/>
      <c r="B142" s="69" t="s">
        <v>146</v>
      </c>
      <c r="C142" s="69"/>
      <c r="D142" s="69"/>
      <c r="E142" s="69"/>
      <c r="F142" s="69"/>
      <c r="G142" s="69"/>
      <c r="H142" s="179" t="s">
        <v>45</v>
      </c>
      <c r="I142" s="180" t="s">
        <v>45</v>
      </c>
    </row>
    <row r="143" spans="1:9" ht="18.75" customHeight="1">
      <c r="A143" s="99"/>
      <c r="B143" s="181" t="s">
        <v>187</v>
      </c>
      <c r="C143" s="9"/>
      <c r="D143" s="9"/>
      <c r="E143" s="9"/>
      <c r="F143" s="9"/>
      <c r="G143" s="10"/>
      <c r="H143" s="182">
        <v>0</v>
      </c>
      <c r="I143" s="177">
        <f>ROUND(($I$135/(1-$H$146))*H143,2)</f>
        <v>0</v>
      </c>
    </row>
    <row r="144" spans="1:9" ht="12.75">
      <c r="A144" s="115" t="s">
        <v>94</v>
      </c>
      <c r="B144" s="115"/>
      <c r="C144" s="115"/>
      <c r="D144" s="115"/>
      <c r="E144" s="115"/>
      <c r="F144" s="115"/>
      <c r="G144" s="115"/>
      <c r="H144" s="115"/>
      <c r="I144" s="112">
        <f>SUM(I132+I134+I138+I139+I143)</f>
        <v>0</v>
      </c>
    </row>
    <row r="145" spans="1:9" ht="12.75">
      <c r="A145" s="183"/>
      <c r="B145" s="183"/>
      <c r="C145" s="183"/>
      <c r="D145" s="183"/>
      <c r="E145" s="183"/>
      <c r="F145" s="183"/>
      <c r="G145" s="183"/>
      <c r="H145" s="183"/>
      <c r="I145" s="183"/>
    </row>
    <row r="146" spans="1:9" ht="12.75" customHeight="1">
      <c r="A146" s="184" t="s">
        <v>147</v>
      </c>
      <c r="B146" s="184"/>
      <c r="C146" s="184"/>
      <c r="D146" s="184"/>
      <c r="E146" s="184"/>
      <c r="F146" s="184"/>
      <c r="G146" s="184"/>
      <c r="H146" s="185">
        <f>SUM(H138:H143)</f>
        <v>6.5000000000000006E-3</v>
      </c>
      <c r="I146" s="186">
        <f>SUM(I138:I143)</f>
        <v>0</v>
      </c>
    </row>
    <row r="147" spans="1:9" ht="12" customHeight="1">
      <c r="A147" s="187" t="s">
        <v>148</v>
      </c>
      <c r="B147" s="187"/>
      <c r="C147" s="188" t="s">
        <v>149</v>
      </c>
      <c r="D147" s="188"/>
      <c r="E147" s="188"/>
      <c r="F147" s="188"/>
      <c r="G147" s="188"/>
      <c r="H147" s="188"/>
      <c r="I147" s="188"/>
    </row>
    <row r="148" spans="1:9" ht="12" customHeight="1">
      <c r="A148" s="187"/>
      <c r="B148" s="187"/>
      <c r="C148" s="189" t="s">
        <v>150</v>
      </c>
      <c r="D148" s="189"/>
      <c r="E148" s="189"/>
      <c r="F148" s="189"/>
      <c r="G148" s="189"/>
      <c r="H148" s="189"/>
      <c r="I148" s="189"/>
    </row>
    <row r="149" spans="1:9" ht="12" customHeight="1">
      <c r="A149" s="187"/>
      <c r="B149" s="187"/>
      <c r="C149" s="190" t="s">
        <v>151</v>
      </c>
      <c r="D149" s="190"/>
      <c r="E149" s="190"/>
      <c r="F149" s="190"/>
      <c r="G149" s="190"/>
      <c r="H149" s="190"/>
      <c r="I149" s="190"/>
    </row>
    <row r="150" spans="1:9" ht="12.75">
      <c r="A150" s="191"/>
      <c r="B150" s="191"/>
      <c r="C150" s="191"/>
      <c r="D150" s="191"/>
      <c r="E150" s="191"/>
      <c r="F150" s="191"/>
      <c r="G150" s="191"/>
      <c r="H150" s="191"/>
      <c r="I150" s="191"/>
    </row>
    <row r="151" spans="1:9" ht="12.75" customHeight="1">
      <c r="A151" s="140" t="s">
        <v>152</v>
      </c>
      <c r="B151" s="140"/>
      <c r="C151" s="140"/>
      <c r="D151" s="140"/>
      <c r="E151" s="140"/>
      <c r="F151" s="140"/>
      <c r="G151" s="140"/>
      <c r="H151" s="140"/>
      <c r="I151" s="140"/>
    </row>
    <row r="152" spans="1:9" ht="12.75">
      <c r="A152" s="183"/>
      <c r="B152" s="183"/>
      <c r="C152" s="183"/>
      <c r="D152" s="183"/>
      <c r="E152" s="183"/>
      <c r="F152" s="183"/>
      <c r="G152" s="183"/>
      <c r="H152" s="183"/>
      <c r="I152" s="183"/>
    </row>
    <row r="153" spans="1:9" ht="15.75" customHeight="1">
      <c r="A153" s="192" t="s">
        <v>153</v>
      </c>
      <c r="B153" s="192"/>
      <c r="C153" s="192"/>
      <c r="D153" s="192"/>
      <c r="E153" s="192"/>
      <c r="F153" s="192"/>
      <c r="G153" s="192"/>
      <c r="H153" s="192"/>
      <c r="I153" s="192"/>
    </row>
    <row r="154" spans="1:9" ht="15" customHeight="1">
      <c r="A154" s="16" t="s">
        <v>154</v>
      </c>
      <c r="B154" s="17"/>
      <c r="C154" s="17"/>
      <c r="D154" s="17"/>
      <c r="E154" s="17"/>
      <c r="F154" s="17"/>
      <c r="G154" s="17"/>
      <c r="H154" s="18"/>
      <c r="I154" s="125" t="s">
        <v>61</v>
      </c>
    </row>
    <row r="155" spans="1:9" ht="12.75" customHeight="1">
      <c r="A155" s="193" t="s">
        <v>6</v>
      </c>
      <c r="B155" s="194" t="s">
        <v>155</v>
      </c>
      <c r="C155" s="194"/>
      <c r="D155" s="194"/>
      <c r="E155" s="194"/>
      <c r="F155" s="194"/>
      <c r="G155" s="194"/>
      <c r="H155" s="194"/>
      <c r="I155" s="106">
        <f>$I$47</f>
        <v>0</v>
      </c>
    </row>
    <row r="156" spans="1:9" ht="12.75" customHeight="1">
      <c r="A156" s="193" t="s">
        <v>8</v>
      </c>
      <c r="B156" s="194" t="s">
        <v>156</v>
      </c>
      <c r="C156" s="194"/>
      <c r="D156" s="194"/>
      <c r="E156" s="194"/>
      <c r="F156" s="194"/>
      <c r="G156" s="194"/>
      <c r="H156" s="194"/>
      <c r="I156" s="106">
        <f>I60</f>
        <v>0</v>
      </c>
    </row>
    <row r="157" spans="1:9" ht="12.75" customHeight="1">
      <c r="A157" s="193" t="s">
        <v>10</v>
      </c>
      <c r="B157" s="194" t="s">
        <v>157</v>
      </c>
      <c r="C157" s="194"/>
      <c r="D157" s="194"/>
      <c r="E157" s="194"/>
      <c r="F157" s="194"/>
      <c r="G157" s="194"/>
      <c r="H157" s="194"/>
      <c r="I157" s="106">
        <f>I69</f>
        <v>0</v>
      </c>
    </row>
    <row r="158" spans="1:9" ht="12.75" customHeight="1">
      <c r="A158" s="193" t="s">
        <v>12</v>
      </c>
      <c r="B158" s="194" t="s">
        <v>127</v>
      </c>
      <c r="C158" s="194"/>
      <c r="D158" s="194"/>
      <c r="E158" s="194"/>
      <c r="F158" s="194"/>
      <c r="G158" s="194"/>
      <c r="H158" s="194"/>
      <c r="I158" s="106">
        <f>I128</f>
        <v>0</v>
      </c>
    </row>
    <row r="159" spans="1:9" ht="12.75" customHeight="1">
      <c r="A159" s="195" t="s">
        <v>158</v>
      </c>
      <c r="B159" s="195"/>
      <c r="C159" s="195"/>
      <c r="D159" s="195"/>
      <c r="E159" s="195"/>
      <c r="F159" s="195"/>
      <c r="G159" s="195"/>
      <c r="H159" s="195"/>
      <c r="I159" s="116">
        <f>SUM(I155:I158)</f>
        <v>0</v>
      </c>
    </row>
    <row r="160" spans="1:9" ht="12.75" customHeight="1">
      <c r="A160" s="196" t="s">
        <v>14</v>
      </c>
      <c r="B160" s="194" t="s">
        <v>159</v>
      </c>
      <c r="C160" s="194"/>
      <c r="D160" s="194"/>
      <c r="E160" s="194"/>
      <c r="F160" s="194"/>
      <c r="G160" s="194"/>
      <c r="H160" s="194"/>
      <c r="I160" s="106">
        <f>I144</f>
        <v>0</v>
      </c>
    </row>
    <row r="161" spans="1:9" ht="12.75" customHeight="1">
      <c r="A161" s="195" t="s">
        <v>160</v>
      </c>
      <c r="B161" s="195"/>
      <c r="C161" s="195"/>
      <c r="D161" s="195"/>
      <c r="E161" s="195"/>
      <c r="F161" s="195"/>
      <c r="G161" s="195"/>
      <c r="H161" s="195"/>
      <c r="I161" s="116">
        <f>SUM(I159:I160)</f>
        <v>0</v>
      </c>
    </row>
    <row r="162" spans="1:9" ht="20.25" customHeight="1">
      <c r="A162" s="197" t="s">
        <v>161</v>
      </c>
      <c r="B162" s="197"/>
      <c r="C162" s="197"/>
      <c r="D162" s="197"/>
      <c r="E162" s="197"/>
      <c r="F162" s="197"/>
      <c r="G162" s="197"/>
      <c r="H162" s="197"/>
      <c r="I162" s="197"/>
    </row>
    <row r="163" spans="1:9" ht="12.75">
      <c r="A163" s="198"/>
      <c r="B163" s="198"/>
      <c r="C163" s="198"/>
      <c r="D163" s="198"/>
      <c r="E163" s="198"/>
      <c r="F163" s="198"/>
      <c r="G163" s="198"/>
      <c r="H163" s="198"/>
      <c r="I163" s="198"/>
    </row>
    <row r="164" spans="1:9" ht="12.75">
      <c r="A164" s="199"/>
      <c r="B164" s="199"/>
      <c r="C164" s="199"/>
      <c r="D164" s="199"/>
      <c r="E164" s="199"/>
      <c r="F164" s="199"/>
      <c r="G164" s="199"/>
      <c r="H164" s="200"/>
      <c r="I164" s="201"/>
    </row>
    <row r="165" spans="1:9" ht="15" customHeight="1">
      <c r="A165" s="202" t="s">
        <v>162</v>
      </c>
      <c r="B165" s="202"/>
      <c r="C165" s="202"/>
      <c r="D165" s="202"/>
      <c r="E165" s="202"/>
      <c r="F165" s="202"/>
      <c r="G165" s="202"/>
      <c r="H165" s="202"/>
      <c r="I165" s="202"/>
    </row>
    <row r="166" spans="1:9" ht="25.5" customHeight="1">
      <c r="A166" s="28" t="s">
        <v>163</v>
      </c>
      <c r="B166" s="28"/>
      <c r="C166" s="28"/>
      <c r="D166" s="28"/>
      <c r="E166" s="28" t="s">
        <v>164</v>
      </c>
      <c r="F166" s="28"/>
      <c r="G166" s="125" t="s">
        <v>165</v>
      </c>
      <c r="H166" s="28" t="s">
        <v>166</v>
      </c>
      <c r="I166" s="28"/>
    </row>
    <row r="167" spans="1:9" ht="27" customHeight="1">
      <c r="A167" s="130" t="s">
        <v>167</v>
      </c>
      <c r="B167" s="130"/>
      <c r="C167" s="130"/>
      <c r="D167" s="130"/>
      <c r="E167" s="203">
        <v>0</v>
      </c>
      <c r="F167" s="203"/>
      <c r="G167" s="204">
        <f>D167*E167</f>
        <v>0</v>
      </c>
      <c r="H167" s="203">
        <f t="shared" ref="H167:H172" si="1">E167*G167</f>
        <v>0</v>
      </c>
      <c r="I167" s="203"/>
    </row>
    <row r="168" spans="1:9" ht="38.25" customHeight="1">
      <c r="A168" s="130" t="s">
        <v>168</v>
      </c>
      <c r="B168" s="130"/>
      <c r="C168" s="130"/>
      <c r="D168" s="130"/>
      <c r="E168" s="203">
        <v>0</v>
      </c>
      <c r="F168" s="203"/>
      <c r="G168" s="204">
        <f>D168*E168</f>
        <v>0</v>
      </c>
      <c r="H168" s="203">
        <f t="shared" si="1"/>
        <v>0</v>
      </c>
      <c r="I168" s="203"/>
    </row>
    <row r="169" spans="1:9" ht="42.75" customHeight="1">
      <c r="A169" s="205" t="s">
        <v>169</v>
      </c>
      <c r="B169" s="205"/>
      <c r="C169" s="205"/>
      <c r="D169" s="205"/>
      <c r="E169" s="206">
        <f>$I$161</f>
        <v>0</v>
      </c>
      <c r="F169" s="206"/>
      <c r="G169" s="207">
        <f>H16</f>
        <v>0</v>
      </c>
      <c r="H169" s="208">
        <f>E169*G169</f>
        <v>0</v>
      </c>
      <c r="I169" s="208"/>
    </row>
    <row r="170" spans="1:9" ht="39.75" customHeight="1">
      <c r="A170" s="130" t="s">
        <v>170</v>
      </c>
      <c r="B170" s="130"/>
      <c r="C170" s="130"/>
      <c r="D170" s="130"/>
      <c r="E170" s="209">
        <v>0</v>
      </c>
      <c r="F170" s="209"/>
      <c r="G170" s="204">
        <f>D170*F170</f>
        <v>0</v>
      </c>
      <c r="H170" s="203">
        <f t="shared" si="1"/>
        <v>0</v>
      </c>
      <c r="I170" s="203"/>
    </row>
    <row r="171" spans="1:9" ht="36" customHeight="1">
      <c r="A171" s="130" t="s">
        <v>171</v>
      </c>
      <c r="B171" s="130"/>
      <c r="C171" s="130"/>
      <c r="D171" s="130"/>
      <c r="E171" s="209">
        <v>0</v>
      </c>
      <c r="F171" s="209"/>
      <c r="G171" s="204">
        <f>D171*F171</f>
        <v>0</v>
      </c>
      <c r="H171" s="203">
        <f t="shared" si="1"/>
        <v>0</v>
      </c>
      <c r="I171" s="203"/>
    </row>
    <row r="172" spans="1:9" ht="14.25" customHeight="1">
      <c r="A172" s="210" t="s">
        <v>172</v>
      </c>
      <c r="B172" s="210"/>
      <c r="C172" s="210"/>
      <c r="D172" s="210"/>
      <c r="E172" s="203">
        <v>0</v>
      </c>
      <c r="F172" s="203"/>
      <c r="G172" s="204">
        <f>D172*F172</f>
        <v>0</v>
      </c>
      <c r="H172" s="203">
        <f t="shared" si="1"/>
        <v>0</v>
      </c>
      <c r="I172" s="203"/>
    </row>
    <row r="173" spans="1:9" ht="15.75">
      <c r="A173" s="211" t="s">
        <v>173</v>
      </c>
      <c r="B173" s="211"/>
      <c r="C173" s="211"/>
      <c r="D173" s="211"/>
      <c r="E173" s="211"/>
      <c r="F173" s="211"/>
      <c r="G173" s="212">
        <f>SUM(G167:G172)</f>
        <v>0</v>
      </c>
      <c r="H173" s="213">
        <f>SUM(H167:I172)</f>
        <v>0</v>
      </c>
      <c r="I173" s="213"/>
    </row>
    <row r="174" spans="1:9" ht="12.75">
      <c r="A174" s="214"/>
      <c r="B174" s="214"/>
      <c r="C174" s="214"/>
      <c r="D174" s="214"/>
      <c r="E174" s="214"/>
      <c r="F174" s="214"/>
      <c r="G174" s="214"/>
      <c r="H174" s="214"/>
      <c r="I174" s="214"/>
    </row>
    <row r="175" spans="1:9" ht="12.75" customHeight="1">
      <c r="A175" s="215" t="s">
        <v>174</v>
      </c>
      <c r="B175" s="215"/>
      <c r="C175" s="215"/>
      <c r="D175" s="215"/>
      <c r="E175" s="215"/>
      <c r="F175" s="215"/>
      <c r="G175" s="215"/>
      <c r="H175" s="215"/>
      <c r="I175" s="215"/>
    </row>
    <row r="176" spans="1:9" ht="12.75">
      <c r="A176" s="216"/>
      <c r="B176" s="216"/>
      <c r="C176" s="216"/>
      <c r="D176" s="216"/>
      <c r="E176" s="216"/>
      <c r="F176" s="216"/>
      <c r="G176" s="216"/>
      <c r="H176" s="216"/>
      <c r="I176" s="216"/>
    </row>
    <row r="177" spans="1:11" ht="18" customHeight="1">
      <c r="A177" s="217" t="s">
        <v>175</v>
      </c>
      <c r="B177" s="217"/>
      <c r="C177" s="217"/>
      <c r="D177" s="217"/>
      <c r="E177" s="217"/>
      <c r="F177" s="217"/>
      <c r="G177" s="218">
        <f>$H$173</f>
        <v>0</v>
      </c>
      <c r="H177" s="218"/>
      <c r="I177" s="218"/>
    </row>
    <row r="178" spans="1:11" ht="18">
      <c r="A178" s="219"/>
      <c r="B178" s="219"/>
      <c r="C178" s="219"/>
      <c r="D178" s="219"/>
      <c r="E178" s="219"/>
      <c r="F178" s="219"/>
      <c r="G178" s="219"/>
      <c r="H178" s="219"/>
      <c r="I178" s="219"/>
    </row>
    <row r="179" spans="1:11" ht="18" customHeight="1">
      <c r="A179" s="220" t="s">
        <v>176</v>
      </c>
      <c r="B179" s="220"/>
      <c r="C179" s="220"/>
      <c r="D179" s="220"/>
      <c r="E179" s="220"/>
      <c r="F179" s="220"/>
      <c r="G179" s="221">
        <f>$H$11</f>
        <v>0</v>
      </c>
      <c r="H179" s="221"/>
      <c r="I179" s="221"/>
      <c r="K179" s="222"/>
    </row>
    <row r="180" spans="1:11" ht="18">
      <c r="A180" s="223"/>
      <c r="B180" s="223"/>
      <c r="C180" s="223"/>
      <c r="D180" s="223"/>
      <c r="E180" s="223"/>
      <c r="F180" s="223"/>
      <c r="G180" s="223"/>
      <c r="H180" s="223"/>
      <c r="I180" s="223"/>
    </row>
    <row r="181" spans="1:11" ht="43.5" customHeight="1">
      <c r="A181" s="224" t="s">
        <v>177</v>
      </c>
      <c r="B181" s="224"/>
      <c r="C181" s="224"/>
      <c r="D181" s="224"/>
      <c r="E181" s="224"/>
      <c r="F181" s="224"/>
      <c r="G181" s="225">
        <f>ROUND(G177*G179,2)</f>
        <v>0</v>
      </c>
      <c r="H181" s="225"/>
      <c r="I181" s="225"/>
      <c r="K181" s="222"/>
    </row>
    <row r="182" spans="1:11" ht="12.75">
      <c r="A182" s="226"/>
      <c r="B182" s="226"/>
      <c r="C182" s="226"/>
      <c r="D182" s="226"/>
      <c r="E182" s="226"/>
      <c r="F182" s="226"/>
      <c r="G182" s="226"/>
      <c r="H182" s="226"/>
      <c r="I182" s="226"/>
    </row>
    <row r="183" spans="1:11" ht="12.75" customHeight="1">
      <c r="A183" s="227" t="s">
        <v>178</v>
      </c>
      <c r="B183" s="227"/>
      <c r="C183" s="227"/>
      <c r="D183" s="227"/>
      <c r="E183" s="227"/>
      <c r="F183" s="227"/>
      <c r="G183" s="227"/>
      <c r="H183" s="227"/>
      <c r="I183" s="227"/>
    </row>
    <row r="184" spans="1:11" ht="12" customHeight="1">
      <c r="A184" s="228" t="s">
        <v>179</v>
      </c>
      <c r="B184" s="228"/>
      <c r="C184" s="228"/>
      <c r="D184" s="229" t="s">
        <v>180</v>
      </c>
      <c r="E184" s="229"/>
      <c r="F184" s="229"/>
      <c r="G184" s="229"/>
      <c r="H184" s="229"/>
      <c r="I184" s="229"/>
    </row>
    <row r="185" spans="1:11" ht="12" customHeight="1">
      <c r="A185" s="228"/>
      <c r="B185" s="228"/>
      <c r="C185" s="228"/>
      <c r="D185" s="229"/>
      <c r="E185" s="229"/>
      <c r="F185" s="229"/>
      <c r="G185" s="229"/>
      <c r="H185" s="229"/>
      <c r="I185" s="229"/>
    </row>
    <row r="186" spans="1:11" ht="12.75">
      <c r="A186" s="230" t="s">
        <v>181</v>
      </c>
      <c r="B186" s="230"/>
      <c r="C186" s="230"/>
      <c r="D186" s="231"/>
      <c r="E186" s="231"/>
      <c r="F186" s="231"/>
      <c r="G186" s="231"/>
      <c r="H186" s="231"/>
      <c r="I186" s="231"/>
    </row>
    <row r="187" spans="1:11" ht="12.75">
      <c r="A187" s="230"/>
      <c r="B187" s="230"/>
      <c r="C187" s="230"/>
      <c r="D187" s="231"/>
      <c r="E187" s="231"/>
      <c r="F187" s="231"/>
      <c r="G187" s="231"/>
      <c r="H187" s="231"/>
      <c r="I187" s="231"/>
    </row>
    <row r="188" spans="1:11" ht="12.75">
      <c r="A188" s="232"/>
      <c r="B188" s="232"/>
      <c r="C188" s="232"/>
      <c r="D188" s="231"/>
      <c r="E188" s="231"/>
      <c r="F188" s="231"/>
      <c r="G188" s="231"/>
      <c r="H188" s="231"/>
      <c r="I188" s="231"/>
    </row>
    <row r="189" spans="1:11" ht="12" customHeight="1">
      <c r="A189" s="233"/>
      <c r="B189" s="233"/>
      <c r="C189" s="233"/>
      <c r="D189" s="233"/>
      <c r="E189" s="233"/>
      <c r="F189" s="233"/>
      <c r="G189" s="233"/>
      <c r="H189" s="233"/>
      <c r="I189" s="233"/>
    </row>
    <row r="190" spans="1:11" ht="12" customHeight="1">
      <c r="A190" s="233"/>
      <c r="B190" s="233"/>
      <c r="C190" s="233"/>
      <c r="D190" s="233"/>
      <c r="E190" s="233"/>
      <c r="F190" s="233"/>
      <c r="G190" s="233"/>
      <c r="H190" s="233"/>
      <c r="I190" s="233"/>
    </row>
    <row r="191" spans="1:11" ht="12.75" customHeight="1">
      <c r="A191" s="234" t="s">
        <v>182</v>
      </c>
      <c r="B191" s="234"/>
      <c r="C191" s="234"/>
      <c r="D191" s="234"/>
      <c r="E191" s="234"/>
      <c r="F191" s="234"/>
      <c r="G191" s="234"/>
      <c r="H191" s="234"/>
      <c r="I191" s="234"/>
    </row>
    <row r="192" spans="1:11" ht="12.75" customHeight="1">
      <c r="A192" s="229" t="s">
        <v>183</v>
      </c>
      <c r="B192" s="229"/>
      <c r="C192" s="229"/>
      <c r="D192" s="229"/>
      <c r="E192" s="229"/>
      <c r="F192" s="229"/>
      <c r="G192" s="229"/>
      <c r="H192" s="229" t="s">
        <v>184</v>
      </c>
      <c r="I192" s="229"/>
    </row>
    <row r="193" spans="1:9" ht="15">
      <c r="A193" s="235"/>
      <c r="B193" s="235"/>
      <c r="C193" s="235"/>
      <c r="D193" s="235"/>
      <c r="E193" s="235"/>
      <c r="F193" s="235"/>
      <c r="G193" s="235"/>
      <c r="H193" s="229"/>
      <c r="I193" s="229"/>
    </row>
    <row r="194" spans="1:9" ht="12.75">
      <c r="A194" s="230"/>
      <c r="B194" s="230"/>
      <c r="C194" s="230"/>
      <c r="D194" s="230"/>
      <c r="E194" s="230"/>
      <c r="F194" s="230"/>
      <c r="G194" s="230"/>
      <c r="H194" s="229"/>
      <c r="I194" s="229"/>
    </row>
    <row r="195" spans="1:9" ht="12.75">
      <c r="A195" s="232"/>
      <c r="B195" s="232"/>
      <c r="C195" s="232"/>
      <c r="D195" s="232"/>
      <c r="E195" s="232"/>
      <c r="F195" s="232"/>
      <c r="G195" s="232"/>
      <c r="H195" s="229"/>
      <c r="I195" s="229"/>
    </row>
  </sheetData>
  <mergeCells count="238">
    <mergeCell ref="A195:G195"/>
    <mergeCell ref="H195:I195"/>
    <mergeCell ref="A192:G192"/>
    <mergeCell ref="H192:I192"/>
    <mergeCell ref="A193:G193"/>
    <mergeCell ref="H193:I193"/>
    <mergeCell ref="A194:G194"/>
    <mergeCell ref="H194:I194"/>
    <mergeCell ref="A187:C187"/>
    <mergeCell ref="D187:I187"/>
    <mergeCell ref="A188:C188"/>
    <mergeCell ref="D188:I188"/>
    <mergeCell ref="A189:I190"/>
    <mergeCell ref="A191:I191"/>
    <mergeCell ref="A182:I182"/>
    <mergeCell ref="A183:I183"/>
    <mergeCell ref="A184:C185"/>
    <mergeCell ref="D184:I185"/>
    <mergeCell ref="A186:C186"/>
    <mergeCell ref="D186:I186"/>
    <mergeCell ref="A178:I178"/>
    <mergeCell ref="A179:F179"/>
    <mergeCell ref="G179:I179"/>
    <mergeCell ref="A180:I180"/>
    <mergeCell ref="A181:F181"/>
    <mergeCell ref="G181:I181"/>
    <mergeCell ref="A173:F173"/>
    <mergeCell ref="H173:I173"/>
    <mergeCell ref="A174:I174"/>
    <mergeCell ref="A175:I175"/>
    <mergeCell ref="A176:I176"/>
    <mergeCell ref="A177:F177"/>
    <mergeCell ref="G177:I177"/>
    <mergeCell ref="A171:D171"/>
    <mergeCell ref="E171:F171"/>
    <mergeCell ref="H171:I171"/>
    <mergeCell ref="A172:D172"/>
    <mergeCell ref="E172:F172"/>
    <mergeCell ref="H172:I172"/>
    <mergeCell ref="A169:D169"/>
    <mergeCell ref="E169:F169"/>
    <mergeCell ref="H169:I169"/>
    <mergeCell ref="A170:D170"/>
    <mergeCell ref="E170:F170"/>
    <mergeCell ref="H170:I170"/>
    <mergeCell ref="A167:D167"/>
    <mergeCell ref="E167:F167"/>
    <mergeCell ref="H167:I167"/>
    <mergeCell ref="A168:D168"/>
    <mergeCell ref="E168:F168"/>
    <mergeCell ref="H168:I168"/>
    <mergeCell ref="A162:I162"/>
    <mergeCell ref="A163:I163"/>
    <mergeCell ref="A165:I165"/>
    <mergeCell ref="A166:D166"/>
    <mergeCell ref="E166:F166"/>
    <mergeCell ref="H166:I166"/>
    <mergeCell ref="B156:H156"/>
    <mergeCell ref="B157:H157"/>
    <mergeCell ref="B158:H158"/>
    <mergeCell ref="A159:H159"/>
    <mergeCell ref="B160:H160"/>
    <mergeCell ref="A161:H161"/>
    <mergeCell ref="A150:I150"/>
    <mergeCell ref="A151:I151"/>
    <mergeCell ref="A152:I152"/>
    <mergeCell ref="A153:I153"/>
    <mergeCell ref="A154:H154"/>
    <mergeCell ref="B155:H155"/>
    <mergeCell ref="A145:I145"/>
    <mergeCell ref="A146:G146"/>
    <mergeCell ref="A147:B149"/>
    <mergeCell ref="C147:I147"/>
    <mergeCell ref="C148:I148"/>
    <mergeCell ref="C149:I149"/>
    <mergeCell ref="B139:G139"/>
    <mergeCell ref="B140:G140"/>
    <mergeCell ref="B141:G141"/>
    <mergeCell ref="B142:G142"/>
    <mergeCell ref="B143:G143"/>
    <mergeCell ref="A144:H144"/>
    <mergeCell ref="A133:G133"/>
    <mergeCell ref="B134:G134"/>
    <mergeCell ref="A135:G135"/>
    <mergeCell ref="B136:G136"/>
    <mergeCell ref="B137:G137"/>
    <mergeCell ref="B138:G138"/>
    <mergeCell ref="B127:H127"/>
    <mergeCell ref="A128:H128"/>
    <mergeCell ref="A129:I129"/>
    <mergeCell ref="B130:G130"/>
    <mergeCell ref="A131:G131"/>
    <mergeCell ref="B132:G132"/>
    <mergeCell ref="B121:H121"/>
    <mergeCell ref="B122:H122"/>
    <mergeCell ref="B123:H123"/>
    <mergeCell ref="B124:H124"/>
    <mergeCell ref="B125:H125"/>
    <mergeCell ref="B126:H126"/>
    <mergeCell ref="B115:H115"/>
    <mergeCell ref="B116:H116"/>
    <mergeCell ref="A117:H117"/>
    <mergeCell ref="B118:H118"/>
    <mergeCell ref="A119:H119"/>
    <mergeCell ref="A120:I120"/>
    <mergeCell ref="B109:H109"/>
    <mergeCell ref="B110:H110"/>
    <mergeCell ref="B111:H111"/>
    <mergeCell ref="B112:H112"/>
    <mergeCell ref="B113:H113"/>
    <mergeCell ref="B114:H114"/>
    <mergeCell ref="B103:H103"/>
    <mergeCell ref="B104:H104"/>
    <mergeCell ref="B105:H105"/>
    <mergeCell ref="B106:H106"/>
    <mergeCell ref="A107:H107"/>
    <mergeCell ref="A108:I108"/>
    <mergeCell ref="B97:H97"/>
    <mergeCell ref="A98:H98"/>
    <mergeCell ref="A99:I99"/>
    <mergeCell ref="B100:H100"/>
    <mergeCell ref="B101:H101"/>
    <mergeCell ref="B102:H102"/>
    <mergeCell ref="B91:H91"/>
    <mergeCell ref="A92:H92"/>
    <mergeCell ref="A93:I93"/>
    <mergeCell ref="A94:I94"/>
    <mergeCell ref="B95:H95"/>
    <mergeCell ref="B96:H96"/>
    <mergeCell ref="A85:I85"/>
    <mergeCell ref="A86:I86"/>
    <mergeCell ref="A87:I87"/>
    <mergeCell ref="B88:H88"/>
    <mergeCell ref="B89:H89"/>
    <mergeCell ref="A90:H90"/>
    <mergeCell ref="B78:G78"/>
    <mergeCell ref="B79:G79"/>
    <mergeCell ref="B80:G80"/>
    <mergeCell ref="B81:C81"/>
    <mergeCell ref="B82:G82"/>
    <mergeCell ref="A83:G83"/>
    <mergeCell ref="A71:I71"/>
    <mergeCell ref="A73:I73"/>
    <mergeCell ref="B74:G74"/>
    <mergeCell ref="B75:G75"/>
    <mergeCell ref="B76:G76"/>
    <mergeCell ref="B77:G77"/>
    <mergeCell ref="B65:H65"/>
    <mergeCell ref="B66:H66"/>
    <mergeCell ref="B67:H67"/>
    <mergeCell ref="B68:H68"/>
    <mergeCell ref="A69:H69"/>
    <mergeCell ref="A70:I70"/>
    <mergeCell ref="B59:H59"/>
    <mergeCell ref="B60:H60"/>
    <mergeCell ref="A61:I61"/>
    <mergeCell ref="A62:I62"/>
    <mergeCell ref="A63:I63"/>
    <mergeCell ref="A64:I64"/>
    <mergeCell ref="B53:H53"/>
    <mergeCell ref="B54:G54"/>
    <mergeCell ref="B55:H55"/>
    <mergeCell ref="B56:H56"/>
    <mergeCell ref="B57:H57"/>
    <mergeCell ref="B58:H58"/>
    <mergeCell ref="A47:H47"/>
    <mergeCell ref="A48:I48"/>
    <mergeCell ref="B49:H49"/>
    <mergeCell ref="B50:H50"/>
    <mergeCell ref="B51:G51"/>
    <mergeCell ref="B52:G52"/>
    <mergeCell ref="B41:H41"/>
    <mergeCell ref="B42:H42"/>
    <mergeCell ref="B43:H43"/>
    <mergeCell ref="B44:H44"/>
    <mergeCell ref="B45:G45"/>
    <mergeCell ref="B46:H46"/>
    <mergeCell ref="B35:G35"/>
    <mergeCell ref="B36:H36"/>
    <mergeCell ref="B37:G37"/>
    <mergeCell ref="B38:H38"/>
    <mergeCell ref="B39:H39"/>
    <mergeCell ref="B40:H40"/>
    <mergeCell ref="B30:G30"/>
    <mergeCell ref="H30:I30"/>
    <mergeCell ref="A31:I31"/>
    <mergeCell ref="A32:I32"/>
    <mergeCell ref="A33:I33"/>
    <mergeCell ref="A34:I34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A19:I19"/>
    <mergeCell ref="A20:I20"/>
    <mergeCell ref="A21:I21"/>
    <mergeCell ref="A22:I22"/>
    <mergeCell ref="B23:G23"/>
    <mergeCell ref="H23:I23"/>
    <mergeCell ref="A16:E16"/>
    <mergeCell ref="F16:G16"/>
    <mergeCell ref="H16:I16"/>
    <mergeCell ref="A17:G17"/>
    <mergeCell ref="H17:I17"/>
    <mergeCell ref="A18:I18"/>
    <mergeCell ref="A13:I13"/>
    <mergeCell ref="A14:E14"/>
    <mergeCell ref="F14:G14"/>
    <mergeCell ref="H14:I14"/>
    <mergeCell ref="A15:E15"/>
    <mergeCell ref="F15:G15"/>
    <mergeCell ref="H15:I15"/>
    <mergeCell ref="B10:G10"/>
    <mergeCell ref="H10:I10"/>
    <mergeCell ref="B11:G11"/>
    <mergeCell ref="H11:I11"/>
    <mergeCell ref="B12:G12"/>
    <mergeCell ref="H12:I12"/>
    <mergeCell ref="A6:I6"/>
    <mergeCell ref="A7:I7"/>
    <mergeCell ref="B8:G8"/>
    <mergeCell ref="H8:I8"/>
    <mergeCell ref="B9:G9"/>
    <mergeCell ref="H9:I9"/>
    <mergeCell ref="A2:I2"/>
    <mergeCell ref="A3:I3"/>
    <mergeCell ref="A4:E4"/>
    <mergeCell ref="F4:I4"/>
    <mergeCell ref="A5:E5"/>
    <mergeCell ref="F5:I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..</cp:lastModifiedBy>
  <dcterms:created xsi:type="dcterms:W3CDTF">2016-07-15T18:29:40Z</dcterms:created>
  <dcterms:modified xsi:type="dcterms:W3CDTF">2016-07-15T18:37:19Z</dcterms:modified>
</cp:coreProperties>
</file>