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1"/>
  </bookViews>
  <sheets>
    <sheet name="Item 1 Auxiliar cozinheiro" sheetId="1" r:id="rId1"/>
    <sheet name="Item 2 Cozinheiro Geral" sheetId="2" r:id="rId2"/>
    <sheet name="Uniforme_EPIs" sheetId="3" r:id="rId3"/>
    <sheet name="Relógio Ponto" sheetId="4" r:id="rId4"/>
  </sheets>
  <definedNames>
    <definedName name="_xlnm.Print_Area" localSheetId="0">'Item 1 Auxiliar cozinheiro'!$A$1:$I$160</definedName>
    <definedName name="_xlnm.Print_Area" localSheetId="1">'Item 2 Cozinheiro Geral'!$A$1:$I$160</definedName>
    <definedName name="Z_39527353_0250_4DC8_8DF6_D0486DA9C43D_.wvu.Rows" localSheetId="0" hidden="1">'Item 1 Auxiliar cozinheiro'!$149:$149</definedName>
    <definedName name="Z_39527353_0250_4DC8_8DF6_D0486DA9C43D_.wvu.Rows" localSheetId="1" hidden="1">'Item 2 Cozinheiro Geral'!$149:$149</definedName>
    <definedName name="Z_4CF892A2_CFBB_40EC_9BB5_81912B51B11A_.wvu.Rows" localSheetId="0" hidden="1">'Item 1 Auxiliar cozinheiro'!$149:$149</definedName>
    <definedName name="Z_4CF892A2_CFBB_40EC_9BB5_81912B51B11A_.wvu.Rows" localSheetId="1" hidden="1">'Item 2 Cozinheiro Geral'!$149:$149</definedName>
  </definedNames>
  <calcPr fullCalcOnLoad="1"/>
</workbook>
</file>

<file path=xl/sharedStrings.xml><?xml version="1.0" encoding="utf-8"?>
<sst xmlns="http://schemas.openxmlformats.org/spreadsheetml/2006/main" count="543" uniqueCount="210">
  <si>
    <r>
      <t xml:space="preserve">ANEXO III - PLANILHAS DE CUSTOS   </t>
    </r>
    <r>
      <rPr>
        <b/>
        <sz val="10"/>
        <color indexed="20"/>
        <rFont val="Arial"/>
        <family val="2"/>
      </rPr>
      <t xml:space="preserve">                                                                                                                     AUXILIAR DE COZINHEIRO - Regime de Tributação: </t>
    </r>
    <r>
      <rPr>
        <b/>
        <sz val="10"/>
        <color indexed="12"/>
        <rFont val="Arial"/>
        <family val="2"/>
      </rPr>
      <t xml:space="preserve">Lucro Real              </t>
    </r>
    <r>
      <rPr>
        <b/>
        <sz val="10"/>
        <color indexed="62"/>
        <rFont val="Arial"/>
        <family val="2"/>
      </rPr>
      <t xml:space="preserve">                   </t>
    </r>
  </si>
  <si>
    <t>Nº do processo:</t>
  </si>
  <si>
    <t>23371.000079/2024-31</t>
  </si>
  <si>
    <t>Licitação nº:</t>
  </si>
  <si>
    <t>Pregão IFRS nº 90004/2024</t>
  </si>
  <si>
    <r>
      <t>Dia: XX</t>
    </r>
    <r>
      <rPr>
        <b/>
        <sz val="10"/>
        <color indexed="10"/>
        <rFont val="Arial"/>
        <family val="2"/>
      </rPr>
      <t xml:space="preserve">/XX/2024 às 9H </t>
    </r>
  </si>
  <si>
    <t xml:space="preserve">DISCRIMINAÇÃO DOS SERVIÇOS (DADOS REFERENTES À CONTRATAÇÃO) </t>
  </si>
  <si>
    <t>A</t>
  </si>
  <si>
    <t>Data de apresentação da proposta (dia/mês/ano)</t>
  </si>
  <si>
    <t>XX/XX/202</t>
  </si>
  <si>
    <t>B</t>
  </si>
  <si>
    <t>Município/UF</t>
  </si>
  <si>
    <t>Sertão/RS</t>
  </si>
  <si>
    <t>C</t>
  </si>
  <si>
    <t>Ano do Acordo, Convenção ou Dissídio Coletivo</t>
  </si>
  <si>
    <t>01/01/2024 a 31/12/2024
SINDASSEIO/RS 
(que engloba Sertão)</t>
  </si>
  <si>
    <t>D</t>
  </si>
  <si>
    <t>Número de meses de execução contratual</t>
  </si>
  <si>
    <t xml:space="preserve">IDENTIFICAÇÃO DO SERVIÇO </t>
  </si>
  <si>
    <t>1. MÓDULOS - Mão de obra</t>
  </si>
  <si>
    <t>Dados para composição dos custos referente à mão de obra</t>
  </si>
  <si>
    <t>Tipo de Serviço (mesmo serviço com características distintas)</t>
  </si>
  <si>
    <t>Auxiliar de Cozinheiro</t>
  </si>
  <si>
    <t>Classificação Brasileira de Ocupações (CBO)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</si>
  <si>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>para a jornada de 44 h/sem</t>
    </r>
  </si>
  <si>
    <t>Categoria Profissional (vinculada à execução contratual)</t>
  </si>
  <si>
    <t>Data-Base da Categoria (dia/mês/ano)</t>
  </si>
  <si>
    <t>1º de janeiro de 2024</t>
  </si>
  <si>
    <r>
      <t xml:space="preserve">Nota 1:  Deverá ser elaborado um quadro para cada tipo de serviço.
</t>
    </r>
    <r>
      <rPr>
        <b/>
        <sz val="11"/>
        <color indexed="10"/>
        <rFont val="Arial"/>
        <family val="2"/>
      </rPr>
      <t>Nota 2: A planilha será calculada considerando os custos mensais do empregado.</t>
    </r>
  </si>
  <si>
    <t>Módulo 1: Composição da Remuneração</t>
  </si>
  <si>
    <t xml:space="preserve">Composição da Remuneração </t>
  </si>
  <si>
    <t>Percentual
(R$)</t>
  </si>
  <si>
    <t xml:space="preserve">Valor
(R$) </t>
  </si>
  <si>
    <r>
      <t>Salário-Base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(Cláusula 5ª CCT 2024)</t>
    </r>
  </si>
  <si>
    <r>
      <t xml:space="preserve">Adicional de Insalubridade </t>
    </r>
    <r>
      <rPr>
        <b/>
        <sz val="10"/>
        <color indexed="12"/>
        <rFont val="Arial"/>
        <family val="2"/>
      </rPr>
      <t xml:space="preserve"> (grau médio - Cláusula 17 CCT 2024)</t>
    </r>
  </si>
  <si>
    <t xml:space="preserve">Outros (especificar)                                          </t>
  </si>
  <si>
    <t xml:space="preserve">Total </t>
  </si>
  <si>
    <t>Módulo 2 – Encargos e Benefícios Anuais, Mensais e Diários</t>
  </si>
  <si>
    <r>
      <t>Submódulo 2.1 – 13º (décimo terceiro) Salário</t>
    </r>
    <r>
      <rPr>
        <b/>
        <sz val="10"/>
        <color indexed="19"/>
        <rFont val="Arial"/>
        <family val="2"/>
      </rPr>
      <t xml:space="preserve"> </t>
    </r>
    <r>
      <rPr>
        <b/>
        <sz val="10"/>
        <rFont val="Arial"/>
        <family val="2"/>
      </rPr>
      <t>e Adicional de Férias</t>
    </r>
  </si>
  <si>
    <t>2.1</t>
  </si>
  <si>
    <t>13º (décimo terceiro) Salário  e Adicional de Férias</t>
  </si>
  <si>
    <t>Valor (R$)</t>
  </si>
  <si>
    <r>
      <t>13º (décimo terceiro) Salário  -</t>
    </r>
    <r>
      <rPr>
        <b/>
        <sz val="10"/>
        <color indexed="12"/>
        <rFont val="Arial"/>
        <family val="2"/>
      </rPr>
      <t xml:space="preserve"> 8,33%</t>
    </r>
    <r>
      <rPr>
        <b/>
        <sz val="10"/>
        <color indexed="10"/>
        <rFont val="Arial"/>
        <family val="2"/>
      </rPr>
      <t xml:space="preserve"> sobre o valor do Módulo 1 - Composição da Remuneração, conforme Anexo XII da IN 5/17</t>
    </r>
  </si>
  <si>
    <r>
      <t xml:space="preserve">Adicional de Férias - </t>
    </r>
    <r>
      <rPr>
        <b/>
        <sz val="10"/>
        <color indexed="12"/>
        <rFont val="Arial"/>
        <family val="2"/>
      </rPr>
      <t>3,025%</t>
    </r>
    <r>
      <rPr>
        <b/>
        <sz val="10"/>
        <color indexed="10"/>
        <rFont val="Arial"/>
        <family val="2"/>
      </rPr>
      <t xml:space="preserve"> sobre o valor do Módulo 1 - Composição da Remuneração, conforme Anexo XII da IN 5/17 (12,10% - sendo Férias = 9,75% e Adicional (1/3) = 3,025%)</t>
    </r>
  </si>
  <si>
    <t>Total</t>
  </si>
  <si>
    <r>
      <t xml:space="preserve">Submódulo 2.2 - Encargos Previdenciários (GPS), Fundo de Garantia por Tempo de Serviço (FGTS) e outras contribuições </t>
    </r>
    <r>
      <rPr>
        <b/>
        <sz val="10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</si>
  <si>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</si>
  <si>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</si>
  <si>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</si>
  <si>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</si>
  <si>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</si>
  <si>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</si>
  <si>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10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</si>
  <si>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</si>
  <si>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</si>
  <si>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</si>
  <si>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</si>
  <si>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</si>
  <si>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</si>
  <si>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</si>
  <si>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</si>
  <si>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</si>
  <si>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</si>
  <si>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</si>
  <si>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r>
      <t>Nota 1: Os percentuais dos encargos previdenciários, do FGTS e demais contribuições são aqueles estabelecidos pela legislação vigente.
Nota 2: O RAT a depender do grau de risco do serviço irá variar entre 1%, para risco leve, de 2% para risco médio, e de 3% para risco grave.
Nota 3: Esses percentuais incidem sobre o Módulo 1 e Submódulo 2.1</t>
    </r>
    <r>
      <rPr>
        <sz val="8"/>
        <color indexed="19"/>
        <rFont val="Arial"/>
        <family val="2"/>
      </rPr>
      <t>.</t>
    </r>
  </si>
  <si>
    <t>Submódulo 2.3 – Benefícios Mensais e Diários</t>
  </si>
  <si>
    <t>2.3</t>
  </si>
  <si>
    <t>Benefícios Mensais e Diários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</si>
  <si>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[(2xVTx21)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xSB)]</t>
    </r>
  </si>
  <si>
    <r>
      <t xml:space="preserve">      </t>
    </r>
    <r>
      <rPr>
        <b/>
        <sz val="10"/>
        <color indexed="10"/>
        <rFont val="Arial"/>
        <family val="2"/>
      </rPr>
      <t xml:space="preserve">A.1) Valor da passagem do transporte coletivo no município de prestação dos serviços: </t>
    </r>
  </si>
  <si>
    <t>-</t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</si>
  <si>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</si>
  <si>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t xml:space="preserve">      </t>
    </r>
    <r>
      <rPr>
        <b/>
        <sz val="9"/>
        <color indexed="10"/>
        <rFont val="Arial"/>
        <family val="2"/>
      </rPr>
      <t xml:space="preserve">A.3) Quantidade de dias do mês de recebimento de passagens </t>
    </r>
  </si>
  <si>
    <r>
      <t xml:space="preserve">     </t>
    </r>
    <r>
      <rPr>
        <b/>
        <sz val="9"/>
        <color indexed="10"/>
        <rFont val="Arial"/>
        <family val="2"/>
      </rPr>
      <t xml:space="preserve">A.4) Participação do empregado em percentual do salário-base </t>
    </r>
    <r>
      <rPr>
        <b/>
        <sz val="9"/>
        <color indexed="12"/>
        <rFont val="Arial"/>
        <family val="2"/>
      </rPr>
      <t>(Cláus 20 CCT)</t>
    </r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</si>
  <si>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19%</t>
    </r>
    <r>
      <rPr>
        <b/>
        <sz val="10"/>
        <color indexed="10"/>
        <rFont val="Arial"/>
        <family val="2"/>
      </rPr>
      <t>)]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</si>
  <si>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</t>
    </r>
    <r>
      <rPr>
        <b/>
        <sz val="9"/>
        <color indexed="12"/>
        <rFont val="Arial"/>
        <family val="2"/>
      </rPr>
      <t xml:space="preserve"> (Cláusula 18 CCT 2024)</t>
    </r>
  </si>
  <si>
    <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</si>
  <si>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</si>
  <si>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</si>
  <si>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t xml:space="preserve">Plano de Benefício Familiar </t>
    </r>
    <r>
      <rPr>
        <b/>
        <sz val="10"/>
        <color indexed="12"/>
        <rFont val="Arial"/>
        <family val="2"/>
      </rPr>
      <t xml:space="preserve">(Cláusula 29 CCT 2024)  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</si>
  <si>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</si>
  <si>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</si>
  <si>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</si>
  <si>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</si>
  <si>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</si>
  <si>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</si>
  <si>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</si>
  <si>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</si>
  <si>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10"/>
        <color indexed="10"/>
        <rFont val="Arial"/>
        <family val="2"/>
      </rPr>
      <t xml:space="preserve">Cálculo do valor = [Rem/12 + 13º/12 + Férias/12 + (1/3xFérias)/12] x (30/30=1) x 5% de rotatividade anual
Os reflexos de 13º, F e 1/3F são referentes a 1 mês de APInd - </t>
    </r>
    <r>
      <rPr>
        <b/>
        <sz val="10"/>
        <color indexed="12"/>
        <rFont val="Arial"/>
        <family val="2"/>
      </rPr>
      <t>Na prorrogação, poderão ser considerados 3 dias conforme Lei nº 12.506/2011, dependendo da análise do nº de ocorrências deste evento no período.</t>
    </r>
  </si>
  <si>
    <t>Incidência do FGTS sobre o Aviso Prévio Indenizado</t>
  </si>
  <si>
    <r>
      <t xml:space="preserve">Aviso Prévio Trabalhado   </t>
    </r>
    <r>
      <rPr>
        <b/>
        <sz val="10"/>
        <color indexed="10"/>
        <rFont val="Arial"/>
        <family val="2"/>
      </rPr>
      <t>Cálculo do valor= [(Rem/30)x7]/</t>
    </r>
    <r>
      <rPr>
        <b/>
        <sz val="10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 - ao final do contrato -</t>
    </r>
    <r>
      <rPr>
        <b/>
        <sz val="10"/>
        <color indexed="12"/>
        <rFont val="Arial"/>
        <family val="2"/>
      </rPr>
      <t xml:space="preserve"> Negociar extinção/redução na 1ª prorrogação, dependendo da análise do nº de ocorrências deste evento no período.</t>
    </r>
  </si>
  <si>
    <t xml:space="preserve">Incidência de GPS, FGTS e outras contribuições sobre o Aviso Prévio Trabalhado         </t>
  </si>
  <si>
    <r>
      <t xml:space="preserve">Multa sobre o FGTS para as rescisões sem justa causa - </t>
    </r>
    <r>
      <rPr>
        <b/>
        <sz val="10"/>
        <color indexed="10"/>
        <rFont val="Arial"/>
        <family val="2"/>
      </rPr>
      <t>4% sobre o valor do Módulo 1 – Remuneração, conforme Anexo XII da IN Seges nº 5/2017</t>
    </r>
  </si>
  <si>
    <t>Nota 1:  Aviso Prévio Indenizado - Na prorrogação, poderão ser considerados 3 dias conforme Lei nº 12.506/2011, dependendo da análise do nº de ocorrências deste evento no período.
Nota 2: Aviso Prévio Trabalhado - corresponde ao percentual  de 1,94% no primeiro ano; em caso de prorrogação do contrato, poderão ser considerados 3 dias conforme Lei nº 12.506/2011, devendo o percentual máximo dessa parcela ser de até 0,194% a cada ano de prorrogação.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</si>
  <si>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</si>
  <si>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</si>
  <si>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MÓDULO 1 + MÓDULO 2 (-VA - VT) + FÉRIAS + MÓDULO 3 - </t>
    </r>
    <r>
      <rPr>
        <b/>
        <sz val="10"/>
        <color indexed="10"/>
        <rFont val="Arial"/>
        <family val="2"/>
      </rPr>
      <t>exceto o Substituto na cobertura de Férias e o Afastamento Maternidade, sendo que neste último a Rem e o 13º podem ser compensados pelo INSS, ambos com base de cálculo própria, conforme consta nesses itens de custo.</t>
    </r>
  </si>
  <si>
    <t>MÓD 1 =</t>
  </si>
  <si>
    <r>
      <t xml:space="preserve">MÓD 2 </t>
    </r>
    <r>
      <rPr>
        <b/>
        <sz val="10"/>
        <color indexed="10"/>
        <rFont val="Arial"/>
        <family val="2"/>
      </rPr>
      <t xml:space="preserve">(sem VA e VT) + </t>
    </r>
    <r>
      <rPr>
        <b/>
        <sz val="10"/>
        <color indexed="12"/>
        <rFont val="Arial"/>
        <family val="2"/>
      </rPr>
      <t>Férias =</t>
    </r>
  </si>
  <si>
    <t>MÓD 3 =</t>
  </si>
  <si>
    <t xml:space="preserve">Submódulo 4.1 – Substituto nas Ausências Legais </t>
  </si>
  <si>
    <t>4.1</t>
  </si>
  <si>
    <t>Substituto nas Ausências Legais</t>
  </si>
  <si>
    <r>
      <t>Substituto na cobertura de Férias</t>
    </r>
    <r>
      <rPr>
        <b/>
        <sz val="10"/>
        <color indexed="19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Obrigatória a cotação de 9,075% sobre o valor do (Módulo 1 - Composição da Remuneração </t>
    </r>
    <r>
      <rPr>
        <b/>
        <sz val="10"/>
        <color indexed="39"/>
        <rFont val="Arial"/>
        <family val="2"/>
      </rPr>
      <t xml:space="preserve"> mais</t>
    </r>
    <r>
      <rPr>
        <b/>
        <sz val="10"/>
        <color indexed="10"/>
        <rFont val="Arial"/>
        <family val="2"/>
      </rPr>
      <t xml:space="preserve"> o percentual do Submódulo 2.2 sobre o cálculo anterior, conforme Anexo XII da IN 5/17 (Férias + Adicional = 12,10% = 9,075% + 3,025%) 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</si>
  <si>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</si>
  <si>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</si>
  <si>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/30)x0,97 dias]/12</t>
    </r>
  </si>
  <si>
    <r>
      <t xml:space="preserve">Substituto na cobertura de Afastamento Maternidade
</t>
    </r>
    <r>
      <rPr>
        <b/>
        <sz val="10"/>
        <color indexed="10"/>
        <rFont val="Arial"/>
        <family val="2"/>
      </rPr>
      <t xml:space="preserve">Cálculo do valor = [((Férias + Férias / 3) + SUB2.2 x (Férias + Férias / 3)) x (4/12)] x 2% + [( FGTS x Rem + SUB 2.2 x 13º + SUB2.3 – VA – VT + MÓD3) x (4/12)] } x 2%     </t>
    </r>
    <r>
      <rPr>
        <b/>
        <sz val="10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Não incide Contribuição Previdenciária Patronal (INSS + 3ªs entidades) sobre a Remuneração da empregada residente nos 4 meses de Afastamento, conforme Solução de Consulta Cosit/RFB nº 27/2023, publicada na pág. 20 da Seção 1 do DOU de 09/02/2023. A Remuneração e o 13º da empregada residente poderão ser compensados, por isso não constam da fórmula.</t>
    </r>
  </si>
  <si>
    <r>
      <t xml:space="preserve">Substituto na cobertura de Ausência por doença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)/30)x3dias]/12</t>
    </r>
  </si>
  <si>
    <t>Quadro-Resumo do Módulo 4 – Custo de Reposição do Profissional Ausente</t>
  </si>
  <si>
    <t>Custo de Reposição do Profissional Ausente</t>
  </si>
  <si>
    <t>Módulo 5 – Insumos Diversos</t>
  </si>
  <si>
    <t>Insumos diversos</t>
  </si>
  <si>
    <r>
      <t>Uniformes</t>
    </r>
    <r>
      <rPr>
        <b/>
        <sz val="10"/>
        <color indexed="12"/>
        <rFont val="Arial"/>
        <family val="2"/>
      </rPr>
      <t xml:space="preserve"> </t>
    </r>
  </si>
  <si>
    <t>EPIs</t>
  </si>
  <si>
    <r>
      <t>Equipamentos</t>
    </r>
    <r>
      <rPr>
        <b/>
        <sz val="10"/>
        <color indexed="12"/>
        <rFont val="Arial"/>
        <family val="2"/>
      </rPr>
      <t xml:space="preserve"> (Aparelho registrador de ponto eletrônico)</t>
    </r>
  </si>
  <si>
    <t xml:space="preserve">Outros (especificar) 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</si>
  <si>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</si>
  <si>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</si>
  <si>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</si>
  <si>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</si>
  <si>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</si>
  <si>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</si>
  <si>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</si>
  <si>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</si>
  <si>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</si>
  <si>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</si>
  <si>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b/>
        <sz val="10"/>
        <color indexed="12"/>
        <rFont val="Arial"/>
        <family val="2"/>
      </rPr>
      <t xml:space="preserve"> Os licitantes optantes ou obrigados ao regime não cumulativo da Cofins devem cotar a alíquota média, com demonstração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</si>
  <si>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Os licitantes optantes ou obrigados ao regime não cumulativo do PIS devem cotar a alíquota média, com demonstração</t>
    </r>
  </si>
  <si>
    <r>
      <t xml:space="preserve"> c) IRPJ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</si>
  <si>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</si>
  <si>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</si>
  <si>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</si>
  <si>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</t>
    </r>
    <r>
      <rPr>
        <b/>
        <sz val="10"/>
        <rFont val="Arial"/>
        <family val="2"/>
      </rPr>
      <t xml:space="preserve">a) ISS              </t>
    </r>
    <r>
      <rPr>
        <sz val="10"/>
        <color indexed="10"/>
        <rFont val="Arial"/>
        <family val="2"/>
      </rPr>
      <t>(Decreto Municipal de Sertão/RS)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</si>
  <si>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</si>
  <si>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</si>
  <si>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</si>
  <si>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</si>
  <si>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</si>
  <si>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</si>
  <si>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</si>
  <si>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</si>
  <si>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</si>
  <si>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</si>
  <si>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</si>
  <si>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</si>
  <si>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</si>
  <si>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</si>
  <si>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Empregado</t>
  </si>
  <si>
    <t>QUANTIDADE DE PESSOAL ALOCADO NA EXECUÇÃO CONTRATUAL (item 6.2.e do Anexo VII da IN nº 5/2017)</t>
  </si>
  <si>
    <t>Tipo de Mão de Obra</t>
  </si>
  <si>
    <t>Quantidade de Pessoal</t>
  </si>
  <si>
    <t>Valor Mensal do Serviço (total por empregado x nº de postos)</t>
  </si>
  <si>
    <t>Número de meses do contrato</t>
  </si>
  <si>
    <t>Valor Global da Proposta (valor mensal x nº de meses execução)</t>
  </si>
  <si>
    <t>COZINHEIRO GERAL - Regime de Tributação: Lucro Real</t>
  </si>
  <si>
    <t>Cozinheiro Geral</t>
  </si>
  <si>
    <t xml:space="preserve">Cozinheiro geral </t>
  </si>
  <si>
    <t>DESCRIÇÃO DOS ITENS QUE COMPÕEM O UNIFORME E EPIs - AUXILIAR DE COZINHA E COZINHEIRO</t>
  </si>
  <si>
    <t>ITEM</t>
  </si>
  <si>
    <t>DESCRIÇÃO DAS PEÇAS DO UNIFORME</t>
  </si>
  <si>
    <t>UNIDADE</t>
  </si>
  <si>
    <t>QUANTIDADE/ANO</t>
  </si>
  <si>
    <t>ORÇAMENTO 1</t>
  </si>
  <si>
    <t>ORÇAMENTO 2</t>
  </si>
  <si>
    <t>ORÇAMENTO 3</t>
  </si>
  <si>
    <t>MÉDIA VALOR UNITATRIO</t>
  </si>
  <si>
    <t>VALOR TOTAL ANO</t>
  </si>
  <si>
    <t>Avental de silicone, ou outro material impermeável, não inflamável</t>
  </si>
  <si>
    <t>UN</t>
  </si>
  <si>
    <t>Botas de borracha cano longo, na cor branca. Tamanho compatível com cada trabalhador</t>
  </si>
  <si>
    <t>PAR</t>
  </si>
  <si>
    <t>Camisas com gola V, sem abotoamento frontal, sem bolso. Tamanho compatível com cada trabalhador</t>
  </si>
  <si>
    <t>Camisa Manga longa sem bolso. Tamanho compatível com cada trabalhador</t>
  </si>
  <si>
    <t>Calças, com elástico, na cor branca. Tamanho compatível com cada trabalhador</t>
  </si>
  <si>
    <t>Jaleco, sem bolso de pano na cor branca. Tamanho compatível com cada trabalhador</t>
  </si>
  <si>
    <t>Sapatos antiderrapante branco. Tamanho compatível com cada trabalhador</t>
  </si>
  <si>
    <t>TOTAL ANUAL</t>
  </si>
  <si>
    <t>CUSTO MENSAL POR POSTO DE TRABALHO (DO TOTAL DE UNIFORME ANO)</t>
  </si>
  <si>
    <t>CUSTO MÊS</t>
  </si>
  <si>
    <t>DESCRIÇÃO DAS PEÇAS DOS EPIs</t>
  </si>
  <si>
    <t>Luvas de borracha. Tamanho compatível com cada trabalhador</t>
  </si>
  <si>
    <t>Luva malha de aço. Tamanho compatível com cada trabalhador</t>
  </si>
  <si>
    <t>Luvas descartável de vinil, sem pó. Tamanho compatível com cada trabalhador</t>
  </si>
  <si>
    <t>CX C/100 UN</t>
  </si>
  <si>
    <r>
      <rPr>
        <sz val="10"/>
        <color indexed="8"/>
        <rFont val="Calibri"/>
        <family val="2"/>
      </rPr>
      <t>Óculos de proteção</t>
    </r>
  </si>
  <si>
    <r>
      <rPr>
        <sz val="10"/>
        <color indexed="8"/>
        <rFont val="Calibri"/>
        <family val="2"/>
      </rPr>
      <t>Protetor auricular - plug/concha</t>
    </r>
  </si>
  <si>
    <t>Touca descartável branca em TNT.</t>
  </si>
  <si>
    <t>CUSTO MENSAL POR POSTO DE TRABALHO (DO TOTAL DE EPIs ANO)</t>
  </si>
  <si>
    <t>Levantamento do Custo referente RELÓGIO PONTO - Pregão 04/2024</t>
  </si>
  <si>
    <t>Elaborado com base em Pesquisa de Mercado para o custo do relógio ponto</t>
  </si>
  <si>
    <t>UND</t>
  </si>
  <si>
    <t>QDT</t>
  </si>
  <si>
    <t>Orçamento 1</t>
  </si>
  <si>
    <t>Orçamento 2</t>
  </si>
  <si>
    <t>Orçamento 3</t>
  </si>
  <si>
    <t>Média de Valores (A)</t>
  </si>
  <si>
    <t>Vida Útil/Anos (B)</t>
  </si>
  <si>
    <t>Valor Residual (C)</t>
  </si>
  <si>
    <t>Valor Residual/Vida  Útil (D)</t>
  </si>
  <si>
    <t>Valor Final (E)</t>
  </si>
  <si>
    <t>Nº Item</t>
  </si>
  <si>
    <t>Descrição Detalhada</t>
  </si>
  <si>
    <t>LOJAS AMERICANAS</t>
  </si>
  <si>
    <t>MAGAZINE LUIZA</t>
  </si>
  <si>
    <t>PONTO TECNOLOGIA</t>
  </si>
  <si>
    <t>(A-10%)</t>
  </si>
  <si>
    <t>(C/B)</t>
  </si>
  <si>
    <t>(D/12)</t>
  </si>
  <si>
    <t>PONTO ELETRÔNICO CFE PORTARIA 1510/2009</t>
  </si>
</sst>
</file>

<file path=xl/styles.xml><?xml version="1.0" encoding="utf-8"?>
<styleSheet xmlns="http://schemas.openxmlformats.org/spreadsheetml/2006/main">
  <numFmts count="23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\-??_);_(@_)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&quot;R$&quot;\ #,##0.00"/>
    <numFmt numFmtId="181" formatCode="&quot;R$&quot;\ #,##0.00_);[Red]\(&quot;R$&quot;\ #,###.00\)"/>
    <numFmt numFmtId="182" formatCode="&quot;R$ &quot;#,##0.00"/>
    <numFmt numFmtId="183" formatCode="0;[Red]\-0"/>
    <numFmt numFmtId="184" formatCode="0.000%"/>
    <numFmt numFmtId="185" formatCode="0.0000"/>
    <numFmt numFmtId="186" formatCode="0.0000%"/>
  </numFmts>
  <fonts count="57">
    <font>
      <sz val="10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0"/>
      <color indexed="53"/>
      <name val="Calibri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9"/>
      <name val="Arial"/>
      <family val="2"/>
    </font>
    <font>
      <b/>
      <strike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10"/>
      <name val="Arial"/>
      <family val="2"/>
    </font>
    <font>
      <sz val="8"/>
      <color indexed="19"/>
      <name val="Arial"/>
      <family val="2"/>
    </font>
    <font>
      <b/>
      <sz val="9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8"/>
      <color theme="3"/>
      <name val="Calibri Light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A"/>
      <name val="Calibri"/>
      <family val="2"/>
    </font>
    <font>
      <b/>
      <sz val="10"/>
      <color rgb="FFC00000"/>
      <name val="Calibri"/>
      <family val="2"/>
    </font>
    <font>
      <b/>
      <sz val="10"/>
      <color theme="5"/>
      <name val="Calibri"/>
      <family val="2"/>
    </font>
    <font>
      <b/>
      <sz val="10"/>
      <color rgb="FF7030A0"/>
      <name val="Arial"/>
      <family val="2"/>
    </font>
    <font>
      <b/>
      <sz val="16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2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justify" vertical="center" wrapText="1"/>
    </xf>
    <xf numFmtId="180" fontId="50" fillId="24" borderId="13" xfId="0" applyNumberFormat="1" applyFont="1" applyFill="1" applyBorder="1" applyAlignment="1">
      <alignment horizontal="center" vertical="center" wrapText="1"/>
    </xf>
    <xf numFmtId="180" fontId="51" fillId="24" borderId="13" xfId="0" applyNumberFormat="1" applyFont="1" applyFill="1" applyBorder="1" applyAlignment="1">
      <alignment vertical="center" wrapText="1"/>
    </xf>
    <xf numFmtId="0" fontId="50" fillId="24" borderId="13" xfId="0" applyNumberFormat="1" applyFont="1" applyFill="1" applyBorder="1" applyAlignment="1">
      <alignment horizontal="center" vertical="center" wrapText="1"/>
    </xf>
    <xf numFmtId="180" fontId="50" fillId="25" borderId="13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51" fillId="24" borderId="14" xfId="0" applyFont="1" applyFill="1" applyBorder="1" applyAlignment="1">
      <alignment horizontal="center" vertical="center" wrapText="1"/>
    </xf>
    <xf numFmtId="181" fontId="51" fillId="24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justify" wrapText="1"/>
    </xf>
    <xf numFmtId="181" fontId="50" fillId="24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justify" wrapText="1"/>
    </xf>
    <xf numFmtId="181" fontId="1" fillId="0" borderId="14" xfId="0" applyNumberFormat="1" applyFont="1" applyFill="1" applyBorder="1" applyAlignment="1">
      <alignment horizontal="center"/>
    </xf>
    <xf numFmtId="180" fontId="53" fillId="25" borderId="14" xfId="0" applyNumberFormat="1" applyFont="1" applyFill="1" applyBorder="1" applyAlignment="1">
      <alignment horizontal="right"/>
    </xf>
    <xf numFmtId="181" fontId="53" fillId="25" borderId="14" xfId="0" applyNumberFormat="1" applyFont="1" applyFill="1" applyBorder="1" applyAlignment="1">
      <alignment horizontal="right"/>
    </xf>
    <xf numFmtId="0" fontId="53" fillId="25" borderId="14" xfId="0" applyFont="1" applyFill="1" applyBorder="1" applyAlignment="1">
      <alignment horizontal="center" wrapText="1" shrinkToFit="1"/>
    </xf>
    <xf numFmtId="0" fontId="53" fillId="25" borderId="14" xfId="0" applyFont="1" applyFill="1" applyBorder="1" applyAlignment="1">
      <alignment wrapText="1" shrinkToFit="1"/>
    </xf>
    <xf numFmtId="181" fontId="53" fillId="25" borderId="14" xfId="0" applyNumberFormat="1" applyFont="1" applyFill="1" applyBorder="1" applyAlignment="1">
      <alignment wrapText="1" shrinkToFit="1"/>
    </xf>
    <xf numFmtId="181" fontId="53" fillId="25" borderId="14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center" wrapText="1" shrinkToFit="1"/>
    </xf>
    <xf numFmtId="0" fontId="54" fillId="0" borderId="0" xfId="0" applyFont="1" applyFill="1" applyBorder="1" applyAlignment="1">
      <alignment wrapText="1" shrinkToFit="1"/>
    </xf>
    <xf numFmtId="181" fontId="54" fillId="0" borderId="0" xfId="0" applyNumberFormat="1" applyFont="1" applyFill="1" applyBorder="1" applyAlignment="1">
      <alignment wrapText="1" shrinkToFit="1"/>
    </xf>
    <xf numFmtId="181" fontId="54" fillId="0" borderId="0" xfId="0" applyNumberFormat="1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/>
    </xf>
    <xf numFmtId="0" fontId="52" fillId="0" borderId="14" xfId="0" applyFont="1" applyFill="1" applyBorder="1" applyAlignment="1">
      <alignment horizontal="center" wrapText="1"/>
    </xf>
    <xf numFmtId="181" fontId="1" fillId="0" borderId="15" xfId="0" applyNumberFormat="1" applyFont="1" applyFill="1" applyBorder="1" applyAlignment="1">
      <alignment horizontal="center"/>
    </xf>
    <xf numFmtId="181" fontId="50" fillId="24" borderId="15" xfId="0" applyNumberFormat="1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/>
    </xf>
    <xf numFmtId="181" fontId="50" fillId="24" borderId="16" xfId="0" applyNumberFormat="1" applyFont="1" applyFill="1" applyBorder="1" applyAlignment="1">
      <alignment horizontal="center" vertical="center" wrapText="1"/>
    </xf>
    <xf numFmtId="181" fontId="1" fillId="24" borderId="15" xfId="0" applyNumberFormat="1" applyFont="1" applyFill="1" applyBorder="1" applyAlignment="1">
      <alignment horizontal="center" vertical="center" wrapText="1"/>
    </xf>
    <xf numFmtId="181" fontId="1" fillId="24" borderId="16" xfId="0" applyNumberFormat="1" applyFont="1" applyFill="1" applyBorder="1" applyAlignment="1">
      <alignment horizontal="center" vertical="center" wrapText="1"/>
    </xf>
    <xf numFmtId="181" fontId="1" fillId="24" borderId="14" xfId="0" applyNumberFormat="1" applyFont="1" applyFill="1" applyBorder="1" applyAlignment="1">
      <alignment horizontal="center" vertical="center" wrapText="1"/>
    </xf>
    <xf numFmtId="181" fontId="53" fillId="25" borderId="14" xfId="0" applyNumberFormat="1" applyFont="1" applyFill="1" applyBorder="1" applyAlignment="1">
      <alignment horizontal="center" vertical="center" wrapText="1"/>
    </xf>
    <xf numFmtId="181" fontId="54" fillId="2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58" fontId="10" fillId="0" borderId="17" xfId="0" applyNumberFormat="1" applyFont="1" applyFill="1" applyBorder="1" applyAlignment="1">
      <alignment horizontal="right" vertical="center" wrapText="1"/>
    </xf>
    <xf numFmtId="0" fontId="0" fillId="27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10" fontId="5" fillId="0" borderId="17" xfId="0" applyNumberFormat="1" applyFont="1" applyFill="1" applyBorder="1" applyAlignment="1">
      <alignment vertical="center"/>
    </xf>
    <xf numFmtId="0" fontId="5" fillId="8" borderId="17" xfId="0" applyFont="1" applyFill="1" applyBorder="1" applyAlignment="1">
      <alignment horizontal="right" vertical="center" wrapText="1"/>
    </xf>
    <xf numFmtId="0" fontId="11" fillId="27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justify" vertical="center" wrapText="1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justify" vertical="center" wrapText="1"/>
    </xf>
    <xf numFmtId="10" fontId="12" fillId="0" borderId="17" xfId="0" applyNumberFormat="1" applyFont="1" applyFill="1" applyBorder="1" applyAlignment="1">
      <alignment horizontal="justify" vertical="center" wrapText="1"/>
    </xf>
    <xf numFmtId="184" fontId="5" fillId="0" borderId="17" xfId="0" applyNumberFormat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right" vertical="center"/>
    </xf>
    <xf numFmtId="0" fontId="5" fillId="8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right" vertical="center"/>
    </xf>
    <xf numFmtId="10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 horizontal="center" vertical="center" wrapText="1"/>
    </xf>
    <xf numFmtId="186" fontId="5" fillId="0" borderId="17" xfId="0" applyNumberFormat="1" applyFont="1" applyBorder="1" applyAlignment="1">
      <alignment horizontal="right" vertical="center"/>
    </xf>
    <xf numFmtId="186" fontId="5" fillId="8" borderId="17" xfId="0" applyNumberFormat="1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horizontal="right" vertical="center"/>
    </xf>
    <xf numFmtId="0" fontId="0" fillId="27" borderId="21" xfId="0" applyFont="1" applyFill="1" applyBorder="1" applyAlignment="1">
      <alignment horizontal="right" vertical="center"/>
    </xf>
    <xf numFmtId="10" fontId="5" fillId="27" borderId="21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justify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182" fontId="10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0" fontId="10" fillId="0" borderId="17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6" fillId="0" borderId="20" xfId="0" applyFont="1" applyBorder="1" applyAlignment="1">
      <alignment horizontal="left" vertical="center" wrapText="1"/>
    </xf>
    <xf numFmtId="10" fontId="10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8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8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8" borderId="17" xfId="0" applyNumberFormat="1" applyFont="1" applyFill="1" applyBorder="1" applyAlignment="1">
      <alignment horizontal="right" vertical="center"/>
    </xf>
    <xf numFmtId="4" fontId="5" fillId="27" borderId="19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10" fontId="1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 wrapText="1"/>
    </xf>
    <xf numFmtId="0" fontId="5" fillId="27" borderId="17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18" fillId="27" borderId="22" xfId="0" applyFont="1" applyFill="1" applyBorder="1" applyAlignment="1">
      <alignment horizontal="right" vertical="center" wrapText="1"/>
    </xf>
    <xf numFmtId="0" fontId="18" fillId="27" borderId="22" xfId="0" applyFont="1" applyFill="1" applyBorder="1" applyAlignment="1">
      <alignment horizontal="justify" vertical="center" wrapText="1"/>
    </xf>
    <xf numFmtId="0" fontId="18" fillId="27" borderId="17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right" vertical="center" wrapText="1"/>
    </xf>
    <xf numFmtId="0" fontId="5" fillId="8" borderId="21" xfId="0" applyFont="1" applyFill="1" applyBorder="1" applyAlignment="1">
      <alignment horizontal="right" vertical="center" wrapText="1"/>
    </xf>
    <xf numFmtId="0" fontId="5" fillId="8" borderId="19" xfId="0" applyFont="1" applyFill="1" applyBorder="1" applyAlignment="1">
      <alignment horizontal="right" vertical="center" wrapText="1"/>
    </xf>
    <xf numFmtId="0" fontId="5" fillId="27" borderId="17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10" fontId="5" fillId="0" borderId="17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5" fillId="8" borderId="17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5" fillId="8" borderId="17" xfId="0" applyNumberFormat="1" applyFont="1" applyFill="1" applyBorder="1" applyAlignment="1">
      <alignment horizontal="right"/>
    </xf>
    <xf numFmtId="0" fontId="0" fillId="8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5" fillId="8" borderId="17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 wrapText="1"/>
    </xf>
    <xf numFmtId="10" fontId="10" fillId="0" borderId="17" xfId="0" applyNumberFormat="1" applyFont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20" fillId="27" borderId="20" xfId="0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8" borderId="20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27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left"/>
    </xf>
    <xf numFmtId="0" fontId="5" fillId="28" borderId="14" xfId="0" applyFont="1" applyFill="1" applyBorder="1" applyAlignment="1">
      <alignment horizontal="justify" vertical="top"/>
    </xf>
    <xf numFmtId="0" fontId="5" fillId="29" borderId="14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27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justify" vertical="center" wrapText="1"/>
    </xf>
    <xf numFmtId="182" fontId="10" fillId="0" borderId="2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justify" vertical="center" wrapText="1"/>
    </xf>
    <xf numFmtId="182" fontId="10" fillId="0" borderId="25" xfId="0" applyNumberFormat="1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 horizontal="right" vertical="center"/>
    </xf>
    <xf numFmtId="176" fontId="10" fillId="26" borderId="0" xfId="0" applyNumberFormat="1" applyFont="1" applyFill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left"/>
    </xf>
    <xf numFmtId="0" fontId="5" fillId="30" borderId="14" xfId="0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Título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view="pageBreakPreview" zoomScaleSheetLayoutView="100" workbookViewId="0" topLeftCell="A76">
      <selection activeCell="A83" sqref="A83:I83"/>
    </sheetView>
  </sheetViews>
  <sheetFormatPr defaultColWidth="9.140625" defaultRowHeight="12.75"/>
  <cols>
    <col min="1" max="1" width="15.28125" style="49" customWidth="1"/>
    <col min="2" max="2" width="11.140625" style="49" customWidth="1"/>
    <col min="3" max="3" width="13.28125" style="49" customWidth="1"/>
    <col min="4" max="4" width="10.140625" style="49" customWidth="1"/>
    <col min="5" max="5" width="12.421875" style="49" customWidth="1"/>
    <col min="6" max="6" width="11.28125" style="49" customWidth="1"/>
    <col min="7" max="7" width="9.8515625" style="49" customWidth="1"/>
    <col min="8" max="8" width="12.57421875" style="49" customWidth="1"/>
    <col min="9" max="9" width="12.00390625" style="50" customWidth="1"/>
    <col min="10" max="16384" width="9.140625" style="49" customWidth="1"/>
  </cols>
  <sheetData>
    <row r="1" spans="1:9" ht="66.75" customHeight="1">
      <c r="A1" s="196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>
      <c r="A2" s="52" t="s">
        <v>1</v>
      </c>
      <c r="B2" s="52"/>
      <c r="C2" s="52"/>
      <c r="D2" s="52"/>
      <c r="E2" s="52"/>
      <c r="F2" s="53" t="s">
        <v>2</v>
      </c>
      <c r="G2" s="53"/>
      <c r="H2" s="53"/>
      <c r="I2" s="53"/>
    </row>
    <row r="3" spans="1:9" ht="15.75" customHeight="1">
      <c r="A3" s="52" t="s">
        <v>3</v>
      </c>
      <c r="B3" s="52"/>
      <c r="C3" s="52"/>
      <c r="D3" s="52"/>
      <c r="E3" s="52"/>
      <c r="F3" s="53" t="s">
        <v>4</v>
      </c>
      <c r="G3" s="53"/>
      <c r="H3" s="53"/>
      <c r="I3" s="53"/>
    </row>
    <row r="4" spans="1:9" ht="15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</row>
    <row r="5" spans="1:9" ht="20.25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</row>
    <row r="6" spans="1:9" ht="15.75" customHeight="1">
      <c r="A6" s="55" t="s">
        <v>7</v>
      </c>
      <c r="B6" s="52" t="s">
        <v>8</v>
      </c>
      <c r="C6" s="52"/>
      <c r="D6" s="52"/>
      <c r="E6" s="52"/>
      <c r="F6" s="52"/>
      <c r="G6" s="52"/>
      <c r="H6" s="56" t="s">
        <v>9</v>
      </c>
      <c r="I6" s="56"/>
    </row>
    <row r="7" spans="1:9" ht="15.75" customHeight="1">
      <c r="A7" s="55" t="s">
        <v>10</v>
      </c>
      <c r="B7" s="52" t="s">
        <v>11</v>
      </c>
      <c r="C7" s="52"/>
      <c r="D7" s="52"/>
      <c r="E7" s="52"/>
      <c r="F7" s="52"/>
      <c r="G7" s="52"/>
      <c r="H7" s="53" t="s">
        <v>12</v>
      </c>
      <c r="I7" s="53"/>
    </row>
    <row r="8" spans="1:9" ht="39.75" customHeight="1">
      <c r="A8" s="55" t="s">
        <v>13</v>
      </c>
      <c r="B8" s="52" t="s">
        <v>14</v>
      </c>
      <c r="C8" s="52"/>
      <c r="D8" s="52"/>
      <c r="E8" s="52"/>
      <c r="F8" s="52"/>
      <c r="G8" s="52"/>
      <c r="H8" s="53" t="s">
        <v>15</v>
      </c>
      <c r="I8" s="53"/>
    </row>
    <row r="9" spans="1:9" ht="15.75" customHeight="1">
      <c r="A9" s="55" t="s">
        <v>16</v>
      </c>
      <c r="B9" s="52" t="s">
        <v>17</v>
      </c>
      <c r="C9" s="52"/>
      <c r="D9" s="52"/>
      <c r="E9" s="52"/>
      <c r="F9" s="52"/>
      <c r="G9" s="52"/>
      <c r="H9" s="53">
        <v>12</v>
      </c>
      <c r="I9" s="53"/>
    </row>
    <row r="10" spans="1:9" ht="25.5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</row>
    <row r="11" spans="1:9" ht="7.5" customHeigh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21.75" customHeight="1">
      <c r="A12" s="59" t="s">
        <v>19</v>
      </c>
      <c r="B12" s="59"/>
      <c r="C12" s="59"/>
      <c r="D12" s="59"/>
      <c r="E12" s="59"/>
      <c r="F12" s="59"/>
      <c r="G12" s="59"/>
      <c r="H12" s="59"/>
      <c r="I12" s="59"/>
    </row>
    <row r="13" spans="1:9" ht="9.75" customHeight="1">
      <c r="A13" s="60"/>
      <c r="B13" s="60"/>
      <c r="C13" s="60"/>
      <c r="D13" s="60"/>
      <c r="E13" s="60"/>
      <c r="F13" s="60"/>
      <c r="G13" s="60"/>
      <c r="H13" s="60"/>
      <c r="I13" s="60"/>
    </row>
    <row r="14" spans="1:9" s="45" customFormat="1" ht="21.75" customHeight="1">
      <c r="A14" s="54" t="s">
        <v>20</v>
      </c>
      <c r="B14" s="54"/>
      <c r="C14" s="54"/>
      <c r="D14" s="54"/>
      <c r="E14" s="54"/>
      <c r="F14" s="54"/>
      <c r="G14" s="54"/>
      <c r="H14" s="54"/>
      <c r="I14" s="54"/>
    </row>
    <row r="15" spans="1:9" ht="15.75" customHeight="1">
      <c r="A15" s="55">
        <v>1</v>
      </c>
      <c r="B15" s="52" t="s">
        <v>21</v>
      </c>
      <c r="C15" s="52"/>
      <c r="D15" s="52"/>
      <c r="E15" s="52"/>
      <c r="F15" s="52"/>
      <c r="G15" s="52"/>
      <c r="H15" s="61" t="s">
        <v>22</v>
      </c>
      <c r="I15" s="61"/>
    </row>
    <row r="16" spans="1:9" ht="15.75" customHeight="1">
      <c r="A16" s="55">
        <v>2</v>
      </c>
      <c r="B16" s="52" t="s">
        <v>23</v>
      </c>
      <c r="C16" s="52"/>
      <c r="D16" s="52"/>
      <c r="E16" s="52"/>
      <c r="F16" s="52"/>
      <c r="G16" s="52"/>
      <c r="H16" s="62">
        <v>5135</v>
      </c>
      <c r="I16" s="62"/>
    </row>
    <row r="17" spans="1:9" ht="15.75" customHeight="1">
      <c r="A17" s="55">
        <v>3</v>
      </c>
      <c r="B17" s="52" t="s">
        <v>24</v>
      </c>
      <c r="C17" s="52"/>
      <c r="D17" s="52"/>
      <c r="E17" s="52"/>
      <c r="F17" s="52"/>
      <c r="G17" s="52"/>
      <c r="H17" s="61">
        <v>1540.51</v>
      </c>
      <c r="I17" s="61"/>
    </row>
    <row r="18" spans="1:9" ht="15.75" customHeight="1">
      <c r="A18" s="55">
        <v>4</v>
      </c>
      <c r="B18" s="52" t="s">
        <v>25</v>
      </c>
      <c r="C18" s="52"/>
      <c r="D18" s="52"/>
      <c r="E18" s="52"/>
      <c r="F18" s="52"/>
      <c r="G18" s="52"/>
      <c r="H18" s="63" t="s">
        <v>22</v>
      </c>
      <c r="I18" s="63"/>
    </row>
    <row r="19" spans="1:9" ht="15.75" customHeight="1">
      <c r="A19" s="55">
        <v>5</v>
      </c>
      <c r="B19" s="52" t="s">
        <v>26</v>
      </c>
      <c r="C19" s="52"/>
      <c r="D19" s="52"/>
      <c r="E19" s="52"/>
      <c r="F19" s="52"/>
      <c r="G19" s="52"/>
      <c r="H19" s="63" t="s">
        <v>27</v>
      </c>
      <c r="I19" s="63"/>
    </row>
    <row r="20" spans="1:9" ht="9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s="46" customFormat="1" ht="30" customHeight="1">
      <c r="A21" s="65" t="s">
        <v>28</v>
      </c>
      <c r="B21" s="65"/>
      <c r="C21" s="65"/>
      <c r="D21" s="65"/>
      <c r="E21" s="65"/>
      <c r="F21" s="65"/>
      <c r="G21" s="65"/>
      <c r="H21" s="65"/>
      <c r="I21" s="65"/>
    </row>
    <row r="22" spans="1:9" ht="9" customHeight="1">
      <c r="A22" s="66"/>
      <c r="B22" s="66"/>
      <c r="C22" s="66"/>
      <c r="D22" s="66"/>
      <c r="E22" s="66"/>
      <c r="F22" s="66"/>
      <c r="G22" s="66"/>
      <c r="H22" s="66"/>
      <c r="I22" s="66"/>
    </row>
    <row r="23" spans="1:9" ht="22.5" customHeight="1">
      <c r="A23" s="59" t="s">
        <v>29</v>
      </c>
      <c r="B23" s="59"/>
      <c r="C23" s="59"/>
      <c r="D23" s="59"/>
      <c r="E23" s="59"/>
      <c r="F23" s="59"/>
      <c r="G23" s="59"/>
      <c r="H23" s="59"/>
      <c r="I23" s="59"/>
    </row>
    <row r="24" spans="1:9" s="47" customFormat="1" ht="30" customHeight="1">
      <c r="A24" s="67">
        <v>1</v>
      </c>
      <c r="B24" s="68" t="s">
        <v>30</v>
      </c>
      <c r="C24" s="68"/>
      <c r="D24" s="68"/>
      <c r="E24" s="68"/>
      <c r="F24" s="68"/>
      <c r="G24" s="68"/>
      <c r="H24" s="67" t="s">
        <v>31</v>
      </c>
      <c r="I24" s="67" t="s">
        <v>32</v>
      </c>
    </row>
    <row r="25" spans="1:9" ht="15.75" customHeight="1">
      <c r="A25" s="55" t="s">
        <v>7</v>
      </c>
      <c r="B25" s="52" t="s">
        <v>33</v>
      </c>
      <c r="C25" s="52"/>
      <c r="D25" s="52"/>
      <c r="E25" s="52"/>
      <c r="F25" s="52"/>
      <c r="G25" s="52"/>
      <c r="H25" s="52"/>
      <c r="I25" s="110">
        <f>H17</f>
        <v>1540.51</v>
      </c>
    </row>
    <row r="26" spans="1:9" ht="15.75" customHeight="1">
      <c r="A26" s="55" t="s">
        <v>10</v>
      </c>
      <c r="B26" s="69" t="s">
        <v>34</v>
      </c>
      <c r="C26" s="69"/>
      <c r="D26" s="69"/>
      <c r="E26" s="69"/>
      <c r="F26" s="69"/>
      <c r="G26" s="69"/>
      <c r="H26" s="70">
        <v>0.2</v>
      </c>
      <c r="I26" s="110">
        <f>ROUND(H26*I25,2)</f>
        <v>308.1</v>
      </c>
    </row>
    <row r="27" spans="1:9" ht="15.75" customHeight="1">
      <c r="A27" s="55" t="s">
        <v>13</v>
      </c>
      <c r="B27" s="52" t="s">
        <v>35</v>
      </c>
      <c r="C27" s="52"/>
      <c r="D27" s="52"/>
      <c r="E27" s="52"/>
      <c r="F27" s="52"/>
      <c r="G27" s="52"/>
      <c r="H27" s="52"/>
      <c r="I27" s="110"/>
    </row>
    <row r="28" spans="1:9" ht="15.75" customHeight="1">
      <c r="A28" s="71" t="s">
        <v>36</v>
      </c>
      <c r="B28" s="71"/>
      <c r="C28" s="71"/>
      <c r="D28" s="71"/>
      <c r="E28" s="71"/>
      <c r="F28" s="71"/>
      <c r="G28" s="71"/>
      <c r="H28" s="71"/>
      <c r="I28" s="111">
        <f>SUM(I25:I27)</f>
        <v>1848.6100000000001</v>
      </c>
    </row>
    <row r="29" spans="1:9" ht="10.5" customHeight="1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21.75" customHeight="1">
      <c r="A30" s="73" t="s">
        <v>37</v>
      </c>
      <c r="B30" s="73"/>
      <c r="C30" s="73"/>
      <c r="D30" s="73"/>
      <c r="E30" s="73"/>
      <c r="F30" s="73"/>
      <c r="G30" s="73"/>
      <c r="H30" s="73"/>
      <c r="I30" s="73"/>
    </row>
    <row r="31" spans="1:9" ht="25.5" customHeight="1">
      <c r="A31" s="74" t="s">
        <v>38</v>
      </c>
      <c r="B31" s="74"/>
      <c r="C31" s="74"/>
      <c r="D31" s="74"/>
      <c r="E31" s="74"/>
      <c r="F31" s="74"/>
      <c r="G31" s="74"/>
      <c r="H31" s="74"/>
      <c r="I31" s="74"/>
    </row>
    <row r="32" spans="1:9" ht="25.5" customHeight="1">
      <c r="A32" s="75" t="s">
        <v>39</v>
      </c>
      <c r="B32" s="75" t="s">
        <v>40</v>
      </c>
      <c r="C32" s="75"/>
      <c r="D32" s="75"/>
      <c r="E32" s="75"/>
      <c r="F32" s="75"/>
      <c r="G32" s="75"/>
      <c r="H32" s="75"/>
      <c r="I32" s="57" t="s">
        <v>41</v>
      </c>
    </row>
    <row r="33" spans="1:9" ht="25.5" customHeight="1">
      <c r="A33" s="75" t="s">
        <v>7</v>
      </c>
      <c r="B33" s="76" t="s">
        <v>42</v>
      </c>
      <c r="C33" s="76"/>
      <c r="D33" s="76"/>
      <c r="E33" s="76"/>
      <c r="F33" s="76"/>
      <c r="G33" s="76"/>
      <c r="H33" s="77">
        <v>0.0833</v>
      </c>
      <c r="I33" s="112">
        <f>ROUND($I$28*H33,2)</f>
        <v>153.99</v>
      </c>
    </row>
    <row r="34" spans="1:9" ht="39" customHeight="1">
      <c r="A34" s="75" t="s">
        <v>10</v>
      </c>
      <c r="B34" s="78" t="s">
        <v>43</v>
      </c>
      <c r="C34" s="79"/>
      <c r="D34" s="79"/>
      <c r="E34" s="79"/>
      <c r="F34" s="79"/>
      <c r="G34" s="79"/>
      <c r="H34" s="80">
        <v>0.03025</v>
      </c>
      <c r="I34" s="112">
        <f>ROUND($I$28*H34,2)</f>
        <v>55.92</v>
      </c>
    </row>
    <row r="35" spans="1:9" ht="19.5" customHeight="1">
      <c r="A35" s="81" t="s">
        <v>44</v>
      </c>
      <c r="B35" s="81"/>
      <c r="C35" s="81"/>
      <c r="D35" s="81"/>
      <c r="E35" s="81"/>
      <c r="F35" s="81"/>
      <c r="G35" s="81"/>
      <c r="H35" s="81"/>
      <c r="I35" s="113">
        <f>SUM(I33+I34)</f>
        <v>209.91000000000003</v>
      </c>
    </row>
    <row r="36" spans="1:9" s="48" customFormat="1" ht="32.25" customHeight="1">
      <c r="A36" s="76" t="s">
        <v>45</v>
      </c>
      <c r="B36" s="76"/>
      <c r="C36" s="76"/>
      <c r="D36" s="76"/>
      <c r="E36" s="76"/>
      <c r="F36" s="76"/>
      <c r="G36" s="76"/>
      <c r="H36" s="76"/>
      <c r="I36" s="76"/>
    </row>
    <row r="37" spans="1:9" s="48" customFormat="1" ht="30" customHeight="1">
      <c r="A37" s="82" t="s">
        <v>46</v>
      </c>
      <c r="B37" s="68" t="s">
        <v>47</v>
      </c>
      <c r="C37" s="68"/>
      <c r="D37" s="68"/>
      <c r="E37" s="68"/>
      <c r="F37" s="68"/>
      <c r="G37" s="68"/>
      <c r="H37" s="68" t="s">
        <v>48</v>
      </c>
      <c r="I37" s="68" t="s">
        <v>49</v>
      </c>
    </row>
    <row r="38" spans="1:9" s="48" customFormat="1" ht="15.75" customHeight="1">
      <c r="A38" s="83" t="s">
        <v>7</v>
      </c>
      <c r="B38" s="59" t="s">
        <v>50</v>
      </c>
      <c r="C38" s="59"/>
      <c r="D38" s="59"/>
      <c r="E38" s="59"/>
      <c r="F38" s="59"/>
      <c r="G38" s="59"/>
      <c r="H38" s="84">
        <v>0.2</v>
      </c>
      <c r="I38" s="114">
        <f>ROUND(($I$28+$I$35)*H38,2)</f>
        <v>411.7</v>
      </c>
    </row>
    <row r="39" spans="1:9" s="48" customFormat="1" ht="15.75" customHeight="1">
      <c r="A39" s="83" t="s">
        <v>10</v>
      </c>
      <c r="B39" s="52" t="s">
        <v>51</v>
      </c>
      <c r="C39" s="52"/>
      <c r="D39" s="52"/>
      <c r="E39" s="52"/>
      <c r="F39" s="52"/>
      <c r="G39" s="52"/>
      <c r="H39" s="85">
        <v>0.025</v>
      </c>
      <c r="I39" s="114">
        <f>ROUND(($I$28+$I$35)*H39,2)</f>
        <v>51.46</v>
      </c>
    </row>
    <row r="40" spans="1:9" s="48" customFormat="1" ht="48.75" customHeight="1">
      <c r="A40" s="83" t="s">
        <v>13</v>
      </c>
      <c r="B40" s="52" t="s">
        <v>52</v>
      </c>
      <c r="C40" s="52"/>
      <c r="D40" s="86" t="s">
        <v>53</v>
      </c>
      <c r="E40" s="87">
        <v>0.03</v>
      </c>
      <c r="F40" s="86" t="s">
        <v>54</v>
      </c>
      <c r="G40" s="88">
        <v>1</v>
      </c>
      <c r="H40" s="89">
        <f>ROUND((E40*G40),6)</f>
        <v>0.03</v>
      </c>
      <c r="I40" s="114">
        <f aca="true" t="shared" si="0" ref="I40:I45">ROUND(($I$28+$I$35)*H40,2)</f>
        <v>61.76</v>
      </c>
    </row>
    <row r="41" spans="1:9" s="48" customFormat="1" ht="15.75" customHeight="1">
      <c r="A41" s="83" t="s">
        <v>16</v>
      </c>
      <c r="B41" s="59" t="s">
        <v>55</v>
      </c>
      <c r="C41" s="59"/>
      <c r="D41" s="59"/>
      <c r="E41" s="59"/>
      <c r="F41" s="59"/>
      <c r="G41" s="59"/>
      <c r="H41" s="84">
        <v>0.015</v>
      </c>
      <c r="I41" s="114">
        <f t="shared" si="0"/>
        <v>30.88</v>
      </c>
    </row>
    <row r="42" spans="1:9" s="48" customFormat="1" ht="15.75" customHeight="1">
      <c r="A42" s="83" t="s">
        <v>56</v>
      </c>
      <c r="B42" s="59" t="s">
        <v>57</v>
      </c>
      <c r="C42" s="59"/>
      <c r="D42" s="59"/>
      <c r="E42" s="59"/>
      <c r="F42" s="59"/>
      <c r="G42" s="59"/>
      <c r="H42" s="84">
        <v>0.01</v>
      </c>
      <c r="I42" s="114">
        <f t="shared" si="0"/>
        <v>20.59</v>
      </c>
    </row>
    <row r="43" spans="1:9" s="48" customFormat="1" ht="15.75" customHeight="1">
      <c r="A43" s="83" t="s">
        <v>58</v>
      </c>
      <c r="B43" s="52" t="s">
        <v>59</v>
      </c>
      <c r="C43" s="52"/>
      <c r="D43" s="52"/>
      <c r="E43" s="52"/>
      <c r="F43" s="52"/>
      <c r="G43" s="52"/>
      <c r="H43" s="85">
        <v>0.006</v>
      </c>
      <c r="I43" s="114">
        <f t="shared" si="0"/>
        <v>12.35</v>
      </c>
    </row>
    <row r="44" spans="1:9" ht="20.25" customHeight="1">
      <c r="A44" s="83" t="s">
        <v>60</v>
      </c>
      <c r="B44" s="59" t="s">
        <v>61</v>
      </c>
      <c r="C44" s="59"/>
      <c r="D44" s="59"/>
      <c r="E44" s="59"/>
      <c r="F44" s="59"/>
      <c r="G44" s="59"/>
      <c r="H44" s="84">
        <v>0.002</v>
      </c>
      <c r="I44" s="114">
        <f t="shared" si="0"/>
        <v>4.12</v>
      </c>
    </row>
    <row r="45" spans="1:9" ht="15.75" customHeight="1">
      <c r="A45" s="83" t="s">
        <v>62</v>
      </c>
      <c r="B45" s="52" t="s">
        <v>63</v>
      </c>
      <c r="C45" s="52"/>
      <c r="D45" s="52"/>
      <c r="E45" s="52"/>
      <c r="F45" s="52"/>
      <c r="G45" s="52"/>
      <c r="H45" s="85">
        <v>0.08</v>
      </c>
      <c r="I45" s="114">
        <f t="shared" si="0"/>
        <v>164.68</v>
      </c>
    </row>
    <row r="46" spans="1:9" ht="15.75" customHeight="1">
      <c r="A46" s="81" t="s">
        <v>44</v>
      </c>
      <c r="B46" s="81"/>
      <c r="C46" s="81"/>
      <c r="D46" s="81"/>
      <c r="E46" s="81"/>
      <c r="F46" s="81"/>
      <c r="G46" s="81"/>
      <c r="H46" s="90">
        <f>SUM(H38:H45)</f>
        <v>0.36800000000000005</v>
      </c>
      <c r="I46" s="115">
        <f>SUM(I38:I45)</f>
        <v>757.54</v>
      </c>
    </row>
    <row r="47" spans="1:9" ht="8.25" customHeight="1">
      <c r="A47" s="91"/>
      <c r="B47" s="92"/>
      <c r="C47" s="92"/>
      <c r="D47" s="92"/>
      <c r="E47" s="92"/>
      <c r="F47" s="92"/>
      <c r="G47" s="92"/>
      <c r="H47" s="93"/>
      <c r="I47" s="116"/>
    </row>
    <row r="48" spans="1:9" ht="42.75" customHeight="1">
      <c r="A48" s="94" t="s">
        <v>64</v>
      </c>
      <c r="B48" s="94"/>
      <c r="C48" s="94"/>
      <c r="D48" s="94"/>
      <c r="E48" s="94"/>
      <c r="F48" s="94"/>
      <c r="G48" s="94"/>
      <c r="H48" s="94"/>
      <c r="I48" s="94"/>
    </row>
    <row r="49" spans="1:9" ht="7.5" customHeight="1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8" customHeight="1">
      <c r="A50" s="73" t="s">
        <v>65</v>
      </c>
      <c r="B50" s="73"/>
      <c r="C50" s="73"/>
      <c r="D50" s="73"/>
      <c r="E50" s="73"/>
      <c r="F50" s="73"/>
      <c r="G50" s="73"/>
      <c r="H50" s="73"/>
      <c r="I50" s="73"/>
    </row>
    <row r="51" spans="1:9" ht="18.75" customHeight="1">
      <c r="A51" s="95" t="s">
        <v>66</v>
      </c>
      <c r="B51" s="68" t="s">
        <v>67</v>
      </c>
      <c r="C51" s="68"/>
      <c r="D51" s="68"/>
      <c r="E51" s="68"/>
      <c r="F51" s="68"/>
      <c r="G51" s="68"/>
      <c r="H51" s="68"/>
      <c r="I51" s="68" t="s">
        <v>41</v>
      </c>
    </row>
    <row r="52" spans="1:9" ht="15.75" customHeight="1">
      <c r="A52" s="75" t="s">
        <v>7</v>
      </c>
      <c r="B52" s="96" t="s">
        <v>68</v>
      </c>
      <c r="C52" s="96"/>
      <c r="D52" s="96"/>
      <c r="E52" s="96"/>
      <c r="F52" s="96"/>
      <c r="G52" s="96"/>
      <c r="H52" s="96"/>
      <c r="I52" s="117">
        <f>IF(ROUND((H55*H53*H54)-(I25*H56),2)&lt;0,0,ROUND((H55*H53*H54)-(I25*H56),2))</f>
        <v>243.57</v>
      </c>
    </row>
    <row r="53" spans="1:9" ht="22.5" customHeight="1">
      <c r="A53" s="75"/>
      <c r="B53" s="96" t="s">
        <v>69</v>
      </c>
      <c r="C53" s="96"/>
      <c r="D53" s="96"/>
      <c r="E53" s="96"/>
      <c r="F53" s="96"/>
      <c r="G53" s="96"/>
      <c r="H53" s="97">
        <v>8</v>
      </c>
      <c r="I53" s="118" t="s">
        <v>70</v>
      </c>
    </row>
    <row r="54" spans="1:9" ht="17.25" customHeight="1">
      <c r="A54" s="75"/>
      <c r="B54" s="98" t="s">
        <v>71</v>
      </c>
      <c r="C54" s="98"/>
      <c r="D54" s="98"/>
      <c r="E54" s="98"/>
      <c r="F54" s="98"/>
      <c r="G54" s="98"/>
      <c r="H54" s="99">
        <v>2</v>
      </c>
      <c r="I54" s="118"/>
    </row>
    <row r="55" spans="1:9" ht="15" customHeight="1">
      <c r="A55" s="75"/>
      <c r="B55" s="98" t="s">
        <v>72</v>
      </c>
      <c r="C55" s="98"/>
      <c r="D55" s="98"/>
      <c r="E55" s="98"/>
      <c r="F55" s="98"/>
      <c r="G55" s="98"/>
      <c r="H55" s="100">
        <v>21</v>
      </c>
      <c r="I55" s="118"/>
    </row>
    <row r="56" spans="1:9" ht="15" customHeight="1">
      <c r="A56" s="75"/>
      <c r="B56" s="101" t="s">
        <v>73</v>
      </c>
      <c r="C56" s="101"/>
      <c r="D56" s="101"/>
      <c r="E56" s="101"/>
      <c r="F56" s="101"/>
      <c r="G56" s="101"/>
      <c r="H56" s="102">
        <v>0.06</v>
      </c>
      <c r="I56" s="52"/>
    </row>
    <row r="57" spans="1:9" ht="15.75" customHeight="1">
      <c r="A57" s="75" t="s">
        <v>10</v>
      </c>
      <c r="B57" s="96" t="s">
        <v>74</v>
      </c>
      <c r="C57" s="96"/>
      <c r="D57" s="96"/>
      <c r="E57" s="96"/>
      <c r="F57" s="96"/>
      <c r="G57" s="96"/>
      <c r="H57" s="96"/>
      <c r="I57" s="117">
        <f>ROUND(H59*H58*(1-H60),2)</f>
        <v>402.8</v>
      </c>
    </row>
    <row r="58" spans="1:9" ht="15.75" customHeight="1">
      <c r="A58" s="75"/>
      <c r="B58" s="103" t="s">
        <v>75</v>
      </c>
      <c r="C58" s="103"/>
      <c r="D58" s="103"/>
      <c r="E58" s="103"/>
      <c r="F58" s="103"/>
      <c r="G58" s="103"/>
      <c r="H58" s="97">
        <v>23.68</v>
      </c>
      <c r="I58" s="118" t="s">
        <v>70</v>
      </c>
    </row>
    <row r="59" spans="1:9" ht="15.75" customHeight="1">
      <c r="A59" s="104"/>
      <c r="B59" s="103" t="s">
        <v>76</v>
      </c>
      <c r="C59" s="103"/>
      <c r="D59" s="103"/>
      <c r="E59" s="103"/>
      <c r="F59" s="103"/>
      <c r="G59" s="103"/>
      <c r="H59" s="105">
        <v>21</v>
      </c>
      <c r="I59" s="118"/>
    </row>
    <row r="60" spans="1:9" ht="15.75" customHeight="1">
      <c r="A60" s="104"/>
      <c r="B60" s="106" t="s">
        <v>77</v>
      </c>
      <c r="C60" s="106"/>
      <c r="D60" s="106"/>
      <c r="E60" s="106"/>
      <c r="F60" s="106"/>
      <c r="G60" s="106"/>
      <c r="H60" s="107">
        <v>0.19</v>
      </c>
      <c r="I60" s="118"/>
    </row>
    <row r="61" spans="1:9" ht="15.75" customHeight="1">
      <c r="A61" s="75" t="s">
        <v>13</v>
      </c>
      <c r="B61" s="96" t="s">
        <v>78</v>
      </c>
      <c r="C61" s="96"/>
      <c r="D61" s="96"/>
      <c r="E61" s="96"/>
      <c r="F61" s="96"/>
      <c r="G61" s="96"/>
      <c r="H61" s="96"/>
      <c r="I61" s="117">
        <v>0</v>
      </c>
    </row>
    <row r="62" spans="1:9" ht="18.75" customHeight="1">
      <c r="A62" s="75" t="s">
        <v>16</v>
      </c>
      <c r="B62" s="52" t="s">
        <v>79</v>
      </c>
      <c r="C62" s="52"/>
      <c r="D62" s="52"/>
      <c r="E62" s="52"/>
      <c r="F62" s="52"/>
      <c r="G62" s="52"/>
      <c r="H62" s="52"/>
      <c r="I62" s="119">
        <v>19.42</v>
      </c>
    </row>
    <row r="63" spans="1:9" ht="15.75" customHeight="1">
      <c r="A63" s="75" t="s">
        <v>56</v>
      </c>
      <c r="B63" s="108" t="s">
        <v>80</v>
      </c>
      <c r="C63" s="108"/>
      <c r="D63" s="108"/>
      <c r="E63" s="108"/>
      <c r="F63" s="108"/>
      <c r="G63" s="108"/>
      <c r="H63" s="108"/>
      <c r="I63" s="120" t="s">
        <v>70</v>
      </c>
    </row>
    <row r="64" spans="1:9" ht="15.75" customHeight="1">
      <c r="A64" s="109"/>
      <c r="B64" s="81" t="s">
        <v>36</v>
      </c>
      <c r="C64" s="81"/>
      <c r="D64" s="81"/>
      <c r="E64" s="81"/>
      <c r="F64" s="81"/>
      <c r="G64" s="81"/>
      <c r="H64" s="81"/>
      <c r="I64" s="115">
        <f>SUM(I52:I62)</f>
        <v>665.79</v>
      </c>
    </row>
    <row r="65" spans="1:9" ht="7.5" customHeight="1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36" customHeight="1">
      <c r="A66" s="65" t="s">
        <v>81</v>
      </c>
      <c r="B66" s="65"/>
      <c r="C66" s="65"/>
      <c r="D66" s="65"/>
      <c r="E66" s="65"/>
      <c r="F66" s="65"/>
      <c r="G66" s="65"/>
      <c r="H66" s="65"/>
      <c r="I66" s="65"/>
    </row>
    <row r="67" spans="1:9" ht="7.5" customHeight="1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21.75" customHeight="1">
      <c r="A68" s="59" t="s">
        <v>82</v>
      </c>
      <c r="B68" s="59"/>
      <c r="C68" s="59"/>
      <c r="D68" s="59"/>
      <c r="E68" s="59"/>
      <c r="F68" s="59"/>
      <c r="G68" s="59"/>
      <c r="H68" s="59"/>
      <c r="I68" s="59"/>
    </row>
    <row r="69" spans="1:9" ht="23.25" customHeight="1">
      <c r="A69" s="68">
        <v>2</v>
      </c>
      <c r="B69" s="68" t="s">
        <v>83</v>
      </c>
      <c r="C69" s="68"/>
      <c r="D69" s="68"/>
      <c r="E69" s="68"/>
      <c r="F69" s="68"/>
      <c r="G69" s="68"/>
      <c r="H69" s="68"/>
      <c r="I69" s="68" t="s">
        <v>41</v>
      </c>
    </row>
    <row r="70" spans="1:9" ht="21.75" customHeight="1">
      <c r="A70" s="57" t="s">
        <v>39</v>
      </c>
      <c r="B70" s="59" t="s">
        <v>84</v>
      </c>
      <c r="C70" s="59"/>
      <c r="D70" s="59"/>
      <c r="E70" s="59"/>
      <c r="F70" s="59"/>
      <c r="G70" s="59"/>
      <c r="H70" s="59"/>
      <c r="I70" s="112">
        <f>I35</f>
        <v>209.91000000000003</v>
      </c>
    </row>
    <row r="71" spans="1:9" ht="18.75" customHeight="1">
      <c r="A71" s="57" t="s">
        <v>46</v>
      </c>
      <c r="B71" s="59" t="s">
        <v>47</v>
      </c>
      <c r="C71" s="59"/>
      <c r="D71" s="59"/>
      <c r="E71" s="59"/>
      <c r="F71" s="59"/>
      <c r="G71" s="59"/>
      <c r="H71" s="59"/>
      <c r="I71" s="112">
        <f>I46</f>
        <v>757.54</v>
      </c>
    </row>
    <row r="72" spans="1:9" ht="21.75" customHeight="1">
      <c r="A72" s="57" t="s">
        <v>66</v>
      </c>
      <c r="B72" s="59" t="s">
        <v>67</v>
      </c>
      <c r="C72" s="59"/>
      <c r="D72" s="59"/>
      <c r="E72" s="59"/>
      <c r="F72" s="59"/>
      <c r="G72" s="59"/>
      <c r="H72" s="59"/>
      <c r="I72" s="112">
        <f>I64</f>
        <v>665.79</v>
      </c>
    </row>
    <row r="73" spans="1:9" ht="21.75" customHeight="1">
      <c r="A73" s="71" t="s">
        <v>44</v>
      </c>
      <c r="B73" s="71"/>
      <c r="C73" s="71"/>
      <c r="D73" s="71"/>
      <c r="E73" s="71"/>
      <c r="F73" s="71"/>
      <c r="G73" s="71"/>
      <c r="H73" s="71"/>
      <c r="I73" s="160">
        <f>SUM(I70+I71+I72)</f>
        <v>1633.24</v>
      </c>
    </row>
    <row r="74" spans="1:9" ht="12" customHeight="1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9" s="48" customFormat="1" ht="26.25" customHeight="1">
      <c r="A75" s="73" t="s">
        <v>85</v>
      </c>
      <c r="B75" s="73"/>
      <c r="C75" s="73"/>
      <c r="D75" s="73"/>
      <c r="E75" s="73"/>
      <c r="F75" s="73"/>
      <c r="G75" s="73"/>
      <c r="H75" s="73"/>
      <c r="I75" s="73"/>
    </row>
    <row r="76" spans="1:9" s="48" customFormat="1" ht="28.5" customHeight="1">
      <c r="A76" s="95">
        <v>3</v>
      </c>
      <c r="B76" s="95" t="s">
        <v>86</v>
      </c>
      <c r="C76" s="95"/>
      <c r="D76" s="95"/>
      <c r="E76" s="95"/>
      <c r="F76" s="95"/>
      <c r="G76" s="95"/>
      <c r="H76" s="95"/>
      <c r="I76" s="95" t="s">
        <v>87</v>
      </c>
    </row>
    <row r="77" spans="1:9" s="48" customFormat="1" ht="69.75" customHeight="1">
      <c r="A77" s="75" t="s">
        <v>7</v>
      </c>
      <c r="B77" s="59" t="s">
        <v>88</v>
      </c>
      <c r="C77" s="59"/>
      <c r="D77" s="59"/>
      <c r="E77" s="59"/>
      <c r="F77" s="59"/>
      <c r="G77" s="59"/>
      <c r="H77" s="59"/>
      <c r="I77" s="114">
        <f>ROUND((($I$28/12)+($I$33/12)+($I$28*0.121/12))*(30/30)*0.05,2)</f>
        <v>9.28</v>
      </c>
    </row>
    <row r="78" spans="1:9" s="48" customFormat="1" ht="15.75" customHeight="1">
      <c r="A78" s="75" t="s">
        <v>10</v>
      </c>
      <c r="B78" s="73" t="s">
        <v>89</v>
      </c>
      <c r="C78" s="73"/>
      <c r="D78" s="73"/>
      <c r="E78" s="73"/>
      <c r="F78" s="73"/>
      <c r="G78" s="73"/>
      <c r="H78" s="73"/>
      <c r="I78" s="114">
        <f>ROUND($I$77*H45,2)</f>
        <v>0.74</v>
      </c>
    </row>
    <row r="79" spans="1:9" s="48" customFormat="1" ht="44.25" customHeight="1">
      <c r="A79" s="75" t="s">
        <v>13</v>
      </c>
      <c r="B79" s="59" t="s">
        <v>90</v>
      </c>
      <c r="C79" s="59"/>
      <c r="D79" s="59"/>
      <c r="E79" s="59"/>
      <c r="F79" s="59"/>
      <c r="G79" s="59"/>
      <c r="H79" s="59"/>
      <c r="I79" s="114">
        <f>ROUND(((($I$28/30)*7)/$H$9)*1*30/30,2)</f>
        <v>35.95</v>
      </c>
    </row>
    <row r="80" spans="1:9" s="48" customFormat="1" ht="15.75" customHeight="1">
      <c r="A80" s="75" t="s">
        <v>16</v>
      </c>
      <c r="B80" s="73" t="s">
        <v>91</v>
      </c>
      <c r="C80" s="73"/>
      <c r="D80" s="73"/>
      <c r="E80" s="73"/>
      <c r="F80" s="73"/>
      <c r="G80" s="73"/>
      <c r="H80" s="73"/>
      <c r="I80" s="114">
        <f>ROUND($H$46*I79,2)</f>
        <v>13.23</v>
      </c>
    </row>
    <row r="81" spans="1:9" s="48" customFormat="1" ht="30.75" customHeight="1">
      <c r="A81" s="75" t="s">
        <v>56</v>
      </c>
      <c r="B81" s="59" t="s">
        <v>92</v>
      </c>
      <c r="C81" s="59"/>
      <c r="D81" s="59"/>
      <c r="E81" s="59"/>
      <c r="F81" s="59"/>
      <c r="G81" s="59"/>
      <c r="H81" s="122">
        <v>0.04</v>
      </c>
      <c r="I81" s="114">
        <f>ROUND($I$28*H81,2)</f>
        <v>73.94</v>
      </c>
    </row>
    <row r="82" spans="1:9" s="48" customFormat="1" ht="15.75" customHeight="1">
      <c r="A82" s="81" t="s">
        <v>44</v>
      </c>
      <c r="B82" s="81"/>
      <c r="C82" s="81"/>
      <c r="D82" s="81"/>
      <c r="E82" s="81"/>
      <c r="F82" s="81"/>
      <c r="G82" s="81"/>
      <c r="H82" s="81"/>
      <c r="I82" s="115">
        <f>SUM(I77:I81)</f>
        <v>133.14</v>
      </c>
    </row>
    <row r="83" spans="1:9" s="48" customFormat="1" ht="57" customHeight="1">
      <c r="A83" s="94" t="s">
        <v>93</v>
      </c>
      <c r="B83" s="123"/>
      <c r="C83" s="123"/>
      <c r="D83" s="123"/>
      <c r="E83" s="123"/>
      <c r="F83" s="123"/>
      <c r="G83" s="123"/>
      <c r="H83" s="123"/>
      <c r="I83" s="123"/>
    </row>
    <row r="84" spans="1:9" ht="24" customHeight="1">
      <c r="A84" s="59" t="s">
        <v>94</v>
      </c>
      <c r="B84" s="59"/>
      <c r="C84" s="59"/>
      <c r="D84" s="59"/>
      <c r="E84" s="59"/>
      <c r="F84" s="59"/>
      <c r="G84" s="59"/>
      <c r="H84" s="59"/>
      <c r="I84" s="59"/>
    </row>
    <row r="85" spans="1:9" s="46" customFormat="1" ht="27" customHeight="1">
      <c r="A85" s="94" t="s">
        <v>95</v>
      </c>
      <c r="B85" s="94"/>
      <c r="C85" s="94"/>
      <c r="D85" s="94"/>
      <c r="E85" s="94"/>
      <c r="F85" s="94"/>
      <c r="G85" s="94"/>
      <c r="H85" s="94"/>
      <c r="I85" s="94"/>
    </row>
    <row r="86" spans="1:9" ht="61.5" customHeight="1">
      <c r="A86" s="124" t="s">
        <v>96</v>
      </c>
      <c r="B86" s="124"/>
      <c r="C86" s="124"/>
      <c r="D86" s="124"/>
      <c r="E86" s="124"/>
      <c r="F86" s="124"/>
      <c r="G86" s="124"/>
      <c r="H86" s="124"/>
      <c r="I86" s="124"/>
    </row>
    <row r="87" spans="1:9" ht="8.25" customHeight="1">
      <c r="A87" s="125"/>
      <c r="B87" s="125"/>
      <c r="C87" s="125"/>
      <c r="D87" s="125"/>
      <c r="E87" s="125"/>
      <c r="F87" s="125"/>
      <c r="G87" s="125"/>
      <c r="H87" s="125"/>
      <c r="I87" s="125"/>
    </row>
    <row r="88" spans="1:9" ht="52.5" customHeight="1">
      <c r="A88" s="126" t="s">
        <v>97</v>
      </c>
      <c r="B88" s="127">
        <f>I28</f>
        <v>1848.6100000000001</v>
      </c>
      <c r="C88" s="128"/>
      <c r="D88" s="126" t="s">
        <v>98</v>
      </c>
      <c r="E88" s="127">
        <f>I73-I52-I57+I92</f>
        <v>1216.3700000000001</v>
      </c>
      <c r="F88" s="129"/>
      <c r="G88" s="126" t="s">
        <v>99</v>
      </c>
      <c r="H88" s="127">
        <f>I82</f>
        <v>133.14</v>
      </c>
      <c r="I88" s="161">
        <f>B88+E88+H88</f>
        <v>3198.1200000000003</v>
      </c>
    </row>
    <row r="89" spans="1:9" ht="7.5" customHeight="1">
      <c r="A89" s="130"/>
      <c r="B89" s="130"/>
      <c r="C89" s="130"/>
      <c r="D89" s="130"/>
      <c r="E89" s="130"/>
      <c r="F89" s="130"/>
      <c r="G89" s="130"/>
      <c r="H89" s="130"/>
      <c r="I89" s="130"/>
    </row>
    <row r="90" spans="1:9" ht="22.5" customHeight="1">
      <c r="A90" s="59" t="s">
        <v>100</v>
      </c>
      <c r="B90" s="59"/>
      <c r="C90" s="59"/>
      <c r="D90" s="59"/>
      <c r="E90" s="59"/>
      <c r="F90" s="59"/>
      <c r="G90" s="59"/>
      <c r="H90" s="59"/>
      <c r="I90" s="59"/>
    </row>
    <row r="91" spans="1:9" ht="15.75" customHeight="1">
      <c r="A91" s="131" t="s">
        <v>101</v>
      </c>
      <c r="B91" s="95" t="s">
        <v>102</v>
      </c>
      <c r="C91" s="95"/>
      <c r="D91" s="95"/>
      <c r="E91" s="95"/>
      <c r="F91" s="95"/>
      <c r="G91" s="95"/>
      <c r="H91" s="95"/>
      <c r="I91" s="131" t="s">
        <v>41</v>
      </c>
    </row>
    <row r="92" spans="1:9" ht="75" customHeight="1">
      <c r="A92" s="75" t="s">
        <v>7</v>
      </c>
      <c r="B92" s="132" t="s">
        <v>103</v>
      </c>
      <c r="C92" s="133"/>
      <c r="D92" s="133"/>
      <c r="E92" s="133"/>
      <c r="F92" s="133"/>
      <c r="G92" s="134">
        <v>0.09075</v>
      </c>
      <c r="H92" s="135">
        <f>H46</f>
        <v>0.36800000000000005</v>
      </c>
      <c r="I92" s="114">
        <f>ROUND($B$88*G92+$B$88*G92*H92,2)</f>
        <v>229.5</v>
      </c>
    </row>
    <row r="93" spans="1:9" ht="15.75" customHeight="1">
      <c r="A93" s="75" t="s">
        <v>10</v>
      </c>
      <c r="B93" s="59" t="s">
        <v>104</v>
      </c>
      <c r="C93" s="59"/>
      <c r="D93" s="59"/>
      <c r="E93" s="59"/>
      <c r="F93" s="59"/>
      <c r="G93" s="59"/>
      <c r="H93" s="59"/>
      <c r="I93" s="114">
        <f>ROUND((($I$88/30)*1)/12,2)</f>
        <v>8.88</v>
      </c>
    </row>
    <row r="94" spans="1:9" ht="24" customHeight="1">
      <c r="A94" s="75" t="s">
        <v>13</v>
      </c>
      <c r="B94" s="59" t="s">
        <v>105</v>
      </c>
      <c r="C94" s="59"/>
      <c r="D94" s="59"/>
      <c r="E94" s="59"/>
      <c r="F94" s="59"/>
      <c r="G94" s="59"/>
      <c r="H94" s="59"/>
      <c r="I94" s="114">
        <f>ROUND((($I$88/30)*5)/12*0.015,2)</f>
        <v>0.67</v>
      </c>
    </row>
    <row r="95" spans="1:9" ht="27.75" customHeight="1">
      <c r="A95" s="75" t="s">
        <v>16</v>
      </c>
      <c r="B95" s="59" t="s">
        <v>106</v>
      </c>
      <c r="C95" s="59"/>
      <c r="D95" s="59"/>
      <c r="E95" s="59"/>
      <c r="F95" s="59"/>
      <c r="G95" s="59"/>
      <c r="H95" s="59"/>
      <c r="I95" s="114">
        <f>ROUND((($I$88/30)*0.97)/12,2)</f>
        <v>8.62</v>
      </c>
    </row>
    <row r="96" spans="1:11" ht="103.5" customHeight="1">
      <c r="A96" s="136" t="s">
        <v>56</v>
      </c>
      <c r="B96" s="52" t="s">
        <v>107</v>
      </c>
      <c r="C96" s="52"/>
      <c r="D96" s="52"/>
      <c r="E96" s="52"/>
      <c r="F96" s="52"/>
      <c r="G96" s="52"/>
      <c r="H96" s="52"/>
      <c r="I96" s="117">
        <f>ROUND(((((B88*0.121)+(H46)*(B88*0.121))*(4/12)))*0.02,2)+ROUND(((H45*B88+H46*I33+I64-I52-I57+I82)*4/12)*0.02,2)</f>
        <v>4.42</v>
      </c>
      <c r="K96" s="162"/>
    </row>
    <row r="97" spans="1:9" ht="27.75" customHeight="1">
      <c r="A97" s="137" t="s">
        <v>58</v>
      </c>
      <c r="B97" s="59" t="s">
        <v>108</v>
      </c>
      <c r="C97" s="59"/>
      <c r="D97" s="59"/>
      <c r="E97" s="59"/>
      <c r="F97" s="59"/>
      <c r="G97" s="59"/>
      <c r="H97" s="59"/>
      <c r="I97" s="114">
        <f>ROUND(((($I$88/30)*3)/12),2)</f>
        <v>26.65</v>
      </c>
    </row>
    <row r="98" spans="1:9" ht="15.75" customHeight="1">
      <c r="A98" s="81" t="s">
        <v>44</v>
      </c>
      <c r="B98" s="81"/>
      <c r="C98" s="81"/>
      <c r="D98" s="81"/>
      <c r="E98" s="81"/>
      <c r="F98" s="81"/>
      <c r="G98" s="81"/>
      <c r="H98" s="81"/>
      <c r="I98" s="163">
        <f>SUM(I92:I97)</f>
        <v>278.73999999999995</v>
      </c>
    </row>
    <row r="99" spans="1:9" ht="7.5" customHeight="1">
      <c r="A99" s="138"/>
      <c r="B99" s="139"/>
      <c r="C99" s="139"/>
      <c r="D99" s="139"/>
      <c r="E99" s="139"/>
      <c r="F99" s="139"/>
      <c r="G99" s="139"/>
      <c r="H99" s="139"/>
      <c r="I99" s="164"/>
    </row>
    <row r="100" spans="1:9" ht="23.25" customHeight="1">
      <c r="A100" s="140" t="s">
        <v>109</v>
      </c>
      <c r="B100" s="141"/>
      <c r="C100" s="141"/>
      <c r="D100" s="141"/>
      <c r="E100" s="141"/>
      <c r="F100" s="141"/>
      <c r="G100" s="141"/>
      <c r="H100" s="141"/>
      <c r="I100" s="165"/>
    </row>
    <row r="101" spans="1:9" ht="27.75" customHeight="1">
      <c r="A101" s="68">
        <v>4</v>
      </c>
      <c r="B101" s="82" t="s">
        <v>110</v>
      </c>
      <c r="C101" s="142"/>
      <c r="D101" s="142"/>
      <c r="E101" s="142"/>
      <c r="F101" s="142"/>
      <c r="G101" s="142"/>
      <c r="H101" s="143"/>
      <c r="I101" s="166" t="s">
        <v>41</v>
      </c>
    </row>
    <row r="102" spans="1:9" ht="19.5" customHeight="1">
      <c r="A102" s="57" t="s">
        <v>101</v>
      </c>
      <c r="B102" s="144" t="s">
        <v>102</v>
      </c>
      <c r="C102" s="145"/>
      <c r="D102" s="145"/>
      <c r="E102" s="145"/>
      <c r="F102" s="145"/>
      <c r="G102" s="145"/>
      <c r="H102" s="146"/>
      <c r="I102" s="114">
        <f>I98</f>
        <v>278.73999999999995</v>
      </c>
    </row>
    <row r="103" spans="1:9" ht="19.5" customHeight="1">
      <c r="A103" s="147" t="s">
        <v>44</v>
      </c>
      <c r="B103" s="148"/>
      <c r="C103" s="148"/>
      <c r="D103" s="148"/>
      <c r="E103" s="148"/>
      <c r="F103" s="148"/>
      <c r="G103" s="148"/>
      <c r="H103" s="149"/>
      <c r="I103" s="115">
        <f>I102</f>
        <v>278.73999999999995</v>
      </c>
    </row>
    <row r="104" spans="1:9" ht="9" customHeight="1">
      <c r="A104" s="150"/>
      <c r="B104" s="150"/>
      <c r="C104" s="150"/>
      <c r="D104" s="150"/>
      <c r="E104" s="150"/>
      <c r="F104" s="150"/>
      <c r="G104" s="150"/>
      <c r="H104" s="150"/>
      <c r="I104" s="150"/>
    </row>
    <row r="105" spans="1:9" ht="30" customHeight="1">
      <c r="A105" s="59" t="s">
        <v>111</v>
      </c>
      <c r="B105" s="59"/>
      <c r="C105" s="59"/>
      <c r="D105" s="59"/>
      <c r="E105" s="59"/>
      <c r="F105" s="59"/>
      <c r="G105" s="59"/>
      <c r="H105" s="59"/>
      <c r="I105" s="59"/>
    </row>
    <row r="106" spans="1:9" ht="25.5" customHeight="1">
      <c r="A106" s="95">
        <v>5</v>
      </c>
      <c r="B106" s="68" t="s">
        <v>112</v>
      </c>
      <c r="C106" s="68"/>
      <c r="D106" s="68"/>
      <c r="E106" s="68"/>
      <c r="F106" s="68"/>
      <c r="G106" s="68"/>
      <c r="H106" s="68"/>
      <c r="I106" s="95" t="s">
        <v>41</v>
      </c>
    </row>
    <row r="107" spans="1:9" ht="17.25" customHeight="1">
      <c r="A107" s="75" t="s">
        <v>7</v>
      </c>
      <c r="B107" s="52" t="s">
        <v>113</v>
      </c>
      <c r="C107" s="52"/>
      <c r="D107" s="52"/>
      <c r="E107" s="52"/>
      <c r="F107" s="52"/>
      <c r="G107" s="52"/>
      <c r="H107" s="52"/>
      <c r="I107" s="117">
        <f>ROUND(Uniforme_EPIs!I11,2)</f>
        <v>85.67</v>
      </c>
    </row>
    <row r="108" spans="1:9" ht="15.75" customHeight="1">
      <c r="A108" s="75" t="s">
        <v>10</v>
      </c>
      <c r="B108" s="52" t="s">
        <v>114</v>
      </c>
      <c r="C108" s="52"/>
      <c r="D108" s="52"/>
      <c r="E108" s="52"/>
      <c r="F108" s="52"/>
      <c r="G108" s="52"/>
      <c r="H108" s="52"/>
      <c r="I108" s="119">
        <f>ROUND(Uniforme_EPIs!I24,2)</f>
        <v>53.45</v>
      </c>
    </row>
    <row r="109" spans="1:9" ht="15.75" customHeight="1">
      <c r="A109" s="75" t="s">
        <v>13</v>
      </c>
      <c r="B109" s="151" t="s">
        <v>115</v>
      </c>
      <c r="C109" s="151"/>
      <c r="D109" s="151"/>
      <c r="E109" s="151"/>
      <c r="F109" s="151"/>
      <c r="G109" s="151"/>
      <c r="H109" s="151"/>
      <c r="I109" s="119">
        <f>ROUND('Relógio Ponto'!L7,2)</f>
        <v>3.09</v>
      </c>
    </row>
    <row r="110" spans="1:9" ht="15.75" customHeight="1">
      <c r="A110" s="75" t="s">
        <v>16</v>
      </c>
      <c r="B110" s="52" t="s">
        <v>116</v>
      </c>
      <c r="C110" s="52"/>
      <c r="D110" s="52"/>
      <c r="E110" s="52"/>
      <c r="F110" s="52"/>
      <c r="G110" s="52"/>
      <c r="H110" s="52"/>
      <c r="I110" s="119">
        <v>0</v>
      </c>
    </row>
    <row r="111" spans="1:9" ht="15.75" customHeight="1">
      <c r="A111" s="81" t="s">
        <v>36</v>
      </c>
      <c r="B111" s="81"/>
      <c r="C111" s="81"/>
      <c r="D111" s="81"/>
      <c r="E111" s="81"/>
      <c r="F111" s="81"/>
      <c r="G111" s="81"/>
      <c r="H111" s="81"/>
      <c r="I111" s="160">
        <f>SUM(I107:I110)</f>
        <v>142.21</v>
      </c>
    </row>
    <row r="112" spans="1:9" ht="8.25" customHeight="1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s="48" customFormat="1" ht="29.25" customHeight="1">
      <c r="A113" s="73" t="s">
        <v>117</v>
      </c>
      <c r="B113" s="73"/>
      <c r="C113" s="73"/>
      <c r="D113" s="73"/>
      <c r="E113" s="73"/>
      <c r="F113" s="73"/>
      <c r="G113" s="73"/>
      <c r="H113" s="73"/>
      <c r="I113" s="73"/>
    </row>
    <row r="114" spans="1:9" ht="32.25" customHeight="1">
      <c r="A114" s="95">
        <v>6</v>
      </c>
      <c r="B114" s="95" t="s">
        <v>118</v>
      </c>
      <c r="C114" s="95"/>
      <c r="D114" s="95"/>
      <c r="E114" s="95"/>
      <c r="F114" s="95"/>
      <c r="G114" s="95"/>
      <c r="H114" s="68" t="s">
        <v>48</v>
      </c>
      <c r="I114" s="167" t="s">
        <v>119</v>
      </c>
    </row>
    <row r="115" spans="1:9" ht="51" customHeight="1">
      <c r="A115" s="152" t="s">
        <v>120</v>
      </c>
      <c r="B115" s="152"/>
      <c r="C115" s="152"/>
      <c r="D115" s="152"/>
      <c r="E115" s="152"/>
      <c r="F115" s="152"/>
      <c r="G115" s="152"/>
      <c r="H115" s="153" t="s">
        <v>70</v>
      </c>
      <c r="I115" s="168">
        <f>SUM(I28+I73+I82+I103+I111)</f>
        <v>4035.94</v>
      </c>
    </row>
    <row r="116" spans="1:9" ht="15.75" customHeight="1">
      <c r="A116" s="75" t="s">
        <v>7</v>
      </c>
      <c r="B116" s="151" t="s">
        <v>121</v>
      </c>
      <c r="C116" s="151"/>
      <c r="D116" s="151"/>
      <c r="E116" s="151"/>
      <c r="F116" s="151"/>
      <c r="G116" s="151"/>
      <c r="H116" s="85">
        <v>0.03</v>
      </c>
      <c r="I116" s="114">
        <f>ROUND(H116*I115,2)</f>
        <v>121.08</v>
      </c>
    </row>
    <row r="117" spans="1:9" ht="48" customHeight="1">
      <c r="A117" s="152" t="s">
        <v>122</v>
      </c>
      <c r="B117" s="152"/>
      <c r="C117" s="152"/>
      <c r="D117" s="152"/>
      <c r="E117" s="152"/>
      <c r="F117" s="152"/>
      <c r="G117" s="152"/>
      <c r="H117" s="154" t="s">
        <v>70</v>
      </c>
      <c r="I117" s="168">
        <f>SUM(I28+I73+I82+I103+I111+I116)</f>
        <v>4157.02</v>
      </c>
    </row>
    <row r="118" spans="1:9" ht="15.75" customHeight="1">
      <c r="A118" s="75" t="s">
        <v>10</v>
      </c>
      <c r="B118" s="151" t="s">
        <v>123</v>
      </c>
      <c r="C118" s="151"/>
      <c r="D118" s="151"/>
      <c r="E118" s="151"/>
      <c r="F118" s="151"/>
      <c r="G118" s="151"/>
      <c r="H118" s="85">
        <v>0.0679</v>
      </c>
      <c r="I118" s="114">
        <f>ROUND(H118*I117,2)</f>
        <v>282.26</v>
      </c>
    </row>
    <row r="119" spans="1:9" ht="49.5" customHeight="1">
      <c r="A119" s="152" t="s">
        <v>124</v>
      </c>
      <c r="B119" s="152"/>
      <c r="C119" s="152"/>
      <c r="D119" s="152"/>
      <c r="E119" s="152"/>
      <c r="F119" s="152"/>
      <c r="G119" s="152"/>
      <c r="H119" s="154" t="s">
        <v>70</v>
      </c>
      <c r="I119" s="168">
        <f>SUM(I115+I116+I118)</f>
        <v>4439.280000000001</v>
      </c>
    </row>
    <row r="120" spans="1:9" ht="15.75" customHeight="1">
      <c r="A120" s="75" t="s">
        <v>13</v>
      </c>
      <c r="B120" s="151" t="s">
        <v>125</v>
      </c>
      <c r="C120" s="151"/>
      <c r="D120" s="151"/>
      <c r="E120" s="151"/>
      <c r="F120" s="151"/>
      <c r="G120" s="151"/>
      <c r="H120" s="155" t="s">
        <v>70</v>
      </c>
      <c r="I120" s="169" t="s">
        <v>70</v>
      </c>
    </row>
    <row r="121" spans="1:9" ht="15.75" customHeight="1">
      <c r="A121" s="75"/>
      <c r="B121" s="151" t="s">
        <v>126</v>
      </c>
      <c r="C121" s="151"/>
      <c r="D121" s="151"/>
      <c r="E121" s="151"/>
      <c r="F121" s="151"/>
      <c r="G121" s="151"/>
      <c r="H121" s="155" t="s">
        <v>70</v>
      </c>
      <c r="I121" s="169" t="s">
        <v>70</v>
      </c>
    </row>
    <row r="122" spans="1:9" ht="48.75" customHeight="1">
      <c r="A122" s="75"/>
      <c r="B122" s="156" t="s">
        <v>127</v>
      </c>
      <c r="C122" s="156"/>
      <c r="D122" s="156"/>
      <c r="E122" s="156"/>
      <c r="F122" s="156"/>
      <c r="G122" s="156"/>
      <c r="H122" s="157">
        <v>0.076</v>
      </c>
      <c r="I122" s="114">
        <f>ROUND(($I$119/(1-$H$131))*H122,2)</f>
        <v>393.45</v>
      </c>
    </row>
    <row r="123" spans="1:9" ht="43.5" customHeight="1">
      <c r="A123" s="75"/>
      <c r="B123" s="156" t="s">
        <v>128</v>
      </c>
      <c r="C123" s="156"/>
      <c r="D123" s="156"/>
      <c r="E123" s="156"/>
      <c r="F123" s="156"/>
      <c r="G123" s="156"/>
      <c r="H123" s="157">
        <v>0.0165</v>
      </c>
      <c r="I123" s="114">
        <f>ROUND(($I$119/(1-$H$131))*H123,2)</f>
        <v>85.42</v>
      </c>
    </row>
    <row r="124" spans="1:9" ht="27" customHeight="1">
      <c r="A124" s="75"/>
      <c r="B124" s="76" t="s">
        <v>129</v>
      </c>
      <c r="C124" s="76"/>
      <c r="D124" s="76"/>
      <c r="E124" s="76"/>
      <c r="F124" s="76"/>
      <c r="G124" s="76"/>
      <c r="H124" s="158" t="s">
        <v>70</v>
      </c>
      <c r="I124" s="169" t="s">
        <v>70</v>
      </c>
    </row>
    <row r="125" spans="1:9" ht="27" customHeight="1">
      <c r="A125" s="75"/>
      <c r="B125" s="76" t="s">
        <v>130</v>
      </c>
      <c r="C125" s="76"/>
      <c r="D125" s="76"/>
      <c r="E125" s="76"/>
      <c r="F125" s="76"/>
      <c r="G125" s="76"/>
      <c r="H125" s="158" t="s">
        <v>70</v>
      </c>
      <c r="I125" s="169" t="s">
        <v>70</v>
      </c>
    </row>
    <row r="126" spans="1:9" ht="18" customHeight="1">
      <c r="A126" s="75"/>
      <c r="B126" s="159" t="s">
        <v>131</v>
      </c>
      <c r="C126" s="159"/>
      <c r="D126" s="159"/>
      <c r="E126" s="159"/>
      <c r="F126" s="159"/>
      <c r="G126" s="159"/>
      <c r="H126" s="158" t="s">
        <v>70</v>
      </c>
      <c r="I126" s="169" t="s">
        <v>70</v>
      </c>
    </row>
    <row r="127" spans="1:9" ht="18" customHeight="1">
      <c r="A127" s="75"/>
      <c r="B127" s="140" t="s">
        <v>132</v>
      </c>
      <c r="C127" s="140"/>
      <c r="D127" s="140"/>
      <c r="E127" s="140"/>
      <c r="F127" s="140"/>
      <c r="G127" s="140"/>
      <c r="H127" s="158" t="s">
        <v>70</v>
      </c>
      <c r="I127" s="169" t="s">
        <v>70</v>
      </c>
    </row>
    <row r="128" spans="1:9" ht="15" customHeight="1">
      <c r="A128" s="75"/>
      <c r="B128" s="156" t="s">
        <v>133</v>
      </c>
      <c r="C128" s="156"/>
      <c r="D128" s="156"/>
      <c r="E128" s="156"/>
      <c r="F128" s="156"/>
      <c r="G128" s="156"/>
      <c r="H128" s="157">
        <v>0.05</v>
      </c>
      <c r="I128" s="114">
        <f>ROUND(($I$119/(1-$H$131))*H128,2)</f>
        <v>258.85</v>
      </c>
    </row>
    <row r="129" spans="1:9" ht="15.75" customHeight="1">
      <c r="A129" s="81" t="s">
        <v>44</v>
      </c>
      <c r="B129" s="81"/>
      <c r="C129" s="81"/>
      <c r="D129" s="81"/>
      <c r="E129" s="81"/>
      <c r="F129" s="81"/>
      <c r="G129" s="81"/>
      <c r="H129" s="81"/>
      <c r="I129" s="115">
        <f>SUM(I116+I118+I122+I123+I128)</f>
        <v>1141.06</v>
      </c>
    </row>
    <row r="130" spans="1:9" ht="6.75" customHeight="1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5.75" customHeight="1">
      <c r="A131" s="170" t="s">
        <v>134</v>
      </c>
      <c r="B131" s="170"/>
      <c r="C131" s="170"/>
      <c r="D131" s="170"/>
      <c r="E131" s="170"/>
      <c r="F131" s="170"/>
      <c r="G131" s="170"/>
      <c r="H131" s="171">
        <f>SUM(H122:H128)</f>
        <v>0.14250000000000002</v>
      </c>
      <c r="I131" s="194">
        <f>SUM(I122:I128)</f>
        <v>737.72</v>
      </c>
    </row>
    <row r="132" spans="1:9" ht="12.75" customHeight="1">
      <c r="A132" s="172" t="s">
        <v>135</v>
      </c>
      <c r="B132" s="172"/>
      <c r="C132" s="173" t="s">
        <v>136</v>
      </c>
      <c r="D132" s="173"/>
      <c r="E132" s="173"/>
      <c r="F132" s="173"/>
      <c r="G132" s="173"/>
      <c r="H132" s="173"/>
      <c r="I132" s="173"/>
    </row>
    <row r="133" spans="1:9" ht="12" customHeight="1">
      <c r="A133" s="172"/>
      <c r="B133" s="172"/>
      <c r="C133" s="173" t="s">
        <v>137</v>
      </c>
      <c r="D133" s="173"/>
      <c r="E133" s="173"/>
      <c r="F133" s="173"/>
      <c r="G133" s="173"/>
      <c r="H133" s="173"/>
      <c r="I133" s="173"/>
    </row>
    <row r="134" spans="1:9" ht="13.5" customHeight="1">
      <c r="A134" s="172"/>
      <c r="B134" s="172"/>
      <c r="C134" s="174" t="s">
        <v>138</v>
      </c>
      <c r="D134" s="174"/>
      <c r="E134" s="174"/>
      <c r="F134" s="174"/>
      <c r="G134" s="174"/>
      <c r="H134" s="174"/>
      <c r="I134" s="174"/>
    </row>
    <row r="135" spans="1:9" ht="6.75" customHeight="1">
      <c r="A135" s="175"/>
      <c r="B135" s="175"/>
      <c r="C135" s="175"/>
      <c r="D135" s="175"/>
      <c r="E135" s="175"/>
      <c r="F135" s="175"/>
      <c r="G135" s="175"/>
      <c r="H135" s="175"/>
      <c r="I135" s="175"/>
    </row>
    <row r="136" spans="1:9" s="46" customFormat="1" ht="25.5" customHeight="1">
      <c r="A136" s="65" t="s">
        <v>139</v>
      </c>
      <c r="B136" s="65"/>
      <c r="C136" s="65"/>
      <c r="D136" s="65"/>
      <c r="E136" s="65"/>
      <c r="F136" s="65"/>
      <c r="G136" s="65"/>
      <c r="H136" s="65"/>
      <c r="I136" s="65"/>
    </row>
    <row r="137" spans="1:9" ht="5.25" customHeight="1">
      <c r="A137" s="150"/>
      <c r="B137" s="150"/>
      <c r="C137" s="150"/>
      <c r="D137" s="150"/>
      <c r="E137" s="150"/>
      <c r="F137" s="150"/>
      <c r="G137" s="150"/>
      <c r="H137" s="150"/>
      <c r="I137" s="150"/>
    </row>
    <row r="138" spans="1:9" ht="30" customHeight="1">
      <c r="A138" s="176" t="s">
        <v>140</v>
      </c>
      <c r="B138" s="176"/>
      <c r="C138" s="176"/>
      <c r="D138" s="176"/>
      <c r="E138" s="176"/>
      <c r="F138" s="176"/>
      <c r="G138" s="176"/>
      <c r="H138" s="176"/>
      <c r="I138" s="176"/>
    </row>
    <row r="139" spans="1:9" ht="15" customHeight="1">
      <c r="A139" s="54" t="s">
        <v>141</v>
      </c>
      <c r="B139" s="54"/>
      <c r="C139" s="54"/>
      <c r="D139" s="54"/>
      <c r="E139" s="54"/>
      <c r="F139" s="54"/>
      <c r="G139" s="54"/>
      <c r="H139" s="54"/>
      <c r="I139" s="68" t="s">
        <v>41</v>
      </c>
    </row>
    <row r="140" spans="1:9" ht="15" customHeight="1">
      <c r="A140" s="177" t="s">
        <v>7</v>
      </c>
      <c r="B140" s="178" t="s">
        <v>142</v>
      </c>
      <c r="C140" s="178"/>
      <c r="D140" s="178"/>
      <c r="E140" s="178"/>
      <c r="F140" s="178"/>
      <c r="G140" s="178"/>
      <c r="H140" s="178"/>
      <c r="I140" s="119">
        <f>I28</f>
        <v>1848.6100000000001</v>
      </c>
    </row>
    <row r="141" spans="1:9" ht="15" customHeight="1">
      <c r="A141" s="177" t="s">
        <v>10</v>
      </c>
      <c r="B141" s="178" t="s">
        <v>37</v>
      </c>
      <c r="C141" s="178"/>
      <c r="D141" s="178"/>
      <c r="E141" s="178"/>
      <c r="F141" s="178"/>
      <c r="G141" s="178"/>
      <c r="H141" s="178"/>
      <c r="I141" s="119">
        <f>I73</f>
        <v>1633.24</v>
      </c>
    </row>
    <row r="142" spans="1:9" ht="15" customHeight="1">
      <c r="A142" s="177" t="s">
        <v>13</v>
      </c>
      <c r="B142" s="178" t="s">
        <v>143</v>
      </c>
      <c r="C142" s="178"/>
      <c r="D142" s="178"/>
      <c r="E142" s="178"/>
      <c r="F142" s="178"/>
      <c r="G142" s="178"/>
      <c r="H142" s="178"/>
      <c r="I142" s="119">
        <f>I82</f>
        <v>133.14</v>
      </c>
    </row>
    <row r="143" spans="1:9" ht="15" customHeight="1">
      <c r="A143" s="177" t="s">
        <v>16</v>
      </c>
      <c r="B143" s="178" t="s">
        <v>144</v>
      </c>
      <c r="C143" s="178"/>
      <c r="D143" s="178"/>
      <c r="E143" s="178"/>
      <c r="F143" s="178"/>
      <c r="G143" s="178"/>
      <c r="H143" s="178"/>
      <c r="I143" s="119">
        <f>I103</f>
        <v>278.73999999999995</v>
      </c>
    </row>
    <row r="144" spans="1:9" ht="15" customHeight="1">
      <c r="A144" s="177" t="s">
        <v>56</v>
      </c>
      <c r="B144" s="178" t="s">
        <v>145</v>
      </c>
      <c r="C144" s="178"/>
      <c r="D144" s="178"/>
      <c r="E144" s="178"/>
      <c r="F144" s="178"/>
      <c r="G144" s="178"/>
      <c r="H144" s="178"/>
      <c r="I144" s="119">
        <f>I111</f>
        <v>142.21</v>
      </c>
    </row>
    <row r="145" spans="1:9" ht="15" customHeight="1">
      <c r="A145" s="179" t="s">
        <v>146</v>
      </c>
      <c r="B145" s="179"/>
      <c r="C145" s="179"/>
      <c r="D145" s="179"/>
      <c r="E145" s="179"/>
      <c r="F145" s="179"/>
      <c r="G145" s="179"/>
      <c r="H145" s="179"/>
      <c r="I145" s="160">
        <f>SUM(I140:I144)</f>
        <v>4035.94</v>
      </c>
    </row>
    <row r="146" spans="1:9" ht="15" customHeight="1">
      <c r="A146" s="180" t="s">
        <v>58</v>
      </c>
      <c r="B146" s="178" t="s">
        <v>147</v>
      </c>
      <c r="C146" s="178"/>
      <c r="D146" s="178"/>
      <c r="E146" s="178"/>
      <c r="F146" s="178"/>
      <c r="G146" s="178"/>
      <c r="H146" s="178"/>
      <c r="I146" s="119">
        <f>I129</f>
        <v>1141.06</v>
      </c>
    </row>
    <row r="147" spans="1:9" ht="15" customHeight="1">
      <c r="A147" s="179" t="s">
        <v>148</v>
      </c>
      <c r="B147" s="179"/>
      <c r="C147" s="179"/>
      <c r="D147" s="179"/>
      <c r="E147" s="179"/>
      <c r="F147" s="179"/>
      <c r="G147" s="179"/>
      <c r="H147" s="179"/>
      <c r="I147" s="160">
        <f>SUM(I145:I146)</f>
        <v>5177</v>
      </c>
    </row>
    <row r="148" spans="1:9" ht="9" customHeight="1">
      <c r="A148" s="181"/>
      <c r="B148" s="181"/>
      <c r="C148" s="181"/>
      <c r="D148" s="181"/>
      <c r="E148" s="181"/>
      <c r="F148" s="181"/>
      <c r="G148" s="181"/>
      <c r="H148" s="181"/>
      <c r="I148" s="181"/>
    </row>
    <row r="149" spans="1:9" ht="15" customHeight="1" hidden="1">
      <c r="A149" s="182"/>
      <c r="B149" s="182"/>
      <c r="C149" s="182"/>
      <c r="D149" s="182"/>
      <c r="E149" s="182"/>
      <c r="F149" s="182"/>
      <c r="G149" s="182"/>
      <c r="H149" s="183"/>
      <c r="I149" s="195"/>
    </row>
    <row r="150" spans="1:9" ht="12.75" customHeight="1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9.5" customHeight="1">
      <c r="A151" s="184" t="s">
        <v>149</v>
      </c>
      <c r="B151" s="184"/>
      <c r="C151" s="184"/>
      <c r="D151" s="184"/>
      <c r="E151" s="184"/>
      <c r="F151" s="184"/>
      <c r="G151" s="184"/>
      <c r="H151" s="184"/>
      <c r="I151" s="184"/>
    </row>
    <row r="152" spans="1:9" ht="12.75">
      <c r="A152" s="185" t="s">
        <v>150</v>
      </c>
      <c r="B152" s="185"/>
      <c r="C152" s="185"/>
      <c r="D152" s="185"/>
      <c r="E152" s="185"/>
      <c r="F152" s="185"/>
      <c r="G152" s="185"/>
      <c r="H152" s="186" t="s">
        <v>151</v>
      </c>
      <c r="I152" s="186"/>
    </row>
    <row r="153" spans="1:9" ht="12.75">
      <c r="A153" s="185"/>
      <c r="B153" s="185"/>
      <c r="C153" s="185"/>
      <c r="D153" s="185"/>
      <c r="E153" s="185"/>
      <c r="F153" s="185"/>
      <c r="G153" s="185"/>
      <c r="H153" s="186"/>
      <c r="I153" s="186"/>
    </row>
    <row r="154" spans="1:9" ht="12.75">
      <c r="A154" s="197" t="s">
        <v>22</v>
      </c>
      <c r="B154" s="197"/>
      <c r="C154" s="197"/>
      <c r="D154" s="197"/>
      <c r="E154" s="197"/>
      <c r="F154" s="197"/>
      <c r="G154" s="197"/>
      <c r="H154" s="198">
        <v>11</v>
      </c>
      <c r="I154" s="198"/>
    </row>
    <row r="155" spans="1:9" ht="8.25" customHeight="1">
      <c r="A155" s="189"/>
      <c r="B155" s="189"/>
      <c r="C155" s="189"/>
      <c r="D155" s="189"/>
      <c r="E155" s="189"/>
      <c r="F155" s="189"/>
      <c r="G155" s="189"/>
      <c r="H155" s="189"/>
      <c r="I155" s="189"/>
    </row>
    <row r="156" spans="1:9" ht="31.5" customHeight="1">
      <c r="A156" s="190" t="s">
        <v>152</v>
      </c>
      <c r="B156" s="190"/>
      <c r="C156" s="190"/>
      <c r="D156" s="190"/>
      <c r="E156" s="190"/>
      <c r="F156" s="190"/>
      <c r="G156" s="191">
        <f>I147*H154</f>
        <v>56947</v>
      </c>
      <c r="H156" s="191"/>
      <c r="I156" s="191"/>
    </row>
    <row r="157" spans="1:9" ht="8.25" customHeight="1">
      <c r="A157" s="189"/>
      <c r="B157" s="189"/>
      <c r="C157" s="189"/>
      <c r="D157" s="189"/>
      <c r="E157" s="189"/>
      <c r="F157" s="189"/>
      <c r="G157" s="189"/>
      <c r="H157" s="189"/>
      <c r="I157" s="189"/>
    </row>
    <row r="158" spans="1:9" ht="19.5" customHeight="1">
      <c r="A158" s="52" t="s">
        <v>153</v>
      </c>
      <c r="B158" s="52"/>
      <c r="C158" s="52"/>
      <c r="D158" s="52"/>
      <c r="E158" s="52"/>
      <c r="F158" s="52"/>
      <c r="G158" s="53">
        <f>H9</f>
        <v>12</v>
      </c>
      <c r="H158" s="53"/>
      <c r="I158" s="53"/>
    </row>
    <row r="159" spans="1:9" ht="8.25" customHeight="1">
      <c r="A159" s="189"/>
      <c r="B159" s="189"/>
      <c r="C159" s="189"/>
      <c r="D159" s="189"/>
      <c r="E159" s="189"/>
      <c r="F159" s="189"/>
      <c r="G159" s="189"/>
      <c r="H159" s="189"/>
      <c r="I159" s="189"/>
    </row>
    <row r="160" spans="1:9" ht="31.5" customHeight="1">
      <c r="A160" s="192" t="s">
        <v>154</v>
      </c>
      <c r="B160" s="192"/>
      <c r="C160" s="192"/>
      <c r="D160" s="192"/>
      <c r="E160" s="192"/>
      <c r="F160" s="192"/>
      <c r="G160" s="193">
        <f>G156*G158</f>
        <v>683364</v>
      </c>
      <c r="H160" s="193"/>
      <c r="I160" s="193"/>
    </row>
  </sheetData>
  <sheetProtection selectLockedCells="1" selectUnlockedCells="1"/>
  <mergeCells count="173">
    <mergeCell ref="A1:I1"/>
    <mergeCell ref="A2:E2"/>
    <mergeCell ref="F2:I2"/>
    <mergeCell ref="A3:E3"/>
    <mergeCell ref="F3:I3"/>
    <mergeCell ref="A4:I4"/>
    <mergeCell ref="A5:I5"/>
    <mergeCell ref="B6:G6"/>
    <mergeCell ref="H6:I6"/>
    <mergeCell ref="B7:G7"/>
    <mergeCell ref="H7:I7"/>
    <mergeCell ref="B8:G8"/>
    <mergeCell ref="H8:I8"/>
    <mergeCell ref="B9:G9"/>
    <mergeCell ref="H9:I9"/>
    <mergeCell ref="A10:I10"/>
    <mergeCell ref="A11:I11"/>
    <mergeCell ref="A12:I12"/>
    <mergeCell ref="A13:I13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A22:I22"/>
    <mergeCell ref="A23:I23"/>
    <mergeCell ref="B24:G24"/>
    <mergeCell ref="B25:H25"/>
    <mergeCell ref="B26:G26"/>
    <mergeCell ref="B27:H27"/>
    <mergeCell ref="A28:H28"/>
    <mergeCell ref="A29:I29"/>
    <mergeCell ref="A30:I30"/>
    <mergeCell ref="A31:I31"/>
    <mergeCell ref="B32:H32"/>
    <mergeCell ref="B33:G33"/>
    <mergeCell ref="B34:G34"/>
    <mergeCell ref="A35:H35"/>
    <mergeCell ref="A36:I36"/>
    <mergeCell ref="B37:G37"/>
    <mergeCell ref="B38:G38"/>
    <mergeCell ref="B39:G39"/>
    <mergeCell ref="B40:C40"/>
    <mergeCell ref="B41:G41"/>
    <mergeCell ref="B42:G42"/>
    <mergeCell ref="B43:G43"/>
    <mergeCell ref="B44:G44"/>
    <mergeCell ref="B45:G45"/>
    <mergeCell ref="A46:G46"/>
    <mergeCell ref="A48:I48"/>
    <mergeCell ref="A49:I49"/>
    <mergeCell ref="A50:I50"/>
    <mergeCell ref="B51:H51"/>
    <mergeCell ref="B52:H52"/>
    <mergeCell ref="B53:G53"/>
    <mergeCell ref="B54:G54"/>
    <mergeCell ref="B55:G55"/>
    <mergeCell ref="B56:G56"/>
    <mergeCell ref="B57:H57"/>
    <mergeCell ref="B58:G58"/>
    <mergeCell ref="B59:G59"/>
    <mergeCell ref="B60:G60"/>
    <mergeCell ref="B61:H61"/>
    <mergeCell ref="B62:H62"/>
    <mergeCell ref="B63:H63"/>
    <mergeCell ref="B64:H64"/>
    <mergeCell ref="A65:I65"/>
    <mergeCell ref="A66:I66"/>
    <mergeCell ref="A67:I67"/>
    <mergeCell ref="A68:I68"/>
    <mergeCell ref="B69:H69"/>
    <mergeCell ref="B70:H70"/>
    <mergeCell ref="B71:H71"/>
    <mergeCell ref="B72:H72"/>
    <mergeCell ref="A73:H73"/>
    <mergeCell ref="A74:I74"/>
    <mergeCell ref="A75:I75"/>
    <mergeCell ref="B76:H76"/>
    <mergeCell ref="B77:H77"/>
    <mergeCell ref="B78:H78"/>
    <mergeCell ref="B79:H79"/>
    <mergeCell ref="B80:H80"/>
    <mergeCell ref="B81:G81"/>
    <mergeCell ref="A82:H82"/>
    <mergeCell ref="A83:I83"/>
    <mergeCell ref="A84:I84"/>
    <mergeCell ref="A85:I85"/>
    <mergeCell ref="A86:I86"/>
    <mergeCell ref="A87:I87"/>
    <mergeCell ref="A89:I89"/>
    <mergeCell ref="A90:I90"/>
    <mergeCell ref="B91:H91"/>
    <mergeCell ref="B92:F92"/>
    <mergeCell ref="B93:H93"/>
    <mergeCell ref="B94:H94"/>
    <mergeCell ref="B95:H95"/>
    <mergeCell ref="B96:H96"/>
    <mergeCell ref="B97:H97"/>
    <mergeCell ref="A98:H98"/>
    <mergeCell ref="A99:I99"/>
    <mergeCell ref="A100:I100"/>
    <mergeCell ref="B101:H101"/>
    <mergeCell ref="B102:H102"/>
    <mergeCell ref="A103:H103"/>
    <mergeCell ref="A104:I104"/>
    <mergeCell ref="A105:I105"/>
    <mergeCell ref="B106:H106"/>
    <mergeCell ref="B107:H107"/>
    <mergeCell ref="B108:H108"/>
    <mergeCell ref="B109:H109"/>
    <mergeCell ref="B110:H110"/>
    <mergeCell ref="A111:H111"/>
    <mergeCell ref="A112:I112"/>
    <mergeCell ref="A113:I113"/>
    <mergeCell ref="B114:G114"/>
    <mergeCell ref="A115:G115"/>
    <mergeCell ref="B116:G116"/>
    <mergeCell ref="A117:G117"/>
    <mergeCell ref="B118:G118"/>
    <mergeCell ref="A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A129:H129"/>
    <mergeCell ref="A130:I130"/>
    <mergeCell ref="A131:G131"/>
    <mergeCell ref="C132:I132"/>
    <mergeCell ref="C133:I133"/>
    <mergeCell ref="C134:I134"/>
    <mergeCell ref="A135:I135"/>
    <mergeCell ref="A136:I136"/>
    <mergeCell ref="A137:I137"/>
    <mergeCell ref="A138:I138"/>
    <mergeCell ref="A139:H139"/>
    <mergeCell ref="B140:H140"/>
    <mergeCell ref="B141:H141"/>
    <mergeCell ref="B142:H142"/>
    <mergeCell ref="B143:H143"/>
    <mergeCell ref="B144:H144"/>
    <mergeCell ref="A145:H145"/>
    <mergeCell ref="B146:H146"/>
    <mergeCell ref="A147:H147"/>
    <mergeCell ref="A148:I148"/>
    <mergeCell ref="A150:I150"/>
    <mergeCell ref="A151:I151"/>
    <mergeCell ref="A154:G154"/>
    <mergeCell ref="H154:I154"/>
    <mergeCell ref="A155:I155"/>
    <mergeCell ref="A156:F156"/>
    <mergeCell ref="G156:I156"/>
    <mergeCell ref="A157:I157"/>
    <mergeCell ref="A158:F158"/>
    <mergeCell ref="G158:I158"/>
    <mergeCell ref="A159:I159"/>
    <mergeCell ref="A160:F160"/>
    <mergeCell ref="G160:I160"/>
    <mergeCell ref="A132:B134"/>
    <mergeCell ref="A152:G153"/>
    <mergeCell ref="H152:I153"/>
  </mergeCells>
  <printOptions/>
  <pageMargins left="0.5511811023622047" right="0.11811023622047245" top="0.4330708661417323" bottom="0.31496062992125984" header="0.5118110236220472" footer="0.5118110236220472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view="pageBreakPreview" zoomScaleSheetLayoutView="100" workbookViewId="0" topLeftCell="A76">
      <selection activeCell="L83" sqref="L83"/>
    </sheetView>
  </sheetViews>
  <sheetFormatPr defaultColWidth="9.140625" defaultRowHeight="12.75"/>
  <cols>
    <col min="1" max="1" width="15.28125" style="49" customWidth="1"/>
    <col min="2" max="2" width="11.140625" style="49" customWidth="1"/>
    <col min="3" max="3" width="13.28125" style="49" customWidth="1"/>
    <col min="4" max="4" width="10.140625" style="49" customWidth="1"/>
    <col min="5" max="5" width="12.421875" style="49" customWidth="1"/>
    <col min="6" max="6" width="11.28125" style="49" customWidth="1"/>
    <col min="7" max="7" width="9.8515625" style="49" customWidth="1"/>
    <col min="8" max="8" width="12.57421875" style="49" customWidth="1"/>
    <col min="9" max="9" width="12.00390625" style="50" customWidth="1"/>
    <col min="10" max="16384" width="9.140625" style="49" customWidth="1"/>
  </cols>
  <sheetData>
    <row r="1" spans="1:9" ht="28.5" customHeight="1">
      <c r="A1" s="51" t="s">
        <v>155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>
      <c r="A2" s="52" t="s">
        <v>1</v>
      </c>
      <c r="B2" s="52"/>
      <c r="C2" s="52"/>
      <c r="D2" s="52"/>
      <c r="E2" s="52"/>
      <c r="F2" s="53" t="s">
        <v>2</v>
      </c>
      <c r="G2" s="53"/>
      <c r="H2" s="53"/>
      <c r="I2" s="53"/>
    </row>
    <row r="3" spans="1:9" ht="15.75" customHeight="1">
      <c r="A3" s="52" t="s">
        <v>3</v>
      </c>
      <c r="B3" s="52"/>
      <c r="C3" s="52"/>
      <c r="D3" s="52"/>
      <c r="E3" s="52"/>
      <c r="F3" s="53" t="s">
        <v>4</v>
      </c>
      <c r="G3" s="53"/>
      <c r="H3" s="53"/>
      <c r="I3" s="53"/>
    </row>
    <row r="4" spans="1:9" ht="15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</row>
    <row r="5" spans="1:9" ht="20.25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</row>
    <row r="6" spans="1:9" ht="15.75" customHeight="1">
      <c r="A6" s="55" t="s">
        <v>7</v>
      </c>
      <c r="B6" s="52" t="s">
        <v>8</v>
      </c>
      <c r="C6" s="52"/>
      <c r="D6" s="52"/>
      <c r="E6" s="52"/>
      <c r="F6" s="52"/>
      <c r="G6" s="52"/>
      <c r="H6" s="56" t="s">
        <v>9</v>
      </c>
      <c r="I6" s="56"/>
    </row>
    <row r="7" spans="1:9" ht="15.75" customHeight="1">
      <c r="A7" s="55" t="s">
        <v>10</v>
      </c>
      <c r="B7" s="52" t="s">
        <v>11</v>
      </c>
      <c r="C7" s="52"/>
      <c r="D7" s="52"/>
      <c r="E7" s="52"/>
      <c r="F7" s="52"/>
      <c r="G7" s="52"/>
      <c r="H7" s="53" t="s">
        <v>12</v>
      </c>
      <c r="I7" s="53"/>
    </row>
    <row r="8" spans="1:9" ht="39.75" customHeight="1">
      <c r="A8" s="55" t="s">
        <v>13</v>
      </c>
      <c r="B8" s="52" t="s">
        <v>14</v>
      </c>
      <c r="C8" s="52"/>
      <c r="D8" s="52"/>
      <c r="E8" s="52"/>
      <c r="F8" s="52"/>
      <c r="G8" s="52"/>
      <c r="H8" s="53" t="s">
        <v>15</v>
      </c>
      <c r="I8" s="53"/>
    </row>
    <row r="9" spans="1:9" ht="15.75" customHeight="1">
      <c r="A9" s="55" t="s">
        <v>16</v>
      </c>
      <c r="B9" s="52" t="s">
        <v>17</v>
      </c>
      <c r="C9" s="52"/>
      <c r="D9" s="52"/>
      <c r="E9" s="52"/>
      <c r="F9" s="52"/>
      <c r="G9" s="52"/>
      <c r="H9" s="53">
        <v>12</v>
      </c>
      <c r="I9" s="53"/>
    </row>
    <row r="10" spans="1:9" ht="25.5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</row>
    <row r="11" spans="1:9" ht="7.5" customHeigh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21.75" customHeight="1">
      <c r="A12" s="59" t="s">
        <v>19</v>
      </c>
      <c r="B12" s="59"/>
      <c r="C12" s="59"/>
      <c r="D12" s="59"/>
      <c r="E12" s="59"/>
      <c r="F12" s="59"/>
      <c r="G12" s="59"/>
      <c r="H12" s="59"/>
      <c r="I12" s="59"/>
    </row>
    <row r="13" spans="1:9" ht="9.75" customHeight="1">
      <c r="A13" s="60"/>
      <c r="B13" s="60"/>
      <c r="C13" s="60"/>
      <c r="D13" s="60"/>
      <c r="E13" s="60"/>
      <c r="F13" s="60"/>
      <c r="G13" s="60"/>
      <c r="H13" s="60"/>
      <c r="I13" s="60"/>
    </row>
    <row r="14" spans="1:9" s="45" customFormat="1" ht="21.75" customHeight="1">
      <c r="A14" s="54" t="s">
        <v>20</v>
      </c>
      <c r="B14" s="54"/>
      <c r="C14" s="54"/>
      <c r="D14" s="54"/>
      <c r="E14" s="54"/>
      <c r="F14" s="54"/>
      <c r="G14" s="54"/>
      <c r="H14" s="54"/>
      <c r="I14" s="54"/>
    </row>
    <row r="15" spans="1:9" ht="15.75" customHeight="1">
      <c r="A15" s="55">
        <v>1</v>
      </c>
      <c r="B15" s="52" t="s">
        <v>21</v>
      </c>
      <c r="C15" s="52"/>
      <c r="D15" s="52"/>
      <c r="E15" s="52"/>
      <c r="F15" s="52"/>
      <c r="G15" s="52"/>
      <c r="H15" s="61" t="s">
        <v>156</v>
      </c>
      <c r="I15" s="61"/>
    </row>
    <row r="16" spans="1:9" ht="15.75" customHeight="1">
      <c r="A16" s="55">
        <v>2</v>
      </c>
      <c r="B16" s="52" t="s">
        <v>23</v>
      </c>
      <c r="C16" s="52"/>
      <c r="D16" s="52"/>
      <c r="E16" s="52"/>
      <c r="F16" s="52"/>
      <c r="G16" s="52"/>
      <c r="H16" s="62">
        <v>5132</v>
      </c>
      <c r="I16" s="62"/>
    </row>
    <row r="17" spans="1:9" ht="15.75" customHeight="1">
      <c r="A17" s="55">
        <v>3</v>
      </c>
      <c r="B17" s="52" t="s">
        <v>24</v>
      </c>
      <c r="C17" s="52"/>
      <c r="D17" s="52"/>
      <c r="E17" s="52"/>
      <c r="F17" s="52"/>
      <c r="G17" s="52"/>
      <c r="H17" s="61">
        <v>1617.44</v>
      </c>
      <c r="I17" s="61"/>
    </row>
    <row r="18" spans="1:9" ht="15.75" customHeight="1">
      <c r="A18" s="55">
        <v>4</v>
      </c>
      <c r="B18" s="52" t="s">
        <v>25</v>
      </c>
      <c r="C18" s="52"/>
      <c r="D18" s="52"/>
      <c r="E18" s="52"/>
      <c r="F18" s="52"/>
      <c r="G18" s="52"/>
      <c r="H18" s="63" t="s">
        <v>156</v>
      </c>
      <c r="I18" s="63"/>
    </row>
    <row r="19" spans="1:9" ht="15.75" customHeight="1">
      <c r="A19" s="55">
        <v>5</v>
      </c>
      <c r="B19" s="52" t="s">
        <v>26</v>
      </c>
      <c r="C19" s="52"/>
      <c r="D19" s="52"/>
      <c r="E19" s="52"/>
      <c r="F19" s="52"/>
      <c r="G19" s="52"/>
      <c r="H19" s="63" t="s">
        <v>27</v>
      </c>
      <c r="I19" s="63"/>
    </row>
    <row r="20" spans="1:9" ht="9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s="46" customFormat="1" ht="30" customHeight="1">
      <c r="A21" s="65" t="s">
        <v>28</v>
      </c>
      <c r="B21" s="65"/>
      <c r="C21" s="65"/>
      <c r="D21" s="65"/>
      <c r="E21" s="65"/>
      <c r="F21" s="65"/>
      <c r="G21" s="65"/>
      <c r="H21" s="65"/>
      <c r="I21" s="65"/>
    </row>
    <row r="22" spans="1:9" ht="9" customHeight="1">
      <c r="A22" s="66"/>
      <c r="B22" s="66"/>
      <c r="C22" s="66"/>
      <c r="D22" s="66"/>
      <c r="E22" s="66"/>
      <c r="F22" s="66"/>
      <c r="G22" s="66"/>
      <c r="H22" s="66"/>
      <c r="I22" s="66"/>
    </row>
    <row r="23" spans="1:9" ht="22.5" customHeight="1">
      <c r="A23" s="59" t="s">
        <v>29</v>
      </c>
      <c r="B23" s="59"/>
      <c r="C23" s="59"/>
      <c r="D23" s="59"/>
      <c r="E23" s="59"/>
      <c r="F23" s="59"/>
      <c r="G23" s="59"/>
      <c r="H23" s="59"/>
      <c r="I23" s="59"/>
    </row>
    <row r="24" spans="1:9" s="47" customFormat="1" ht="30" customHeight="1">
      <c r="A24" s="67">
        <v>1</v>
      </c>
      <c r="B24" s="68" t="s">
        <v>30</v>
      </c>
      <c r="C24" s="68"/>
      <c r="D24" s="68"/>
      <c r="E24" s="68"/>
      <c r="F24" s="68"/>
      <c r="G24" s="68"/>
      <c r="H24" s="67" t="s">
        <v>31</v>
      </c>
      <c r="I24" s="67" t="s">
        <v>32</v>
      </c>
    </row>
    <row r="25" spans="1:9" ht="15.75" customHeight="1">
      <c r="A25" s="55" t="s">
        <v>7</v>
      </c>
      <c r="B25" s="52" t="s">
        <v>33</v>
      </c>
      <c r="C25" s="52"/>
      <c r="D25" s="52"/>
      <c r="E25" s="52"/>
      <c r="F25" s="52"/>
      <c r="G25" s="52"/>
      <c r="H25" s="52"/>
      <c r="I25" s="110">
        <f>H17</f>
        <v>1617.44</v>
      </c>
    </row>
    <row r="26" spans="1:9" ht="15.75" customHeight="1">
      <c r="A26" s="55" t="s">
        <v>10</v>
      </c>
      <c r="B26" s="69" t="s">
        <v>34</v>
      </c>
      <c r="C26" s="69"/>
      <c r="D26" s="69"/>
      <c r="E26" s="69"/>
      <c r="F26" s="69"/>
      <c r="G26" s="69"/>
      <c r="H26" s="70">
        <v>0.2</v>
      </c>
      <c r="I26" s="110">
        <f>ROUND(H26*I25,2)</f>
        <v>323.49</v>
      </c>
    </row>
    <row r="27" spans="1:9" ht="15.75" customHeight="1">
      <c r="A27" s="55" t="s">
        <v>13</v>
      </c>
      <c r="B27" s="52" t="s">
        <v>35</v>
      </c>
      <c r="C27" s="52"/>
      <c r="D27" s="52"/>
      <c r="E27" s="52"/>
      <c r="F27" s="52"/>
      <c r="G27" s="52"/>
      <c r="H27" s="52"/>
      <c r="I27" s="110"/>
    </row>
    <row r="28" spans="1:9" ht="15.75" customHeight="1">
      <c r="A28" s="71" t="s">
        <v>36</v>
      </c>
      <c r="B28" s="71"/>
      <c r="C28" s="71"/>
      <c r="D28" s="71"/>
      <c r="E28" s="71"/>
      <c r="F28" s="71"/>
      <c r="G28" s="71"/>
      <c r="H28" s="71"/>
      <c r="I28" s="111">
        <f>SUM(I25:I27)</f>
        <v>1940.93</v>
      </c>
    </row>
    <row r="29" spans="1:9" ht="10.5" customHeight="1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21.75" customHeight="1">
      <c r="A30" s="73" t="s">
        <v>37</v>
      </c>
      <c r="B30" s="73"/>
      <c r="C30" s="73"/>
      <c r="D30" s="73"/>
      <c r="E30" s="73"/>
      <c r="F30" s="73"/>
      <c r="G30" s="73"/>
      <c r="H30" s="73"/>
      <c r="I30" s="73"/>
    </row>
    <row r="31" spans="1:9" ht="25.5" customHeight="1">
      <c r="A31" s="74" t="s">
        <v>38</v>
      </c>
      <c r="B31" s="74"/>
      <c r="C31" s="74"/>
      <c r="D31" s="74"/>
      <c r="E31" s="74"/>
      <c r="F31" s="74"/>
      <c r="G31" s="74"/>
      <c r="H31" s="74"/>
      <c r="I31" s="74"/>
    </row>
    <row r="32" spans="1:9" ht="25.5" customHeight="1">
      <c r="A32" s="75" t="s">
        <v>39</v>
      </c>
      <c r="B32" s="75" t="s">
        <v>40</v>
      </c>
      <c r="C32" s="75"/>
      <c r="D32" s="75"/>
      <c r="E32" s="75"/>
      <c r="F32" s="75"/>
      <c r="G32" s="75"/>
      <c r="H32" s="75"/>
      <c r="I32" s="57" t="s">
        <v>41</v>
      </c>
    </row>
    <row r="33" spans="1:9" ht="25.5" customHeight="1">
      <c r="A33" s="75" t="s">
        <v>7</v>
      </c>
      <c r="B33" s="76" t="s">
        <v>42</v>
      </c>
      <c r="C33" s="76"/>
      <c r="D33" s="76"/>
      <c r="E33" s="76"/>
      <c r="F33" s="76"/>
      <c r="G33" s="76"/>
      <c r="H33" s="77">
        <v>0.0833</v>
      </c>
      <c r="I33" s="112">
        <f>ROUND($I$28*H33,2)</f>
        <v>161.68</v>
      </c>
    </row>
    <row r="34" spans="1:9" ht="39" customHeight="1">
      <c r="A34" s="75" t="s">
        <v>10</v>
      </c>
      <c r="B34" s="78" t="s">
        <v>43</v>
      </c>
      <c r="C34" s="79"/>
      <c r="D34" s="79"/>
      <c r="E34" s="79"/>
      <c r="F34" s="79"/>
      <c r="G34" s="79"/>
      <c r="H34" s="80">
        <v>0.03025</v>
      </c>
      <c r="I34" s="112">
        <f>ROUND($I$28*H34,2)</f>
        <v>58.71</v>
      </c>
    </row>
    <row r="35" spans="1:9" ht="19.5" customHeight="1">
      <c r="A35" s="81" t="s">
        <v>44</v>
      </c>
      <c r="B35" s="81"/>
      <c r="C35" s="81"/>
      <c r="D35" s="81"/>
      <c r="E35" s="81"/>
      <c r="F35" s="81"/>
      <c r="G35" s="81"/>
      <c r="H35" s="81"/>
      <c r="I35" s="113">
        <f>SUM(I33+I34)</f>
        <v>220.39000000000001</v>
      </c>
    </row>
    <row r="36" spans="1:9" s="48" customFormat="1" ht="32.25" customHeight="1">
      <c r="A36" s="76" t="s">
        <v>45</v>
      </c>
      <c r="B36" s="76"/>
      <c r="C36" s="76"/>
      <c r="D36" s="76"/>
      <c r="E36" s="76"/>
      <c r="F36" s="76"/>
      <c r="G36" s="76"/>
      <c r="H36" s="76"/>
      <c r="I36" s="76"/>
    </row>
    <row r="37" spans="1:9" s="48" customFormat="1" ht="30" customHeight="1">
      <c r="A37" s="82" t="s">
        <v>46</v>
      </c>
      <c r="B37" s="68" t="s">
        <v>47</v>
      </c>
      <c r="C37" s="68"/>
      <c r="D37" s="68"/>
      <c r="E37" s="68"/>
      <c r="F37" s="68"/>
      <c r="G37" s="68"/>
      <c r="H37" s="68" t="s">
        <v>48</v>
      </c>
      <c r="I37" s="68" t="s">
        <v>49</v>
      </c>
    </row>
    <row r="38" spans="1:9" s="48" customFormat="1" ht="15.75" customHeight="1">
      <c r="A38" s="83" t="s">
        <v>7</v>
      </c>
      <c r="B38" s="59" t="s">
        <v>50</v>
      </c>
      <c r="C38" s="59"/>
      <c r="D38" s="59"/>
      <c r="E38" s="59"/>
      <c r="F38" s="59"/>
      <c r="G38" s="59"/>
      <c r="H38" s="84">
        <v>0.2</v>
      </c>
      <c r="I38" s="114">
        <f>ROUND(($I$28+$I$35)*H38,2)</f>
        <v>432.26</v>
      </c>
    </row>
    <row r="39" spans="1:9" s="48" customFormat="1" ht="15.75" customHeight="1">
      <c r="A39" s="83" t="s">
        <v>10</v>
      </c>
      <c r="B39" s="52" t="s">
        <v>51</v>
      </c>
      <c r="C39" s="52"/>
      <c r="D39" s="52"/>
      <c r="E39" s="52"/>
      <c r="F39" s="52"/>
      <c r="G39" s="52"/>
      <c r="H39" s="85">
        <v>0.025</v>
      </c>
      <c r="I39" s="114">
        <f>ROUND(($I$28+$I$35)*H39,2)</f>
        <v>54.03</v>
      </c>
    </row>
    <row r="40" spans="1:9" s="48" customFormat="1" ht="48.75" customHeight="1">
      <c r="A40" s="83" t="s">
        <v>13</v>
      </c>
      <c r="B40" s="52" t="s">
        <v>52</v>
      </c>
      <c r="C40" s="52"/>
      <c r="D40" s="86" t="s">
        <v>53</v>
      </c>
      <c r="E40" s="87">
        <v>0.03</v>
      </c>
      <c r="F40" s="86" t="s">
        <v>54</v>
      </c>
      <c r="G40" s="88">
        <v>1</v>
      </c>
      <c r="H40" s="89">
        <f>ROUND((E40*G40),6)</f>
        <v>0.03</v>
      </c>
      <c r="I40" s="114">
        <f aca="true" t="shared" si="0" ref="I40:I45">ROUND(($I$28+$I$35)*H40,2)</f>
        <v>64.84</v>
      </c>
    </row>
    <row r="41" spans="1:9" s="48" customFormat="1" ht="15.75" customHeight="1">
      <c r="A41" s="83" t="s">
        <v>16</v>
      </c>
      <c r="B41" s="59" t="s">
        <v>55</v>
      </c>
      <c r="C41" s="59"/>
      <c r="D41" s="59"/>
      <c r="E41" s="59"/>
      <c r="F41" s="59"/>
      <c r="G41" s="59"/>
      <c r="H41" s="84">
        <v>0.015</v>
      </c>
      <c r="I41" s="114">
        <f t="shared" si="0"/>
        <v>32.42</v>
      </c>
    </row>
    <row r="42" spans="1:9" s="48" customFormat="1" ht="15.75" customHeight="1">
      <c r="A42" s="83" t="s">
        <v>56</v>
      </c>
      <c r="B42" s="59" t="s">
        <v>57</v>
      </c>
      <c r="C42" s="59"/>
      <c r="D42" s="59"/>
      <c r="E42" s="59"/>
      <c r="F42" s="59"/>
      <c r="G42" s="59"/>
      <c r="H42" s="84">
        <v>0.01</v>
      </c>
      <c r="I42" s="114">
        <f t="shared" si="0"/>
        <v>21.61</v>
      </c>
    </row>
    <row r="43" spans="1:9" s="48" customFormat="1" ht="15.75" customHeight="1">
      <c r="A43" s="83" t="s">
        <v>58</v>
      </c>
      <c r="B43" s="52" t="s">
        <v>59</v>
      </c>
      <c r="C43" s="52"/>
      <c r="D43" s="52"/>
      <c r="E43" s="52"/>
      <c r="F43" s="52"/>
      <c r="G43" s="52"/>
      <c r="H43" s="85">
        <v>0.006</v>
      </c>
      <c r="I43" s="114">
        <f t="shared" si="0"/>
        <v>12.97</v>
      </c>
    </row>
    <row r="44" spans="1:9" ht="20.25" customHeight="1">
      <c r="A44" s="83" t="s">
        <v>60</v>
      </c>
      <c r="B44" s="59" t="s">
        <v>61</v>
      </c>
      <c r="C44" s="59"/>
      <c r="D44" s="59"/>
      <c r="E44" s="59"/>
      <c r="F44" s="59"/>
      <c r="G44" s="59"/>
      <c r="H44" s="84">
        <v>0.002</v>
      </c>
      <c r="I44" s="114">
        <f t="shared" si="0"/>
        <v>4.32</v>
      </c>
    </row>
    <row r="45" spans="1:9" ht="15.75" customHeight="1">
      <c r="A45" s="83" t="s">
        <v>62</v>
      </c>
      <c r="B45" s="52" t="s">
        <v>63</v>
      </c>
      <c r="C45" s="52"/>
      <c r="D45" s="52"/>
      <c r="E45" s="52"/>
      <c r="F45" s="52"/>
      <c r="G45" s="52"/>
      <c r="H45" s="85">
        <v>0.08</v>
      </c>
      <c r="I45" s="114">
        <f t="shared" si="0"/>
        <v>172.91</v>
      </c>
    </row>
    <row r="46" spans="1:9" ht="15.75" customHeight="1">
      <c r="A46" s="81" t="s">
        <v>44</v>
      </c>
      <c r="B46" s="81"/>
      <c r="C46" s="81"/>
      <c r="D46" s="81"/>
      <c r="E46" s="81"/>
      <c r="F46" s="81"/>
      <c r="G46" s="81"/>
      <c r="H46" s="90">
        <f>SUM(H38:H45)</f>
        <v>0.36800000000000005</v>
      </c>
      <c r="I46" s="115">
        <f>SUM(I38:I45)</f>
        <v>795.36</v>
      </c>
    </row>
    <row r="47" spans="1:9" ht="8.25" customHeight="1">
      <c r="A47" s="91"/>
      <c r="B47" s="92"/>
      <c r="C47" s="92"/>
      <c r="D47" s="92"/>
      <c r="E47" s="92"/>
      <c r="F47" s="92"/>
      <c r="G47" s="92"/>
      <c r="H47" s="93"/>
      <c r="I47" s="116"/>
    </row>
    <row r="48" spans="1:9" ht="42.75" customHeight="1">
      <c r="A48" s="94" t="s">
        <v>64</v>
      </c>
      <c r="B48" s="94"/>
      <c r="C48" s="94"/>
      <c r="D48" s="94"/>
      <c r="E48" s="94"/>
      <c r="F48" s="94"/>
      <c r="G48" s="94"/>
      <c r="H48" s="94"/>
      <c r="I48" s="94"/>
    </row>
    <row r="49" spans="1:9" ht="7.5" customHeight="1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8" customHeight="1">
      <c r="A50" s="73" t="s">
        <v>65</v>
      </c>
      <c r="B50" s="73"/>
      <c r="C50" s="73"/>
      <c r="D50" s="73"/>
      <c r="E50" s="73"/>
      <c r="F50" s="73"/>
      <c r="G50" s="73"/>
      <c r="H50" s="73"/>
      <c r="I50" s="73"/>
    </row>
    <row r="51" spans="1:9" ht="18.75" customHeight="1">
      <c r="A51" s="95" t="s">
        <v>66</v>
      </c>
      <c r="B51" s="68" t="s">
        <v>67</v>
      </c>
      <c r="C51" s="68"/>
      <c r="D51" s="68"/>
      <c r="E51" s="68"/>
      <c r="F51" s="68"/>
      <c r="G51" s="68"/>
      <c r="H51" s="68"/>
      <c r="I51" s="68" t="s">
        <v>41</v>
      </c>
    </row>
    <row r="52" spans="1:9" ht="15.75" customHeight="1">
      <c r="A52" s="75" t="s">
        <v>7</v>
      </c>
      <c r="B52" s="96" t="s">
        <v>68</v>
      </c>
      <c r="C52" s="96"/>
      <c r="D52" s="96"/>
      <c r="E52" s="96"/>
      <c r="F52" s="96"/>
      <c r="G52" s="96"/>
      <c r="H52" s="96"/>
      <c r="I52" s="117">
        <f>IF(ROUND((H55*H53*H54)-(I25*H56),2)&lt;0,0,ROUND((H55*H53*H54)-(I25*H56),2))</f>
        <v>238.95</v>
      </c>
    </row>
    <row r="53" spans="1:9" ht="22.5" customHeight="1">
      <c r="A53" s="75"/>
      <c r="B53" s="96" t="s">
        <v>69</v>
      </c>
      <c r="C53" s="96"/>
      <c r="D53" s="96"/>
      <c r="E53" s="96"/>
      <c r="F53" s="96"/>
      <c r="G53" s="96"/>
      <c r="H53" s="97">
        <v>8</v>
      </c>
      <c r="I53" s="118" t="s">
        <v>70</v>
      </c>
    </row>
    <row r="54" spans="1:9" ht="17.25" customHeight="1">
      <c r="A54" s="75"/>
      <c r="B54" s="98" t="s">
        <v>71</v>
      </c>
      <c r="C54" s="98"/>
      <c r="D54" s="98"/>
      <c r="E54" s="98"/>
      <c r="F54" s="98"/>
      <c r="G54" s="98"/>
      <c r="H54" s="99">
        <v>2</v>
      </c>
      <c r="I54" s="118"/>
    </row>
    <row r="55" spans="1:9" ht="15" customHeight="1">
      <c r="A55" s="75"/>
      <c r="B55" s="98" t="s">
        <v>72</v>
      </c>
      <c r="C55" s="98"/>
      <c r="D55" s="98"/>
      <c r="E55" s="98"/>
      <c r="F55" s="98"/>
      <c r="G55" s="98"/>
      <c r="H55" s="100">
        <v>21</v>
      </c>
      <c r="I55" s="118"/>
    </row>
    <row r="56" spans="1:9" ht="15" customHeight="1">
      <c r="A56" s="75"/>
      <c r="B56" s="101" t="s">
        <v>73</v>
      </c>
      <c r="C56" s="101"/>
      <c r="D56" s="101"/>
      <c r="E56" s="101"/>
      <c r="F56" s="101"/>
      <c r="G56" s="101"/>
      <c r="H56" s="102">
        <v>0.06</v>
      </c>
      <c r="I56" s="52"/>
    </row>
    <row r="57" spans="1:9" ht="15.75" customHeight="1">
      <c r="A57" s="75" t="s">
        <v>10</v>
      </c>
      <c r="B57" s="96" t="s">
        <v>74</v>
      </c>
      <c r="C57" s="96"/>
      <c r="D57" s="96"/>
      <c r="E57" s="96"/>
      <c r="F57" s="96"/>
      <c r="G57" s="96"/>
      <c r="H57" s="96"/>
      <c r="I57" s="117">
        <f>ROUND(H59*H58*(1-H60),2)</f>
        <v>402.8</v>
      </c>
    </row>
    <row r="58" spans="1:9" ht="15.75" customHeight="1">
      <c r="A58" s="75"/>
      <c r="B58" s="103" t="s">
        <v>75</v>
      </c>
      <c r="C58" s="103"/>
      <c r="D58" s="103"/>
      <c r="E58" s="103"/>
      <c r="F58" s="103"/>
      <c r="G58" s="103"/>
      <c r="H58" s="97">
        <v>23.68</v>
      </c>
      <c r="I58" s="118" t="s">
        <v>70</v>
      </c>
    </row>
    <row r="59" spans="1:9" ht="15.75" customHeight="1">
      <c r="A59" s="104"/>
      <c r="B59" s="103" t="s">
        <v>76</v>
      </c>
      <c r="C59" s="103"/>
      <c r="D59" s="103"/>
      <c r="E59" s="103"/>
      <c r="F59" s="103"/>
      <c r="G59" s="103"/>
      <c r="H59" s="105">
        <v>21</v>
      </c>
      <c r="I59" s="118"/>
    </row>
    <row r="60" spans="1:9" ht="15.75" customHeight="1">
      <c r="A60" s="104"/>
      <c r="B60" s="106" t="s">
        <v>77</v>
      </c>
      <c r="C60" s="106"/>
      <c r="D60" s="106"/>
      <c r="E60" s="106"/>
      <c r="F60" s="106"/>
      <c r="G60" s="106"/>
      <c r="H60" s="107">
        <v>0.19</v>
      </c>
      <c r="I60" s="118"/>
    </row>
    <row r="61" spans="1:9" ht="15.75" customHeight="1">
      <c r="A61" s="75" t="s">
        <v>13</v>
      </c>
      <c r="B61" s="96" t="s">
        <v>78</v>
      </c>
      <c r="C61" s="96"/>
      <c r="D61" s="96"/>
      <c r="E61" s="96"/>
      <c r="F61" s="96"/>
      <c r="G61" s="96"/>
      <c r="H61" s="96"/>
      <c r="I61" s="117">
        <v>0</v>
      </c>
    </row>
    <row r="62" spans="1:9" ht="18.75" customHeight="1">
      <c r="A62" s="75" t="s">
        <v>16</v>
      </c>
      <c r="B62" s="52" t="s">
        <v>79</v>
      </c>
      <c r="C62" s="52"/>
      <c r="D62" s="52"/>
      <c r="E62" s="52"/>
      <c r="F62" s="52"/>
      <c r="G62" s="52"/>
      <c r="H62" s="52"/>
      <c r="I62" s="119">
        <v>19.42</v>
      </c>
    </row>
    <row r="63" spans="1:9" ht="15.75" customHeight="1">
      <c r="A63" s="75" t="s">
        <v>56</v>
      </c>
      <c r="B63" s="108" t="s">
        <v>80</v>
      </c>
      <c r="C63" s="108"/>
      <c r="D63" s="108"/>
      <c r="E63" s="108"/>
      <c r="F63" s="108"/>
      <c r="G63" s="108"/>
      <c r="H63" s="108"/>
      <c r="I63" s="120" t="s">
        <v>70</v>
      </c>
    </row>
    <row r="64" spans="1:9" ht="15.75" customHeight="1">
      <c r="A64" s="109"/>
      <c r="B64" s="81" t="s">
        <v>36</v>
      </c>
      <c r="C64" s="81"/>
      <c r="D64" s="81"/>
      <c r="E64" s="81"/>
      <c r="F64" s="81"/>
      <c r="G64" s="81"/>
      <c r="H64" s="81"/>
      <c r="I64" s="115">
        <f>SUM(I52:I62)</f>
        <v>661.17</v>
      </c>
    </row>
    <row r="65" spans="1:9" ht="7.5" customHeight="1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36" customHeight="1">
      <c r="A66" s="65" t="s">
        <v>81</v>
      </c>
      <c r="B66" s="65"/>
      <c r="C66" s="65"/>
      <c r="D66" s="65"/>
      <c r="E66" s="65"/>
      <c r="F66" s="65"/>
      <c r="G66" s="65"/>
      <c r="H66" s="65"/>
      <c r="I66" s="65"/>
    </row>
    <row r="67" spans="1:9" ht="7.5" customHeight="1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21.75" customHeight="1">
      <c r="A68" s="59" t="s">
        <v>82</v>
      </c>
      <c r="B68" s="59"/>
      <c r="C68" s="59"/>
      <c r="D68" s="59"/>
      <c r="E68" s="59"/>
      <c r="F68" s="59"/>
      <c r="G68" s="59"/>
      <c r="H68" s="59"/>
      <c r="I68" s="59"/>
    </row>
    <row r="69" spans="1:9" ht="23.25" customHeight="1">
      <c r="A69" s="68">
        <v>2</v>
      </c>
      <c r="B69" s="68" t="s">
        <v>83</v>
      </c>
      <c r="C69" s="68"/>
      <c r="D69" s="68"/>
      <c r="E69" s="68"/>
      <c r="F69" s="68"/>
      <c r="G69" s="68"/>
      <c r="H69" s="68"/>
      <c r="I69" s="68" t="s">
        <v>41</v>
      </c>
    </row>
    <row r="70" spans="1:9" ht="21.75" customHeight="1">
      <c r="A70" s="57" t="s">
        <v>39</v>
      </c>
      <c r="B70" s="59" t="s">
        <v>84</v>
      </c>
      <c r="C70" s="59"/>
      <c r="D70" s="59"/>
      <c r="E70" s="59"/>
      <c r="F70" s="59"/>
      <c r="G70" s="59"/>
      <c r="H70" s="59"/>
      <c r="I70" s="112">
        <f>I35</f>
        <v>220.39000000000001</v>
      </c>
    </row>
    <row r="71" spans="1:9" ht="18.75" customHeight="1">
      <c r="A71" s="57" t="s">
        <v>46</v>
      </c>
      <c r="B71" s="59" t="s">
        <v>47</v>
      </c>
      <c r="C71" s="59"/>
      <c r="D71" s="59"/>
      <c r="E71" s="59"/>
      <c r="F71" s="59"/>
      <c r="G71" s="59"/>
      <c r="H71" s="59"/>
      <c r="I71" s="112">
        <f>I46</f>
        <v>795.36</v>
      </c>
    </row>
    <row r="72" spans="1:9" ht="21.75" customHeight="1">
      <c r="A72" s="57" t="s">
        <v>66</v>
      </c>
      <c r="B72" s="59" t="s">
        <v>67</v>
      </c>
      <c r="C72" s="59"/>
      <c r="D72" s="59"/>
      <c r="E72" s="59"/>
      <c r="F72" s="59"/>
      <c r="G72" s="59"/>
      <c r="H72" s="59"/>
      <c r="I72" s="112">
        <f>I64</f>
        <v>661.17</v>
      </c>
    </row>
    <row r="73" spans="1:9" ht="21.75" customHeight="1">
      <c r="A73" s="71" t="s">
        <v>44</v>
      </c>
      <c r="B73" s="71"/>
      <c r="C73" s="71"/>
      <c r="D73" s="71"/>
      <c r="E73" s="71"/>
      <c r="F73" s="71"/>
      <c r="G73" s="71"/>
      <c r="H73" s="71"/>
      <c r="I73" s="160">
        <f>SUM(I70+I71+I72)</f>
        <v>1676.92</v>
      </c>
    </row>
    <row r="74" spans="1:9" ht="12" customHeight="1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9" s="48" customFormat="1" ht="26.25" customHeight="1">
      <c r="A75" s="73" t="s">
        <v>85</v>
      </c>
      <c r="B75" s="73"/>
      <c r="C75" s="73"/>
      <c r="D75" s="73"/>
      <c r="E75" s="73"/>
      <c r="F75" s="73"/>
      <c r="G75" s="73"/>
      <c r="H75" s="73"/>
      <c r="I75" s="73"/>
    </row>
    <row r="76" spans="1:9" s="48" customFormat="1" ht="28.5" customHeight="1">
      <c r="A76" s="95">
        <v>3</v>
      </c>
      <c r="B76" s="95" t="s">
        <v>86</v>
      </c>
      <c r="C76" s="95"/>
      <c r="D76" s="95"/>
      <c r="E76" s="95"/>
      <c r="F76" s="95"/>
      <c r="G76" s="95"/>
      <c r="H76" s="95"/>
      <c r="I76" s="95" t="s">
        <v>87</v>
      </c>
    </row>
    <row r="77" spans="1:9" s="48" customFormat="1" ht="69.75" customHeight="1">
      <c r="A77" s="75" t="s">
        <v>7</v>
      </c>
      <c r="B77" s="59" t="s">
        <v>88</v>
      </c>
      <c r="C77" s="59"/>
      <c r="D77" s="59"/>
      <c r="E77" s="59"/>
      <c r="F77" s="59"/>
      <c r="G77" s="59"/>
      <c r="H77" s="59"/>
      <c r="I77" s="114">
        <f>ROUND((($I$28/12)+($I$33/12)+($I$28*0.121/12))*(30/30)*0.05,2)</f>
        <v>9.74</v>
      </c>
    </row>
    <row r="78" spans="1:9" s="48" customFormat="1" ht="15.75" customHeight="1">
      <c r="A78" s="75" t="s">
        <v>10</v>
      </c>
      <c r="B78" s="73" t="s">
        <v>89</v>
      </c>
      <c r="C78" s="73"/>
      <c r="D78" s="73"/>
      <c r="E78" s="73"/>
      <c r="F78" s="73"/>
      <c r="G78" s="73"/>
      <c r="H78" s="73"/>
      <c r="I78" s="114">
        <f>ROUND($I$77*H45,2)</f>
        <v>0.78</v>
      </c>
    </row>
    <row r="79" spans="1:9" s="48" customFormat="1" ht="44.25" customHeight="1">
      <c r="A79" s="75" t="s">
        <v>13</v>
      </c>
      <c r="B79" s="59" t="s">
        <v>90</v>
      </c>
      <c r="C79" s="59"/>
      <c r="D79" s="59"/>
      <c r="E79" s="59"/>
      <c r="F79" s="59"/>
      <c r="G79" s="59"/>
      <c r="H79" s="59"/>
      <c r="I79" s="114">
        <f>ROUND(((($I$28/30)*7)/$H$9)*1*30/30,2)</f>
        <v>37.74</v>
      </c>
    </row>
    <row r="80" spans="1:9" s="48" customFormat="1" ht="15.75" customHeight="1">
      <c r="A80" s="75" t="s">
        <v>16</v>
      </c>
      <c r="B80" s="73" t="s">
        <v>91</v>
      </c>
      <c r="C80" s="73"/>
      <c r="D80" s="73"/>
      <c r="E80" s="73"/>
      <c r="F80" s="73"/>
      <c r="G80" s="73"/>
      <c r="H80" s="73"/>
      <c r="I80" s="114">
        <f>ROUND($H$46*I79,2)</f>
        <v>13.89</v>
      </c>
    </row>
    <row r="81" spans="1:9" s="48" customFormat="1" ht="30.75" customHeight="1">
      <c r="A81" s="75" t="s">
        <v>56</v>
      </c>
      <c r="B81" s="59" t="s">
        <v>92</v>
      </c>
      <c r="C81" s="59"/>
      <c r="D81" s="59"/>
      <c r="E81" s="59"/>
      <c r="F81" s="59"/>
      <c r="G81" s="59"/>
      <c r="H81" s="122">
        <v>0.04</v>
      </c>
      <c r="I81" s="114">
        <f>ROUND($I$28*H81,2)</f>
        <v>77.64</v>
      </c>
    </row>
    <row r="82" spans="1:9" s="48" customFormat="1" ht="15.75" customHeight="1">
      <c r="A82" s="81" t="s">
        <v>44</v>
      </c>
      <c r="B82" s="81"/>
      <c r="C82" s="81"/>
      <c r="D82" s="81"/>
      <c r="E82" s="81"/>
      <c r="F82" s="81"/>
      <c r="G82" s="81"/>
      <c r="H82" s="81"/>
      <c r="I82" s="115">
        <f>SUM(I77:I81)</f>
        <v>139.79000000000002</v>
      </c>
    </row>
    <row r="83" spans="1:9" s="48" customFormat="1" ht="64.5" customHeight="1">
      <c r="A83" s="94" t="s">
        <v>93</v>
      </c>
      <c r="B83" s="123"/>
      <c r="C83" s="123"/>
      <c r="D83" s="123"/>
      <c r="E83" s="123"/>
      <c r="F83" s="123"/>
      <c r="G83" s="123"/>
      <c r="H83" s="123"/>
      <c r="I83" s="123"/>
    </row>
    <row r="84" spans="1:9" ht="24" customHeight="1">
      <c r="A84" s="59" t="s">
        <v>94</v>
      </c>
      <c r="B84" s="59"/>
      <c r="C84" s="59"/>
      <c r="D84" s="59"/>
      <c r="E84" s="59"/>
      <c r="F84" s="59"/>
      <c r="G84" s="59"/>
      <c r="H84" s="59"/>
      <c r="I84" s="59"/>
    </row>
    <row r="85" spans="1:9" s="46" customFormat="1" ht="27" customHeight="1">
      <c r="A85" s="94" t="s">
        <v>95</v>
      </c>
      <c r="B85" s="94"/>
      <c r="C85" s="94"/>
      <c r="D85" s="94"/>
      <c r="E85" s="94"/>
      <c r="F85" s="94"/>
      <c r="G85" s="94"/>
      <c r="H85" s="94"/>
      <c r="I85" s="94"/>
    </row>
    <row r="86" spans="1:9" ht="61.5" customHeight="1">
      <c r="A86" s="124" t="s">
        <v>96</v>
      </c>
      <c r="B86" s="124"/>
      <c r="C86" s="124"/>
      <c r="D86" s="124"/>
      <c r="E86" s="124"/>
      <c r="F86" s="124"/>
      <c r="G86" s="124"/>
      <c r="H86" s="124"/>
      <c r="I86" s="124"/>
    </row>
    <row r="87" spans="1:9" ht="8.25" customHeight="1">
      <c r="A87" s="125"/>
      <c r="B87" s="125"/>
      <c r="C87" s="125"/>
      <c r="D87" s="125"/>
      <c r="E87" s="125"/>
      <c r="F87" s="125"/>
      <c r="G87" s="125"/>
      <c r="H87" s="125"/>
      <c r="I87" s="125"/>
    </row>
    <row r="88" spans="1:9" ht="52.5" customHeight="1">
      <c r="A88" s="126" t="s">
        <v>97</v>
      </c>
      <c r="B88" s="127">
        <f>I28</f>
        <v>1940.93</v>
      </c>
      <c r="C88" s="128"/>
      <c r="D88" s="126" t="s">
        <v>98</v>
      </c>
      <c r="E88" s="127">
        <f>I73-I52-I57+I92</f>
        <v>1276.13</v>
      </c>
      <c r="F88" s="129"/>
      <c r="G88" s="126" t="s">
        <v>99</v>
      </c>
      <c r="H88" s="127">
        <f>I82</f>
        <v>139.79000000000002</v>
      </c>
      <c r="I88" s="161">
        <f>B88+E88+H88</f>
        <v>3356.8500000000004</v>
      </c>
    </row>
    <row r="89" spans="1:9" ht="7.5" customHeight="1">
      <c r="A89" s="130"/>
      <c r="B89" s="130"/>
      <c r="C89" s="130"/>
      <c r="D89" s="130"/>
      <c r="E89" s="130"/>
      <c r="F89" s="130"/>
      <c r="G89" s="130"/>
      <c r="H89" s="130"/>
      <c r="I89" s="130"/>
    </row>
    <row r="90" spans="1:9" ht="22.5" customHeight="1">
      <c r="A90" s="59" t="s">
        <v>100</v>
      </c>
      <c r="B90" s="59"/>
      <c r="C90" s="59"/>
      <c r="D90" s="59"/>
      <c r="E90" s="59"/>
      <c r="F90" s="59"/>
      <c r="G90" s="59"/>
      <c r="H90" s="59"/>
      <c r="I90" s="59"/>
    </row>
    <row r="91" spans="1:9" ht="15.75" customHeight="1">
      <c r="A91" s="131" t="s">
        <v>101</v>
      </c>
      <c r="B91" s="95" t="s">
        <v>102</v>
      </c>
      <c r="C91" s="95"/>
      <c r="D91" s="95"/>
      <c r="E91" s="95"/>
      <c r="F91" s="95"/>
      <c r="G91" s="95"/>
      <c r="H91" s="95"/>
      <c r="I91" s="131" t="s">
        <v>41</v>
      </c>
    </row>
    <row r="92" spans="1:9" ht="75" customHeight="1">
      <c r="A92" s="75" t="s">
        <v>7</v>
      </c>
      <c r="B92" s="132" t="s">
        <v>103</v>
      </c>
      <c r="C92" s="133"/>
      <c r="D92" s="133"/>
      <c r="E92" s="133"/>
      <c r="F92" s="133"/>
      <c r="G92" s="134">
        <v>0.09075</v>
      </c>
      <c r="H92" s="135">
        <f>H46</f>
        <v>0.36800000000000005</v>
      </c>
      <c r="I92" s="114">
        <f>ROUND($B$88*G92+$B$88*G92*H92,2)</f>
        <v>240.96</v>
      </c>
    </row>
    <row r="93" spans="1:9" ht="15.75" customHeight="1">
      <c r="A93" s="75" t="s">
        <v>10</v>
      </c>
      <c r="B93" s="59" t="s">
        <v>104</v>
      </c>
      <c r="C93" s="59"/>
      <c r="D93" s="59"/>
      <c r="E93" s="59"/>
      <c r="F93" s="59"/>
      <c r="G93" s="59"/>
      <c r="H93" s="59"/>
      <c r="I93" s="114">
        <f>ROUND((($I$88/30)*1)/12,2)</f>
        <v>9.32</v>
      </c>
    </row>
    <row r="94" spans="1:9" ht="24" customHeight="1">
      <c r="A94" s="75" t="s">
        <v>13</v>
      </c>
      <c r="B94" s="59" t="s">
        <v>105</v>
      </c>
      <c r="C94" s="59"/>
      <c r="D94" s="59"/>
      <c r="E94" s="59"/>
      <c r="F94" s="59"/>
      <c r="G94" s="59"/>
      <c r="H94" s="59"/>
      <c r="I94" s="114">
        <f>ROUND((($I$88/30)*5)/12*0.015,2)</f>
        <v>0.7</v>
      </c>
    </row>
    <row r="95" spans="1:9" ht="27.75" customHeight="1">
      <c r="A95" s="75" t="s">
        <v>16</v>
      </c>
      <c r="B95" s="59" t="s">
        <v>106</v>
      </c>
      <c r="C95" s="59"/>
      <c r="D95" s="59"/>
      <c r="E95" s="59"/>
      <c r="F95" s="59"/>
      <c r="G95" s="59"/>
      <c r="H95" s="59"/>
      <c r="I95" s="114">
        <f>ROUND((($I$88/30)*0.97)/12,2)</f>
        <v>9.04</v>
      </c>
    </row>
    <row r="96" spans="1:11" ht="103.5" customHeight="1">
      <c r="A96" s="136" t="s">
        <v>56</v>
      </c>
      <c r="B96" s="52" t="s">
        <v>107</v>
      </c>
      <c r="C96" s="52"/>
      <c r="D96" s="52"/>
      <c r="E96" s="52"/>
      <c r="F96" s="52"/>
      <c r="G96" s="52"/>
      <c r="H96" s="52"/>
      <c r="I96" s="117">
        <f>ROUND(((((B88*0.121)+(H46)*(B88*0.121))*(4/12)))*0.02,2)+ROUND(((H45*B88+H46*I33+I64-I52-I57+I82)*4/12)*0.02,2)</f>
        <v>4.630000000000001</v>
      </c>
      <c r="K96" s="162"/>
    </row>
    <row r="97" spans="1:9" ht="27.75" customHeight="1">
      <c r="A97" s="137" t="s">
        <v>58</v>
      </c>
      <c r="B97" s="59" t="s">
        <v>108</v>
      </c>
      <c r="C97" s="59"/>
      <c r="D97" s="59"/>
      <c r="E97" s="59"/>
      <c r="F97" s="59"/>
      <c r="G97" s="59"/>
      <c r="H97" s="59"/>
      <c r="I97" s="114">
        <f>ROUND(((($I$88/30)*3)/12),2)</f>
        <v>27.97</v>
      </c>
    </row>
    <row r="98" spans="1:9" ht="15.75" customHeight="1">
      <c r="A98" s="81" t="s">
        <v>44</v>
      </c>
      <c r="B98" s="81"/>
      <c r="C98" s="81"/>
      <c r="D98" s="81"/>
      <c r="E98" s="81"/>
      <c r="F98" s="81"/>
      <c r="G98" s="81"/>
      <c r="H98" s="81"/>
      <c r="I98" s="163">
        <f>SUM(I92:I97)</f>
        <v>292.62</v>
      </c>
    </row>
    <row r="99" spans="1:9" ht="7.5" customHeight="1">
      <c r="A99" s="138"/>
      <c r="B99" s="139"/>
      <c r="C99" s="139"/>
      <c r="D99" s="139"/>
      <c r="E99" s="139"/>
      <c r="F99" s="139"/>
      <c r="G99" s="139"/>
      <c r="H99" s="139"/>
      <c r="I99" s="164"/>
    </row>
    <row r="100" spans="1:9" ht="23.25" customHeight="1">
      <c r="A100" s="140" t="s">
        <v>109</v>
      </c>
      <c r="B100" s="141"/>
      <c r="C100" s="141"/>
      <c r="D100" s="141"/>
      <c r="E100" s="141"/>
      <c r="F100" s="141"/>
      <c r="G100" s="141"/>
      <c r="H100" s="141"/>
      <c r="I100" s="165"/>
    </row>
    <row r="101" spans="1:9" ht="27.75" customHeight="1">
      <c r="A101" s="68">
        <v>4</v>
      </c>
      <c r="B101" s="82" t="s">
        <v>110</v>
      </c>
      <c r="C101" s="142"/>
      <c r="D101" s="142"/>
      <c r="E101" s="142"/>
      <c r="F101" s="142"/>
      <c r="G101" s="142"/>
      <c r="H101" s="143"/>
      <c r="I101" s="166" t="s">
        <v>41</v>
      </c>
    </row>
    <row r="102" spans="1:9" ht="19.5" customHeight="1">
      <c r="A102" s="57" t="s">
        <v>101</v>
      </c>
      <c r="B102" s="144" t="s">
        <v>102</v>
      </c>
      <c r="C102" s="145"/>
      <c r="D102" s="145"/>
      <c r="E102" s="145"/>
      <c r="F102" s="145"/>
      <c r="G102" s="145"/>
      <c r="H102" s="146"/>
      <c r="I102" s="114">
        <f>I98</f>
        <v>292.62</v>
      </c>
    </row>
    <row r="103" spans="1:9" ht="19.5" customHeight="1">
      <c r="A103" s="147" t="s">
        <v>44</v>
      </c>
      <c r="B103" s="148"/>
      <c r="C103" s="148"/>
      <c r="D103" s="148"/>
      <c r="E103" s="148"/>
      <c r="F103" s="148"/>
      <c r="G103" s="148"/>
      <c r="H103" s="149"/>
      <c r="I103" s="115">
        <f>I102</f>
        <v>292.62</v>
      </c>
    </row>
    <row r="104" spans="1:9" ht="9" customHeight="1">
      <c r="A104" s="150"/>
      <c r="B104" s="150"/>
      <c r="C104" s="150"/>
      <c r="D104" s="150"/>
      <c r="E104" s="150"/>
      <c r="F104" s="150"/>
      <c r="G104" s="150"/>
      <c r="H104" s="150"/>
      <c r="I104" s="150"/>
    </row>
    <row r="105" spans="1:9" ht="30" customHeight="1">
      <c r="A105" s="59" t="s">
        <v>111</v>
      </c>
      <c r="B105" s="59"/>
      <c r="C105" s="59"/>
      <c r="D105" s="59"/>
      <c r="E105" s="59"/>
      <c r="F105" s="59"/>
      <c r="G105" s="59"/>
      <c r="H105" s="59"/>
      <c r="I105" s="59"/>
    </row>
    <row r="106" spans="1:9" ht="25.5" customHeight="1">
      <c r="A106" s="95">
        <v>5</v>
      </c>
      <c r="B106" s="68" t="s">
        <v>112</v>
      </c>
      <c r="C106" s="68"/>
      <c r="D106" s="68"/>
      <c r="E106" s="68"/>
      <c r="F106" s="68"/>
      <c r="G106" s="68"/>
      <c r="H106" s="68"/>
      <c r="I106" s="95" t="s">
        <v>41</v>
      </c>
    </row>
    <row r="107" spans="1:9" ht="17.25" customHeight="1">
      <c r="A107" s="75" t="s">
        <v>7</v>
      </c>
      <c r="B107" s="52" t="s">
        <v>113</v>
      </c>
      <c r="C107" s="52"/>
      <c r="D107" s="52"/>
      <c r="E107" s="52"/>
      <c r="F107" s="52"/>
      <c r="G107" s="52"/>
      <c r="H107" s="52"/>
      <c r="I107" s="117">
        <f>ROUND(Uniforme_EPIs!I11,2)</f>
        <v>85.67</v>
      </c>
    </row>
    <row r="108" spans="1:9" ht="15.75" customHeight="1">
      <c r="A108" s="75" t="s">
        <v>10</v>
      </c>
      <c r="B108" s="52" t="s">
        <v>114</v>
      </c>
      <c r="C108" s="52"/>
      <c r="D108" s="52"/>
      <c r="E108" s="52"/>
      <c r="F108" s="52"/>
      <c r="G108" s="52"/>
      <c r="H108" s="52"/>
      <c r="I108" s="119">
        <f>ROUND(Uniforme_EPIs!I24,2)</f>
        <v>53.45</v>
      </c>
    </row>
    <row r="109" spans="1:9" ht="15.75" customHeight="1">
      <c r="A109" s="75" t="s">
        <v>13</v>
      </c>
      <c r="B109" s="151" t="s">
        <v>115</v>
      </c>
      <c r="C109" s="151"/>
      <c r="D109" s="151"/>
      <c r="E109" s="151"/>
      <c r="F109" s="151"/>
      <c r="G109" s="151"/>
      <c r="H109" s="151"/>
      <c r="I109" s="119">
        <f>ROUND('Relógio Ponto'!L7,2)</f>
        <v>3.09</v>
      </c>
    </row>
    <row r="110" spans="1:9" ht="15.75" customHeight="1">
      <c r="A110" s="75" t="s">
        <v>16</v>
      </c>
      <c r="B110" s="52" t="s">
        <v>116</v>
      </c>
      <c r="C110" s="52"/>
      <c r="D110" s="52"/>
      <c r="E110" s="52"/>
      <c r="F110" s="52"/>
      <c r="G110" s="52"/>
      <c r="H110" s="52"/>
      <c r="I110" s="119">
        <v>0</v>
      </c>
    </row>
    <row r="111" spans="1:9" ht="15.75" customHeight="1">
      <c r="A111" s="81" t="s">
        <v>36</v>
      </c>
      <c r="B111" s="81"/>
      <c r="C111" s="81"/>
      <c r="D111" s="81"/>
      <c r="E111" s="81"/>
      <c r="F111" s="81"/>
      <c r="G111" s="81"/>
      <c r="H111" s="81"/>
      <c r="I111" s="160">
        <f>SUM(I107:I110)</f>
        <v>142.21</v>
      </c>
    </row>
    <row r="112" spans="1:9" ht="8.25" customHeight="1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s="48" customFormat="1" ht="29.25" customHeight="1">
      <c r="A113" s="73" t="s">
        <v>117</v>
      </c>
      <c r="B113" s="73"/>
      <c r="C113" s="73"/>
      <c r="D113" s="73"/>
      <c r="E113" s="73"/>
      <c r="F113" s="73"/>
      <c r="G113" s="73"/>
      <c r="H113" s="73"/>
      <c r="I113" s="73"/>
    </row>
    <row r="114" spans="1:9" ht="32.25" customHeight="1">
      <c r="A114" s="95">
        <v>6</v>
      </c>
      <c r="B114" s="95" t="s">
        <v>118</v>
      </c>
      <c r="C114" s="95"/>
      <c r="D114" s="95"/>
      <c r="E114" s="95"/>
      <c r="F114" s="95"/>
      <c r="G114" s="95"/>
      <c r="H114" s="68" t="s">
        <v>48</v>
      </c>
      <c r="I114" s="167" t="s">
        <v>119</v>
      </c>
    </row>
    <row r="115" spans="1:9" ht="51" customHeight="1">
      <c r="A115" s="152" t="s">
        <v>120</v>
      </c>
      <c r="B115" s="152"/>
      <c r="C115" s="152"/>
      <c r="D115" s="152"/>
      <c r="E115" s="152"/>
      <c r="F115" s="152"/>
      <c r="G115" s="152"/>
      <c r="H115" s="153" t="s">
        <v>70</v>
      </c>
      <c r="I115" s="168">
        <f>SUM(I28+I73+I82+I103+I111)</f>
        <v>4192.47</v>
      </c>
    </row>
    <row r="116" spans="1:9" ht="15.75" customHeight="1">
      <c r="A116" s="75" t="s">
        <v>7</v>
      </c>
      <c r="B116" s="151" t="s">
        <v>121</v>
      </c>
      <c r="C116" s="151"/>
      <c r="D116" s="151"/>
      <c r="E116" s="151"/>
      <c r="F116" s="151"/>
      <c r="G116" s="151"/>
      <c r="H116" s="85">
        <v>0.03</v>
      </c>
      <c r="I116" s="114">
        <f>ROUND(H116*I115,2)</f>
        <v>125.77</v>
      </c>
    </row>
    <row r="117" spans="1:9" ht="48" customHeight="1">
      <c r="A117" s="152" t="s">
        <v>122</v>
      </c>
      <c r="B117" s="152"/>
      <c r="C117" s="152"/>
      <c r="D117" s="152"/>
      <c r="E117" s="152"/>
      <c r="F117" s="152"/>
      <c r="G117" s="152"/>
      <c r="H117" s="154" t="s">
        <v>70</v>
      </c>
      <c r="I117" s="168">
        <f>SUM(I28+I73+I82+I103+I111+I116)</f>
        <v>4318.240000000001</v>
      </c>
    </row>
    <row r="118" spans="1:9" ht="15.75" customHeight="1">
      <c r="A118" s="75" t="s">
        <v>10</v>
      </c>
      <c r="B118" s="151" t="s">
        <v>123</v>
      </c>
      <c r="C118" s="151"/>
      <c r="D118" s="151"/>
      <c r="E118" s="151"/>
      <c r="F118" s="151"/>
      <c r="G118" s="151"/>
      <c r="H118" s="85">
        <v>0.0679</v>
      </c>
      <c r="I118" s="114">
        <f>ROUND(H118*I117,2)</f>
        <v>293.21</v>
      </c>
    </row>
    <row r="119" spans="1:9" ht="49.5" customHeight="1">
      <c r="A119" s="152" t="s">
        <v>124</v>
      </c>
      <c r="B119" s="152"/>
      <c r="C119" s="152"/>
      <c r="D119" s="152"/>
      <c r="E119" s="152"/>
      <c r="F119" s="152"/>
      <c r="G119" s="152"/>
      <c r="H119" s="154" t="s">
        <v>70</v>
      </c>
      <c r="I119" s="168">
        <f>SUM(I115+I116+I118)</f>
        <v>4611.450000000001</v>
      </c>
    </row>
    <row r="120" spans="1:9" ht="15.75" customHeight="1">
      <c r="A120" s="75" t="s">
        <v>13</v>
      </c>
      <c r="B120" s="151" t="s">
        <v>125</v>
      </c>
      <c r="C120" s="151"/>
      <c r="D120" s="151"/>
      <c r="E120" s="151"/>
      <c r="F120" s="151"/>
      <c r="G120" s="151"/>
      <c r="H120" s="155" t="s">
        <v>70</v>
      </c>
      <c r="I120" s="169" t="s">
        <v>70</v>
      </c>
    </row>
    <row r="121" spans="1:9" ht="15.75" customHeight="1">
      <c r="A121" s="75"/>
      <c r="B121" s="151" t="s">
        <v>126</v>
      </c>
      <c r="C121" s="151"/>
      <c r="D121" s="151"/>
      <c r="E121" s="151"/>
      <c r="F121" s="151"/>
      <c r="G121" s="151"/>
      <c r="H121" s="155" t="s">
        <v>70</v>
      </c>
      <c r="I121" s="169" t="s">
        <v>70</v>
      </c>
    </row>
    <row r="122" spans="1:9" ht="48.75" customHeight="1">
      <c r="A122" s="75"/>
      <c r="B122" s="156" t="s">
        <v>127</v>
      </c>
      <c r="C122" s="156"/>
      <c r="D122" s="156"/>
      <c r="E122" s="156"/>
      <c r="F122" s="156"/>
      <c r="G122" s="156"/>
      <c r="H122" s="157">
        <v>0.076</v>
      </c>
      <c r="I122" s="114">
        <f>ROUND(($I$119/(1-$H$131))*H122,2)</f>
        <v>408.71</v>
      </c>
    </row>
    <row r="123" spans="1:9" ht="43.5" customHeight="1">
      <c r="A123" s="75"/>
      <c r="B123" s="156" t="s">
        <v>128</v>
      </c>
      <c r="C123" s="156"/>
      <c r="D123" s="156"/>
      <c r="E123" s="156"/>
      <c r="F123" s="156"/>
      <c r="G123" s="156"/>
      <c r="H123" s="157">
        <v>0.0165</v>
      </c>
      <c r="I123" s="114">
        <f>ROUND(($I$119/(1-$H$131))*H123,2)</f>
        <v>88.73</v>
      </c>
    </row>
    <row r="124" spans="1:9" ht="27" customHeight="1">
      <c r="A124" s="75"/>
      <c r="B124" s="76" t="s">
        <v>129</v>
      </c>
      <c r="C124" s="76"/>
      <c r="D124" s="76"/>
      <c r="E124" s="76"/>
      <c r="F124" s="76"/>
      <c r="G124" s="76"/>
      <c r="H124" s="158" t="s">
        <v>70</v>
      </c>
      <c r="I124" s="169" t="s">
        <v>70</v>
      </c>
    </row>
    <row r="125" spans="1:9" ht="27" customHeight="1">
      <c r="A125" s="75"/>
      <c r="B125" s="76" t="s">
        <v>130</v>
      </c>
      <c r="C125" s="76"/>
      <c r="D125" s="76"/>
      <c r="E125" s="76"/>
      <c r="F125" s="76"/>
      <c r="G125" s="76"/>
      <c r="H125" s="158" t="s">
        <v>70</v>
      </c>
      <c r="I125" s="169" t="s">
        <v>70</v>
      </c>
    </row>
    <row r="126" spans="1:9" ht="18" customHeight="1">
      <c r="A126" s="75"/>
      <c r="B126" s="159" t="s">
        <v>131</v>
      </c>
      <c r="C126" s="159"/>
      <c r="D126" s="159"/>
      <c r="E126" s="159"/>
      <c r="F126" s="159"/>
      <c r="G126" s="159"/>
      <c r="H126" s="158" t="s">
        <v>70</v>
      </c>
      <c r="I126" s="169" t="s">
        <v>70</v>
      </c>
    </row>
    <row r="127" spans="1:9" ht="18" customHeight="1">
      <c r="A127" s="75"/>
      <c r="B127" s="140" t="s">
        <v>132</v>
      </c>
      <c r="C127" s="140"/>
      <c r="D127" s="140"/>
      <c r="E127" s="140"/>
      <c r="F127" s="140"/>
      <c r="G127" s="140"/>
      <c r="H127" s="158" t="s">
        <v>70</v>
      </c>
      <c r="I127" s="169" t="s">
        <v>70</v>
      </c>
    </row>
    <row r="128" spans="1:9" ht="15" customHeight="1">
      <c r="A128" s="75"/>
      <c r="B128" s="156" t="s">
        <v>133</v>
      </c>
      <c r="C128" s="156"/>
      <c r="D128" s="156"/>
      <c r="E128" s="156"/>
      <c r="F128" s="156"/>
      <c r="G128" s="156"/>
      <c r="H128" s="157">
        <v>0.05</v>
      </c>
      <c r="I128" s="114">
        <f>ROUND(($I$119/(1-$H$131))*H128,2)</f>
        <v>268.89</v>
      </c>
    </row>
    <row r="129" spans="1:9" ht="15.75" customHeight="1">
      <c r="A129" s="81" t="s">
        <v>44</v>
      </c>
      <c r="B129" s="81"/>
      <c r="C129" s="81"/>
      <c r="D129" s="81"/>
      <c r="E129" s="81"/>
      <c r="F129" s="81"/>
      <c r="G129" s="81"/>
      <c r="H129" s="81"/>
      <c r="I129" s="115">
        <f>SUM(I116+I118+I122+I123+I128)</f>
        <v>1185.31</v>
      </c>
    </row>
    <row r="130" spans="1:9" ht="6.75" customHeight="1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5.75" customHeight="1">
      <c r="A131" s="170" t="s">
        <v>134</v>
      </c>
      <c r="B131" s="170"/>
      <c r="C131" s="170"/>
      <c r="D131" s="170"/>
      <c r="E131" s="170"/>
      <c r="F131" s="170"/>
      <c r="G131" s="170"/>
      <c r="H131" s="171">
        <f>SUM(H122:H128)</f>
        <v>0.14250000000000002</v>
      </c>
      <c r="I131" s="194">
        <f>SUM(I122:I128)</f>
        <v>766.3299999999999</v>
      </c>
    </row>
    <row r="132" spans="1:9" ht="12.75" customHeight="1">
      <c r="A132" s="172" t="s">
        <v>135</v>
      </c>
      <c r="B132" s="172"/>
      <c r="C132" s="173" t="s">
        <v>136</v>
      </c>
      <c r="D132" s="173"/>
      <c r="E132" s="173"/>
      <c r="F132" s="173"/>
      <c r="G132" s="173"/>
      <c r="H132" s="173"/>
      <c r="I132" s="173"/>
    </row>
    <row r="133" spans="1:9" ht="12" customHeight="1">
      <c r="A133" s="172"/>
      <c r="B133" s="172"/>
      <c r="C133" s="173" t="s">
        <v>137</v>
      </c>
      <c r="D133" s="173"/>
      <c r="E133" s="173"/>
      <c r="F133" s="173"/>
      <c r="G133" s="173"/>
      <c r="H133" s="173"/>
      <c r="I133" s="173"/>
    </row>
    <row r="134" spans="1:9" ht="13.5" customHeight="1">
      <c r="A134" s="172"/>
      <c r="B134" s="172"/>
      <c r="C134" s="174" t="s">
        <v>138</v>
      </c>
      <c r="D134" s="174"/>
      <c r="E134" s="174"/>
      <c r="F134" s="174"/>
      <c r="G134" s="174"/>
      <c r="H134" s="174"/>
      <c r="I134" s="174"/>
    </row>
    <row r="135" spans="1:9" ht="6.75" customHeight="1">
      <c r="A135" s="175"/>
      <c r="B135" s="175"/>
      <c r="C135" s="175"/>
      <c r="D135" s="175"/>
      <c r="E135" s="175"/>
      <c r="F135" s="175"/>
      <c r="G135" s="175"/>
      <c r="H135" s="175"/>
      <c r="I135" s="175"/>
    </row>
    <row r="136" spans="1:9" s="46" customFormat="1" ht="25.5" customHeight="1">
      <c r="A136" s="65" t="s">
        <v>139</v>
      </c>
      <c r="B136" s="65"/>
      <c r="C136" s="65"/>
      <c r="D136" s="65"/>
      <c r="E136" s="65"/>
      <c r="F136" s="65"/>
      <c r="G136" s="65"/>
      <c r="H136" s="65"/>
      <c r="I136" s="65"/>
    </row>
    <row r="137" spans="1:9" ht="5.25" customHeight="1">
      <c r="A137" s="150"/>
      <c r="B137" s="150"/>
      <c r="C137" s="150"/>
      <c r="D137" s="150"/>
      <c r="E137" s="150"/>
      <c r="F137" s="150"/>
      <c r="G137" s="150"/>
      <c r="H137" s="150"/>
      <c r="I137" s="150"/>
    </row>
    <row r="138" spans="1:9" ht="30" customHeight="1">
      <c r="A138" s="176" t="s">
        <v>140</v>
      </c>
      <c r="B138" s="176"/>
      <c r="C138" s="176"/>
      <c r="D138" s="176"/>
      <c r="E138" s="176"/>
      <c r="F138" s="176"/>
      <c r="G138" s="176"/>
      <c r="H138" s="176"/>
      <c r="I138" s="176"/>
    </row>
    <row r="139" spans="1:9" ht="15" customHeight="1">
      <c r="A139" s="54" t="s">
        <v>141</v>
      </c>
      <c r="B139" s="54"/>
      <c r="C139" s="54"/>
      <c r="D139" s="54"/>
      <c r="E139" s="54"/>
      <c r="F139" s="54"/>
      <c r="G139" s="54"/>
      <c r="H139" s="54"/>
      <c r="I139" s="68" t="s">
        <v>41</v>
      </c>
    </row>
    <row r="140" spans="1:9" ht="15" customHeight="1">
      <c r="A140" s="177" t="s">
        <v>7</v>
      </c>
      <c r="B140" s="178" t="s">
        <v>142</v>
      </c>
      <c r="C140" s="178"/>
      <c r="D140" s="178"/>
      <c r="E140" s="178"/>
      <c r="F140" s="178"/>
      <c r="G140" s="178"/>
      <c r="H140" s="178"/>
      <c r="I140" s="119">
        <f>I28</f>
        <v>1940.93</v>
      </c>
    </row>
    <row r="141" spans="1:9" ht="15" customHeight="1">
      <c r="A141" s="177" t="s">
        <v>10</v>
      </c>
      <c r="B141" s="178" t="s">
        <v>37</v>
      </c>
      <c r="C141" s="178"/>
      <c r="D141" s="178"/>
      <c r="E141" s="178"/>
      <c r="F141" s="178"/>
      <c r="G141" s="178"/>
      <c r="H141" s="178"/>
      <c r="I141" s="119">
        <f>I73</f>
        <v>1676.92</v>
      </c>
    </row>
    <row r="142" spans="1:9" ht="15" customHeight="1">
      <c r="A142" s="177" t="s">
        <v>13</v>
      </c>
      <c r="B142" s="178" t="s">
        <v>143</v>
      </c>
      <c r="C142" s="178"/>
      <c r="D142" s="178"/>
      <c r="E142" s="178"/>
      <c r="F142" s="178"/>
      <c r="G142" s="178"/>
      <c r="H142" s="178"/>
      <c r="I142" s="119">
        <f>I82</f>
        <v>139.79000000000002</v>
      </c>
    </row>
    <row r="143" spans="1:9" ht="15" customHeight="1">
      <c r="A143" s="177" t="s">
        <v>16</v>
      </c>
      <c r="B143" s="178" t="s">
        <v>144</v>
      </c>
      <c r="C143" s="178"/>
      <c r="D143" s="178"/>
      <c r="E143" s="178"/>
      <c r="F143" s="178"/>
      <c r="G143" s="178"/>
      <c r="H143" s="178"/>
      <c r="I143" s="119">
        <f>I103</f>
        <v>292.62</v>
      </c>
    </row>
    <row r="144" spans="1:9" ht="15" customHeight="1">
      <c r="A144" s="177" t="s">
        <v>56</v>
      </c>
      <c r="B144" s="178" t="s">
        <v>145</v>
      </c>
      <c r="C144" s="178"/>
      <c r="D144" s="178"/>
      <c r="E144" s="178"/>
      <c r="F144" s="178"/>
      <c r="G144" s="178"/>
      <c r="H144" s="178"/>
      <c r="I144" s="119">
        <f>I111</f>
        <v>142.21</v>
      </c>
    </row>
    <row r="145" spans="1:9" ht="15" customHeight="1">
      <c r="A145" s="179" t="s">
        <v>146</v>
      </c>
      <c r="B145" s="179"/>
      <c r="C145" s="179"/>
      <c r="D145" s="179"/>
      <c r="E145" s="179"/>
      <c r="F145" s="179"/>
      <c r="G145" s="179"/>
      <c r="H145" s="179"/>
      <c r="I145" s="160">
        <f>SUM(I140:I144)</f>
        <v>4192.47</v>
      </c>
    </row>
    <row r="146" spans="1:9" ht="15" customHeight="1">
      <c r="A146" s="180" t="s">
        <v>58</v>
      </c>
      <c r="B146" s="178" t="s">
        <v>147</v>
      </c>
      <c r="C146" s="178"/>
      <c r="D146" s="178"/>
      <c r="E146" s="178"/>
      <c r="F146" s="178"/>
      <c r="G146" s="178"/>
      <c r="H146" s="178"/>
      <c r="I146" s="119">
        <f>I129</f>
        <v>1185.31</v>
      </c>
    </row>
    <row r="147" spans="1:9" ht="15" customHeight="1">
      <c r="A147" s="179" t="s">
        <v>148</v>
      </c>
      <c r="B147" s="179"/>
      <c r="C147" s="179"/>
      <c r="D147" s="179"/>
      <c r="E147" s="179"/>
      <c r="F147" s="179"/>
      <c r="G147" s="179"/>
      <c r="H147" s="179"/>
      <c r="I147" s="160">
        <f>SUM(I145:I146)</f>
        <v>5377.780000000001</v>
      </c>
    </row>
    <row r="148" spans="1:9" ht="9" customHeight="1">
      <c r="A148" s="181"/>
      <c r="B148" s="181"/>
      <c r="C148" s="181"/>
      <c r="D148" s="181"/>
      <c r="E148" s="181"/>
      <c r="F148" s="181"/>
      <c r="G148" s="181"/>
      <c r="H148" s="181"/>
      <c r="I148" s="181"/>
    </row>
    <row r="149" spans="1:9" ht="15" customHeight="1" hidden="1">
      <c r="A149" s="182"/>
      <c r="B149" s="182"/>
      <c r="C149" s="182"/>
      <c r="D149" s="182"/>
      <c r="E149" s="182"/>
      <c r="F149" s="182"/>
      <c r="G149" s="182"/>
      <c r="H149" s="183"/>
      <c r="I149" s="195"/>
    </row>
    <row r="150" spans="1:9" ht="12.75" customHeight="1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9.5" customHeight="1">
      <c r="A151" s="184" t="s">
        <v>149</v>
      </c>
      <c r="B151" s="184"/>
      <c r="C151" s="184"/>
      <c r="D151" s="184"/>
      <c r="E151" s="184"/>
      <c r="F151" s="184"/>
      <c r="G151" s="184"/>
      <c r="H151" s="184"/>
      <c r="I151" s="184"/>
    </row>
    <row r="152" spans="1:9" ht="12.75">
      <c r="A152" s="185" t="s">
        <v>150</v>
      </c>
      <c r="B152" s="185"/>
      <c r="C152" s="185"/>
      <c r="D152" s="185"/>
      <c r="E152" s="185"/>
      <c r="F152" s="185"/>
      <c r="G152" s="185"/>
      <c r="H152" s="186" t="s">
        <v>151</v>
      </c>
      <c r="I152" s="186"/>
    </row>
    <row r="153" spans="1:9" ht="12.75">
      <c r="A153" s="185"/>
      <c r="B153" s="185"/>
      <c r="C153" s="185"/>
      <c r="D153" s="185"/>
      <c r="E153" s="185"/>
      <c r="F153" s="185"/>
      <c r="G153" s="185"/>
      <c r="H153" s="186"/>
      <c r="I153" s="186"/>
    </row>
    <row r="154" spans="1:9" ht="12.75">
      <c r="A154" s="187" t="s">
        <v>157</v>
      </c>
      <c r="B154" s="187"/>
      <c r="C154" s="187"/>
      <c r="D154" s="187"/>
      <c r="E154" s="187"/>
      <c r="F154" s="187"/>
      <c r="G154" s="187"/>
      <c r="H154" s="188">
        <v>4</v>
      </c>
      <c r="I154" s="188"/>
    </row>
    <row r="155" spans="1:9" ht="8.25" customHeight="1">
      <c r="A155" s="189"/>
      <c r="B155" s="189"/>
      <c r="C155" s="189"/>
      <c r="D155" s="189"/>
      <c r="E155" s="189"/>
      <c r="F155" s="189"/>
      <c r="G155" s="189"/>
      <c r="H155" s="189"/>
      <c r="I155" s="189"/>
    </row>
    <row r="156" spans="1:9" ht="31.5" customHeight="1">
      <c r="A156" s="190" t="s">
        <v>152</v>
      </c>
      <c r="B156" s="190"/>
      <c r="C156" s="190"/>
      <c r="D156" s="190"/>
      <c r="E156" s="190"/>
      <c r="F156" s="190"/>
      <c r="G156" s="191">
        <f>I147*H154</f>
        <v>21511.120000000003</v>
      </c>
      <c r="H156" s="191"/>
      <c r="I156" s="191"/>
    </row>
    <row r="157" spans="1:9" ht="8.25" customHeight="1">
      <c r="A157" s="189"/>
      <c r="B157" s="189"/>
      <c r="C157" s="189"/>
      <c r="D157" s="189"/>
      <c r="E157" s="189"/>
      <c r="F157" s="189"/>
      <c r="G157" s="189"/>
      <c r="H157" s="189"/>
      <c r="I157" s="189"/>
    </row>
    <row r="158" spans="1:9" ht="19.5" customHeight="1">
      <c r="A158" s="52" t="s">
        <v>153</v>
      </c>
      <c r="B158" s="52"/>
      <c r="C158" s="52"/>
      <c r="D158" s="52"/>
      <c r="E158" s="52"/>
      <c r="F158" s="52"/>
      <c r="G158" s="53">
        <f>H9</f>
        <v>12</v>
      </c>
      <c r="H158" s="53"/>
      <c r="I158" s="53"/>
    </row>
    <row r="159" spans="1:9" ht="8.25" customHeight="1">
      <c r="A159" s="189"/>
      <c r="B159" s="189"/>
      <c r="C159" s="189"/>
      <c r="D159" s="189"/>
      <c r="E159" s="189"/>
      <c r="F159" s="189"/>
      <c r="G159" s="189"/>
      <c r="H159" s="189"/>
      <c r="I159" s="189"/>
    </row>
    <row r="160" spans="1:9" ht="31.5" customHeight="1">
      <c r="A160" s="192" t="s">
        <v>154</v>
      </c>
      <c r="B160" s="192"/>
      <c r="C160" s="192"/>
      <c r="D160" s="192"/>
      <c r="E160" s="192"/>
      <c r="F160" s="192"/>
      <c r="G160" s="193">
        <f>G156*G158</f>
        <v>258133.44000000003</v>
      </c>
      <c r="H160" s="193"/>
      <c r="I160" s="193"/>
    </row>
  </sheetData>
  <sheetProtection selectLockedCells="1" selectUnlockedCells="1"/>
  <mergeCells count="173">
    <mergeCell ref="A1:I1"/>
    <mergeCell ref="A2:E2"/>
    <mergeCell ref="F2:I2"/>
    <mergeCell ref="A3:E3"/>
    <mergeCell ref="F3:I3"/>
    <mergeCell ref="A4:I4"/>
    <mergeCell ref="A5:I5"/>
    <mergeCell ref="B6:G6"/>
    <mergeCell ref="H6:I6"/>
    <mergeCell ref="B7:G7"/>
    <mergeCell ref="H7:I7"/>
    <mergeCell ref="B8:G8"/>
    <mergeCell ref="H8:I8"/>
    <mergeCell ref="B9:G9"/>
    <mergeCell ref="H9:I9"/>
    <mergeCell ref="A10:I10"/>
    <mergeCell ref="A11:I11"/>
    <mergeCell ref="A12:I12"/>
    <mergeCell ref="A13:I13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A22:I22"/>
    <mergeCell ref="A23:I23"/>
    <mergeCell ref="B24:G24"/>
    <mergeCell ref="B25:H25"/>
    <mergeCell ref="B26:G26"/>
    <mergeCell ref="B27:H27"/>
    <mergeCell ref="A28:H28"/>
    <mergeCell ref="A29:I29"/>
    <mergeCell ref="A30:I30"/>
    <mergeCell ref="A31:I31"/>
    <mergeCell ref="B32:H32"/>
    <mergeCell ref="B33:G33"/>
    <mergeCell ref="B34:G34"/>
    <mergeCell ref="A35:H35"/>
    <mergeCell ref="A36:I36"/>
    <mergeCell ref="B37:G37"/>
    <mergeCell ref="B38:G38"/>
    <mergeCell ref="B39:G39"/>
    <mergeCell ref="B40:C40"/>
    <mergeCell ref="B41:G41"/>
    <mergeCell ref="B42:G42"/>
    <mergeCell ref="B43:G43"/>
    <mergeCell ref="B44:G44"/>
    <mergeCell ref="B45:G45"/>
    <mergeCell ref="A46:G46"/>
    <mergeCell ref="A48:I48"/>
    <mergeCell ref="A49:I49"/>
    <mergeCell ref="A50:I50"/>
    <mergeCell ref="B51:H51"/>
    <mergeCell ref="B52:H52"/>
    <mergeCell ref="B53:G53"/>
    <mergeCell ref="B54:G54"/>
    <mergeCell ref="B55:G55"/>
    <mergeCell ref="B56:G56"/>
    <mergeCell ref="B57:H57"/>
    <mergeCell ref="B58:G58"/>
    <mergeCell ref="B59:G59"/>
    <mergeCell ref="B60:G60"/>
    <mergeCell ref="B61:H61"/>
    <mergeCell ref="B62:H62"/>
    <mergeCell ref="B63:H63"/>
    <mergeCell ref="B64:H64"/>
    <mergeCell ref="A65:I65"/>
    <mergeCell ref="A66:I66"/>
    <mergeCell ref="A67:I67"/>
    <mergeCell ref="A68:I68"/>
    <mergeCell ref="B69:H69"/>
    <mergeCell ref="B70:H70"/>
    <mergeCell ref="B71:H71"/>
    <mergeCell ref="B72:H72"/>
    <mergeCell ref="A73:H73"/>
    <mergeCell ref="A74:I74"/>
    <mergeCell ref="A75:I75"/>
    <mergeCell ref="B76:H76"/>
    <mergeCell ref="B77:H77"/>
    <mergeCell ref="B78:H78"/>
    <mergeCell ref="B79:H79"/>
    <mergeCell ref="B80:H80"/>
    <mergeCell ref="B81:G81"/>
    <mergeCell ref="A82:H82"/>
    <mergeCell ref="A83:I83"/>
    <mergeCell ref="A84:I84"/>
    <mergeCell ref="A85:I85"/>
    <mergeCell ref="A86:I86"/>
    <mergeCell ref="A87:I87"/>
    <mergeCell ref="A89:I89"/>
    <mergeCell ref="A90:I90"/>
    <mergeCell ref="B91:H91"/>
    <mergeCell ref="B92:F92"/>
    <mergeCell ref="B93:H93"/>
    <mergeCell ref="B94:H94"/>
    <mergeCell ref="B95:H95"/>
    <mergeCell ref="B96:H96"/>
    <mergeCell ref="B97:H97"/>
    <mergeCell ref="A98:H98"/>
    <mergeCell ref="A99:I99"/>
    <mergeCell ref="A100:I100"/>
    <mergeCell ref="B101:H101"/>
    <mergeCell ref="B102:H102"/>
    <mergeCell ref="A103:H103"/>
    <mergeCell ref="A104:I104"/>
    <mergeCell ref="A105:I105"/>
    <mergeCell ref="B106:H106"/>
    <mergeCell ref="B107:H107"/>
    <mergeCell ref="B108:H108"/>
    <mergeCell ref="B109:H109"/>
    <mergeCell ref="B110:H110"/>
    <mergeCell ref="A111:H111"/>
    <mergeCell ref="A112:I112"/>
    <mergeCell ref="A113:I113"/>
    <mergeCell ref="B114:G114"/>
    <mergeCell ref="A115:G115"/>
    <mergeCell ref="B116:G116"/>
    <mergeCell ref="A117:G117"/>
    <mergeCell ref="B118:G118"/>
    <mergeCell ref="A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A129:H129"/>
    <mergeCell ref="A130:I130"/>
    <mergeCell ref="A131:G131"/>
    <mergeCell ref="C132:I132"/>
    <mergeCell ref="C133:I133"/>
    <mergeCell ref="C134:I134"/>
    <mergeCell ref="A135:I135"/>
    <mergeCell ref="A136:I136"/>
    <mergeCell ref="A137:I137"/>
    <mergeCell ref="A138:I138"/>
    <mergeCell ref="A139:H139"/>
    <mergeCell ref="B140:H140"/>
    <mergeCell ref="B141:H141"/>
    <mergeCell ref="B142:H142"/>
    <mergeCell ref="B143:H143"/>
    <mergeCell ref="B144:H144"/>
    <mergeCell ref="A145:H145"/>
    <mergeCell ref="B146:H146"/>
    <mergeCell ref="A147:H147"/>
    <mergeCell ref="A148:I148"/>
    <mergeCell ref="A150:I150"/>
    <mergeCell ref="A151:I151"/>
    <mergeCell ref="A154:G154"/>
    <mergeCell ref="H154:I154"/>
    <mergeCell ref="A155:I155"/>
    <mergeCell ref="A156:F156"/>
    <mergeCell ref="G156:I156"/>
    <mergeCell ref="A157:I157"/>
    <mergeCell ref="A158:F158"/>
    <mergeCell ref="G158:I158"/>
    <mergeCell ref="A159:I159"/>
    <mergeCell ref="A160:F160"/>
    <mergeCell ref="G160:I160"/>
    <mergeCell ref="A132:B134"/>
    <mergeCell ref="A152:G153"/>
    <mergeCell ref="H152:I153"/>
  </mergeCells>
  <printOptions/>
  <pageMargins left="0.5511811023622047" right="0.11811023622047245" top="0.4330708661417323" bottom="0.31496062992125984" header="0.5118110236220472" footer="0.5118110236220472"/>
  <pageSetup fitToHeight="0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7">
      <selection activeCell="N16" sqref="N16"/>
    </sheetView>
  </sheetViews>
  <sheetFormatPr defaultColWidth="9.140625" defaultRowHeight="12.75"/>
  <cols>
    <col min="1" max="1" width="14.421875" style="0" customWidth="1"/>
    <col min="2" max="2" width="50.00390625" style="0" customWidth="1"/>
    <col min="3" max="3" width="13.421875" style="0" customWidth="1"/>
    <col min="4" max="4" width="16.57421875" style="0" customWidth="1"/>
    <col min="5" max="5" width="13.00390625" style="0" hidden="1" customWidth="1"/>
    <col min="6" max="6" width="15.00390625" style="0" hidden="1" customWidth="1"/>
    <col min="7" max="7" width="13.28125" style="0" hidden="1" customWidth="1"/>
    <col min="8" max="8" width="15.8515625" style="0" customWidth="1"/>
    <col min="9" max="9" width="16.00390625" style="0" customWidth="1"/>
  </cols>
  <sheetData>
    <row r="1" spans="1:9" ht="33" customHeight="1">
      <c r="A1" s="15" t="s">
        <v>158</v>
      </c>
      <c r="B1" s="16"/>
      <c r="C1" s="16"/>
      <c r="D1" s="16"/>
      <c r="E1" s="16"/>
      <c r="F1" s="16"/>
      <c r="G1" s="16"/>
      <c r="H1" s="16"/>
      <c r="I1" s="16"/>
    </row>
    <row r="2" spans="1:9" ht="25.5">
      <c r="A2" s="17" t="s">
        <v>159</v>
      </c>
      <c r="B2" s="17" t="s">
        <v>160</v>
      </c>
      <c r="C2" s="17" t="s">
        <v>161</v>
      </c>
      <c r="D2" s="17" t="s">
        <v>162</v>
      </c>
      <c r="E2" s="18" t="s">
        <v>163</v>
      </c>
      <c r="F2" s="18" t="s">
        <v>164</v>
      </c>
      <c r="G2" s="18" t="s">
        <v>165</v>
      </c>
      <c r="H2" s="18" t="s">
        <v>166</v>
      </c>
      <c r="I2" s="18" t="s">
        <v>167</v>
      </c>
    </row>
    <row r="3" spans="1:9" ht="25.5">
      <c r="A3" s="19">
        <v>1</v>
      </c>
      <c r="B3" s="20" t="s">
        <v>168</v>
      </c>
      <c r="C3" s="19" t="s">
        <v>169</v>
      </c>
      <c r="D3" s="19">
        <v>8</v>
      </c>
      <c r="E3" s="21">
        <v>19.9</v>
      </c>
      <c r="F3" s="21">
        <v>16.23</v>
      </c>
      <c r="G3" s="21">
        <v>24.1</v>
      </c>
      <c r="H3" s="21">
        <f aca="true" t="shared" si="0" ref="H3:H9">AVERAGE(E3:G3)</f>
        <v>20.076666666666664</v>
      </c>
      <c r="I3" s="21">
        <f aca="true" t="shared" si="1" ref="I3:I9">H3*D3</f>
        <v>160.61333333333332</v>
      </c>
    </row>
    <row r="4" spans="1:9" ht="25.5">
      <c r="A4" s="19">
        <v>2</v>
      </c>
      <c r="B4" s="22" t="s">
        <v>170</v>
      </c>
      <c r="C4" s="19" t="s">
        <v>171</v>
      </c>
      <c r="D4" s="19">
        <v>2</v>
      </c>
      <c r="E4" s="21">
        <v>42.9</v>
      </c>
      <c r="F4" s="21">
        <v>48.44</v>
      </c>
      <c r="G4" s="21">
        <v>43.21</v>
      </c>
      <c r="H4" s="21">
        <f t="shared" si="0"/>
        <v>44.85</v>
      </c>
      <c r="I4" s="21">
        <f t="shared" si="1"/>
        <v>89.7</v>
      </c>
    </row>
    <row r="5" spans="1:9" ht="33" customHeight="1">
      <c r="A5" s="19">
        <v>3</v>
      </c>
      <c r="B5" s="22" t="s">
        <v>172</v>
      </c>
      <c r="C5" s="19" t="s">
        <v>169</v>
      </c>
      <c r="D5" s="19">
        <v>3</v>
      </c>
      <c r="E5" s="23">
        <v>60.8</v>
      </c>
      <c r="F5" s="23">
        <v>88</v>
      </c>
      <c r="G5" s="23">
        <v>58</v>
      </c>
      <c r="H5" s="21">
        <f t="shared" si="0"/>
        <v>68.93333333333334</v>
      </c>
      <c r="I5" s="21">
        <f t="shared" si="1"/>
        <v>206.8</v>
      </c>
    </row>
    <row r="6" spans="1:9" ht="25.5">
      <c r="A6" s="19">
        <v>4</v>
      </c>
      <c r="B6" s="22" t="s">
        <v>173</v>
      </c>
      <c r="C6" s="19" t="s">
        <v>169</v>
      </c>
      <c r="D6" s="19">
        <v>5</v>
      </c>
      <c r="E6" s="23">
        <v>72</v>
      </c>
      <c r="F6" s="23">
        <v>64.6</v>
      </c>
      <c r="G6" s="23">
        <v>69.9</v>
      </c>
      <c r="H6" s="21">
        <f t="shared" si="0"/>
        <v>68.83333333333333</v>
      </c>
      <c r="I6" s="21">
        <f t="shared" si="1"/>
        <v>344.16666666666663</v>
      </c>
    </row>
    <row r="7" spans="1:9" ht="25.5">
      <c r="A7" s="19">
        <v>5</v>
      </c>
      <c r="B7" s="22" t="s">
        <v>174</v>
      </c>
      <c r="C7" s="19" t="s">
        <v>169</v>
      </c>
      <c r="D7" s="19">
        <v>5</v>
      </c>
      <c r="E7" s="23">
        <v>67.6</v>
      </c>
      <c r="F7" s="23">
        <v>79.9</v>
      </c>
      <c r="G7" s="23">
        <v>84.9</v>
      </c>
      <c r="H7" s="21">
        <f t="shared" si="0"/>
        <v>77.46666666666667</v>
      </c>
      <c r="I7" s="21">
        <f t="shared" si="1"/>
        <v>387.33333333333337</v>
      </c>
    </row>
    <row r="8" spans="1:9" ht="25.5">
      <c r="A8" s="19">
        <v>6</v>
      </c>
      <c r="B8" s="22" t="s">
        <v>175</v>
      </c>
      <c r="C8" s="19" t="s">
        <v>169</v>
      </c>
      <c r="D8" s="19">
        <v>5</v>
      </c>
      <c r="E8" s="23">
        <v>58</v>
      </c>
      <c r="F8" s="23">
        <v>59.9</v>
      </c>
      <c r="G8" s="23">
        <v>62.9</v>
      </c>
      <c r="H8" s="21">
        <f t="shared" si="0"/>
        <v>60.26666666666667</v>
      </c>
      <c r="I8" s="21">
        <f t="shared" si="1"/>
        <v>301.33333333333337</v>
      </c>
    </row>
    <row r="9" spans="1:9" ht="25.5">
      <c r="A9" s="19">
        <v>7</v>
      </c>
      <c r="B9" s="22" t="s">
        <v>176</v>
      </c>
      <c r="C9" s="19" t="s">
        <v>171</v>
      </c>
      <c r="D9" s="19">
        <v>2</v>
      </c>
      <c r="E9" s="23">
        <v>59.9</v>
      </c>
      <c r="F9" s="23">
        <v>58.9</v>
      </c>
      <c r="G9" s="23">
        <v>93.1</v>
      </c>
      <c r="H9" s="21">
        <f t="shared" si="0"/>
        <v>70.63333333333333</v>
      </c>
      <c r="I9" s="21">
        <f t="shared" si="1"/>
        <v>141.26666666666665</v>
      </c>
    </row>
    <row r="10" spans="1:9" ht="12.75">
      <c r="A10" s="24" t="s">
        <v>177</v>
      </c>
      <c r="B10" s="24"/>
      <c r="C10" s="24"/>
      <c r="D10" s="24"/>
      <c r="E10" s="25"/>
      <c r="F10" s="25"/>
      <c r="G10" s="25"/>
      <c r="H10" s="25"/>
      <c r="I10" s="43">
        <f>SUM(I4:I7)</f>
        <v>1028</v>
      </c>
    </row>
    <row r="11" spans="1:9" ht="12.75">
      <c r="A11" s="26" t="s">
        <v>178</v>
      </c>
      <c r="B11" s="27"/>
      <c r="C11" s="27"/>
      <c r="D11" s="27"/>
      <c r="E11" s="28"/>
      <c r="F11" s="28"/>
      <c r="G11" s="28"/>
      <c r="H11" s="29" t="s">
        <v>179</v>
      </c>
      <c r="I11" s="43">
        <f>I10/12</f>
        <v>85.66666666666667</v>
      </c>
    </row>
    <row r="12" spans="1:9" ht="12.75">
      <c r="A12" s="30"/>
      <c r="B12" s="31"/>
      <c r="C12" s="31"/>
      <c r="D12" s="31"/>
      <c r="E12" s="32"/>
      <c r="F12" s="32"/>
      <c r="G12" s="32"/>
      <c r="H12" s="33"/>
      <c r="I12" s="44"/>
    </row>
    <row r="13" spans="1:9" ht="12.75">
      <c r="A13" s="4"/>
      <c r="B13" s="4"/>
      <c r="C13" s="4"/>
      <c r="D13" s="4"/>
      <c r="E13" s="34"/>
      <c r="F13" s="34"/>
      <c r="G13" s="34"/>
      <c r="H13" s="34"/>
      <c r="I13" s="34"/>
    </row>
    <row r="14" spans="1:9" ht="25.5">
      <c r="A14" s="17" t="s">
        <v>159</v>
      </c>
      <c r="B14" s="17" t="s">
        <v>180</v>
      </c>
      <c r="C14" s="17" t="s">
        <v>161</v>
      </c>
      <c r="D14" s="17" t="s">
        <v>162</v>
      </c>
      <c r="E14" s="18" t="s">
        <v>163</v>
      </c>
      <c r="F14" s="18" t="s">
        <v>164</v>
      </c>
      <c r="G14" s="18" t="s">
        <v>165</v>
      </c>
      <c r="H14" s="18" t="s">
        <v>166</v>
      </c>
      <c r="I14" s="18" t="s">
        <v>167</v>
      </c>
    </row>
    <row r="15" spans="1:9" ht="25.5">
      <c r="A15" s="35">
        <v>1</v>
      </c>
      <c r="B15" s="22" t="s">
        <v>181</v>
      </c>
      <c r="C15" s="19" t="s">
        <v>171</v>
      </c>
      <c r="D15" s="19">
        <v>8</v>
      </c>
      <c r="E15" s="21">
        <v>6.29</v>
      </c>
      <c r="F15" s="21">
        <v>6.99</v>
      </c>
      <c r="G15" s="21">
        <v>8.34</v>
      </c>
      <c r="H15" s="21">
        <f aca="true" t="shared" si="2" ref="H15:H22">AVERAGE(E15:G15)</f>
        <v>7.206666666666667</v>
      </c>
      <c r="I15" s="21">
        <f aca="true" t="shared" si="3" ref="I15:I22">H15*D15</f>
        <v>57.653333333333336</v>
      </c>
    </row>
    <row r="16" spans="1:9" ht="25.5">
      <c r="A16" s="35">
        <v>2</v>
      </c>
      <c r="B16" s="22" t="s">
        <v>182</v>
      </c>
      <c r="C16" s="35" t="s">
        <v>169</v>
      </c>
      <c r="D16" s="35">
        <v>1</v>
      </c>
      <c r="E16" s="23">
        <v>369.9</v>
      </c>
      <c r="F16" s="23">
        <v>387.9</v>
      </c>
      <c r="G16" s="23">
        <v>333.42</v>
      </c>
      <c r="H16" s="21">
        <f t="shared" si="2"/>
        <v>363.74</v>
      </c>
      <c r="I16" s="21">
        <f t="shared" si="3"/>
        <v>363.74</v>
      </c>
    </row>
    <row r="17" spans="1:9" ht="10.5" customHeight="1">
      <c r="A17" s="35">
        <v>3</v>
      </c>
      <c r="B17" s="22" t="s">
        <v>183</v>
      </c>
      <c r="C17" s="35" t="s">
        <v>184</v>
      </c>
      <c r="D17" s="35">
        <v>4</v>
      </c>
      <c r="E17" s="36">
        <v>29.9</v>
      </c>
      <c r="F17" s="36">
        <v>39.9</v>
      </c>
      <c r="G17" s="36">
        <v>28.77</v>
      </c>
      <c r="H17" s="37">
        <f t="shared" si="2"/>
        <v>32.85666666666666</v>
      </c>
      <c r="I17" s="37">
        <f t="shared" si="3"/>
        <v>131.42666666666665</v>
      </c>
    </row>
    <row r="18" spans="1:9" ht="18.75" customHeight="1">
      <c r="A18" s="35"/>
      <c r="B18" s="20"/>
      <c r="C18" s="35"/>
      <c r="D18" s="35"/>
      <c r="E18" s="38"/>
      <c r="F18" s="38"/>
      <c r="G18" s="38"/>
      <c r="H18" s="39"/>
      <c r="I18" s="39"/>
    </row>
    <row r="19" spans="1:9" ht="12.75">
      <c r="A19" s="35">
        <v>4</v>
      </c>
      <c r="B19" s="20" t="s">
        <v>185</v>
      </c>
      <c r="C19" s="35" t="s">
        <v>169</v>
      </c>
      <c r="D19" s="35">
        <v>1</v>
      </c>
      <c r="E19" s="36">
        <v>5.73</v>
      </c>
      <c r="F19" s="36">
        <v>4.29</v>
      </c>
      <c r="G19" s="36">
        <v>3.83</v>
      </c>
      <c r="H19" s="40">
        <f t="shared" si="2"/>
        <v>4.616666666666666</v>
      </c>
      <c r="I19" s="37">
        <f t="shared" si="3"/>
        <v>4.616666666666666</v>
      </c>
    </row>
    <row r="20" spans="1:9" ht="4.5" customHeight="1">
      <c r="A20" s="35"/>
      <c r="B20" s="20"/>
      <c r="C20" s="35"/>
      <c r="D20" s="35"/>
      <c r="E20" s="38"/>
      <c r="F20" s="38"/>
      <c r="G20" s="38"/>
      <c r="H20" s="41"/>
      <c r="I20" s="39"/>
    </row>
    <row r="21" spans="1:9" ht="12.75">
      <c r="A21" s="35">
        <v>5</v>
      </c>
      <c r="B21" s="20" t="s">
        <v>186</v>
      </c>
      <c r="C21" s="19" t="s">
        <v>171</v>
      </c>
      <c r="D21" s="19">
        <v>2</v>
      </c>
      <c r="E21" s="23">
        <v>2.49</v>
      </c>
      <c r="F21" s="23">
        <v>1.91</v>
      </c>
      <c r="G21" s="23">
        <v>1.66</v>
      </c>
      <c r="H21" s="42">
        <f t="shared" si="2"/>
        <v>2.02</v>
      </c>
      <c r="I21" s="21">
        <f t="shared" si="3"/>
        <v>4.04</v>
      </c>
    </row>
    <row r="22" spans="1:9" ht="12.75">
      <c r="A22" s="35">
        <v>6</v>
      </c>
      <c r="B22" s="20" t="s">
        <v>187</v>
      </c>
      <c r="C22" s="35" t="s">
        <v>184</v>
      </c>
      <c r="D22" s="35">
        <v>4</v>
      </c>
      <c r="E22" s="23">
        <v>20</v>
      </c>
      <c r="F22" s="23">
        <v>19</v>
      </c>
      <c r="G22" s="23">
        <v>20.9</v>
      </c>
      <c r="H22" s="42">
        <f t="shared" si="2"/>
        <v>19.966666666666665</v>
      </c>
      <c r="I22" s="21">
        <f t="shared" si="3"/>
        <v>79.86666666666666</v>
      </c>
    </row>
    <row r="23" spans="1:9" ht="12.75">
      <c r="A23" s="24" t="s">
        <v>177</v>
      </c>
      <c r="B23" s="24"/>
      <c r="C23" s="24"/>
      <c r="D23" s="24"/>
      <c r="E23" s="25"/>
      <c r="F23" s="25"/>
      <c r="G23" s="25"/>
      <c r="H23" s="25"/>
      <c r="I23" s="43">
        <f>SUM(I15:I22)</f>
        <v>641.3433333333332</v>
      </c>
    </row>
    <row r="24" spans="1:9" ht="12.75">
      <c r="A24" s="26" t="s">
        <v>188</v>
      </c>
      <c r="B24" s="27"/>
      <c r="C24" s="27"/>
      <c r="D24" s="27"/>
      <c r="E24" s="28"/>
      <c r="F24" s="28"/>
      <c r="G24" s="28"/>
      <c r="H24" s="29" t="s">
        <v>179</v>
      </c>
      <c r="I24" s="43">
        <f>I23/12</f>
        <v>53.44527777777777</v>
      </c>
    </row>
  </sheetData>
  <sheetProtection/>
  <mergeCells count="23">
    <mergeCell ref="A1:I1"/>
    <mergeCell ref="A10:H10"/>
    <mergeCell ref="A11:G11"/>
    <mergeCell ref="A23:H23"/>
    <mergeCell ref="A24:G24"/>
    <mergeCell ref="A17:A18"/>
    <mergeCell ref="A19:A20"/>
    <mergeCell ref="B17:B18"/>
    <mergeCell ref="B19:B20"/>
    <mergeCell ref="C17:C18"/>
    <mergeCell ref="C19:C20"/>
    <mergeCell ref="D17:D18"/>
    <mergeCell ref="D19:D20"/>
    <mergeCell ref="E17:E18"/>
    <mergeCell ref="E19:E20"/>
    <mergeCell ref="F17:F18"/>
    <mergeCell ref="F19:F20"/>
    <mergeCell ref="G17:G18"/>
    <mergeCell ref="G19:G20"/>
    <mergeCell ref="H17:H18"/>
    <mergeCell ref="H19:H20"/>
    <mergeCell ref="I17:I18"/>
    <mergeCell ref="I19:I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O7" sqref="O7"/>
    </sheetView>
  </sheetViews>
  <sheetFormatPr defaultColWidth="9.140625" defaultRowHeight="12.75"/>
  <sheetData>
    <row r="1" spans="1:12" ht="12.75">
      <c r="A1" s="1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190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1"/>
      <c r="C3" s="1"/>
      <c r="D3" s="1"/>
      <c r="E3" s="1"/>
      <c r="F3" s="1"/>
      <c r="G3" s="1"/>
      <c r="H3" s="1"/>
      <c r="I3" s="1"/>
      <c r="J3" s="4"/>
      <c r="K3" s="4"/>
      <c r="L3" s="4"/>
    </row>
    <row r="4" spans="1:12" ht="13.5">
      <c r="A4" s="4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51">
      <c r="A5" s="5"/>
      <c r="B5" s="6"/>
      <c r="C5" s="5" t="s">
        <v>191</v>
      </c>
      <c r="D5" s="5" t="s">
        <v>192</v>
      </c>
      <c r="E5" s="6" t="s">
        <v>193</v>
      </c>
      <c r="F5" s="6" t="s">
        <v>194</v>
      </c>
      <c r="G5" s="6" t="s">
        <v>195</v>
      </c>
      <c r="H5" s="5" t="s">
        <v>196</v>
      </c>
      <c r="I5" s="5" t="s">
        <v>197</v>
      </c>
      <c r="J5" s="6" t="s">
        <v>198</v>
      </c>
      <c r="K5" s="6" t="s">
        <v>199</v>
      </c>
      <c r="L5" s="6" t="s">
        <v>200</v>
      </c>
    </row>
    <row r="6" spans="1:12" ht="39">
      <c r="A6" s="7" t="s">
        <v>201</v>
      </c>
      <c r="B6" s="8" t="s">
        <v>202</v>
      </c>
      <c r="C6" s="7"/>
      <c r="D6" s="7"/>
      <c r="E6" s="8" t="s">
        <v>203</v>
      </c>
      <c r="F6" s="8" t="s">
        <v>204</v>
      </c>
      <c r="G6" s="8" t="s">
        <v>205</v>
      </c>
      <c r="H6" s="7"/>
      <c r="I6" s="7"/>
      <c r="J6" s="8" t="s">
        <v>206</v>
      </c>
      <c r="K6" s="8" t="s">
        <v>207</v>
      </c>
      <c r="L6" s="8" t="s">
        <v>208</v>
      </c>
    </row>
    <row r="7" spans="1:12" ht="77.25">
      <c r="A7" s="9">
        <v>1</v>
      </c>
      <c r="B7" s="10" t="s">
        <v>209</v>
      </c>
      <c r="C7" s="8" t="s">
        <v>169</v>
      </c>
      <c r="D7" s="8">
        <v>1</v>
      </c>
      <c r="E7" s="11">
        <v>157.52</v>
      </c>
      <c r="F7" s="11">
        <v>189.9</v>
      </c>
      <c r="G7" s="11">
        <v>270</v>
      </c>
      <c r="H7" s="12">
        <f>AVERAGE(E7:G7)</f>
        <v>205.8066666666667</v>
      </c>
      <c r="I7" s="13">
        <v>5</v>
      </c>
      <c r="J7" s="11">
        <v>185.3</v>
      </c>
      <c r="K7" s="11">
        <f>J7/I7</f>
        <v>37.06</v>
      </c>
      <c r="L7" s="14">
        <f>K7/12</f>
        <v>3.0883333333333334</v>
      </c>
    </row>
  </sheetData>
  <sheetProtection/>
  <mergeCells count="8">
    <mergeCell ref="A1:L1"/>
    <mergeCell ref="A2:L2"/>
    <mergeCell ref="B3:I3"/>
    <mergeCell ref="B4:I4"/>
    <mergeCell ref="C5:C6"/>
    <mergeCell ref="D5:D6"/>
    <mergeCell ref="H5:H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2024-02-26T16:02:05Z</cp:lastPrinted>
  <dcterms:created xsi:type="dcterms:W3CDTF">2024-02-19T17:25:34Z</dcterms:created>
  <dcterms:modified xsi:type="dcterms:W3CDTF">2024-03-27T12:40:51Z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F474B8A14582456085DC8133D5B86F27_13</vt:lpwstr>
  </property>
  <property fmtid="{D5CDD505-2E9C-101B-9397-08002B2CF9AE}" pid="4" name="KSOProductBuildV">
    <vt:lpwstr>1046-12.2.0.13489</vt:lpwstr>
  </property>
</Properties>
</file>