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Estimativa CH" sheetId="1" r:id="rId4"/>
    <sheet state="visible" name="Recepção 40h (1º ao 12º mês)"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7">
      <text>
        <t xml:space="preserve">carnaval-ponto facultativo</t>
      </text>
    </comment>
    <comment authorId="0" ref="A38">
      <text>
        <t xml:space="preserve">carnaval-ponto facultativo</t>
      </text>
    </comment>
    <comment authorId="0" ref="A56">
      <text>
        <t xml:space="preserve">Formação Pedagógica e 
Planejamento.
</t>
      </text>
    </comment>
    <comment authorId="0" ref="A57">
      <text>
        <t xml:space="preserve">Formação Pedagógica e Planejamento.
</t>
      </text>
    </comment>
    <comment authorId="0" ref="C61">
      <text>
        <t xml:space="preserve">considerando todos os sábados que estavam previstos no calendário de 2024</t>
      </text>
    </comment>
  </commentList>
</comments>
</file>

<file path=xl/sharedStrings.xml><?xml version="1.0" encoding="utf-8"?>
<sst xmlns="http://schemas.openxmlformats.org/spreadsheetml/2006/main" count="399" uniqueCount="281">
  <si>
    <t>ESTIMATIVA DE CARGA HORÁRIA DISPENSA POR ALTERAÇÕES NO FUNCIONAMENTO DO CAMPUS</t>
  </si>
  <si>
    <t>2 a 5 de janeiro de 2024, atendimento das 8h às 12h e das 13h às 17h</t>
  </si>
  <si>
    <t>Dia</t>
  </si>
  <si>
    <t>Carga horária dispensada</t>
  </si>
  <si>
    <t>Carga horária não prestada do serviço durante o recesso final de ano</t>
  </si>
  <si>
    <t>8 de janeiro de 2024 e 16 de fevereiro de 2024, atendimento das 8h às 12h e das 13h às 17h</t>
  </si>
  <si>
    <t xml:space="preserve">Dia </t>
  </si>
  <si>
    <t xml:space="preserve">Carga horária dispensada </t>
  </si>
  <si>
    <t>feriado</t>
  </si>
  <si>
    <t>14/02/2024 (das 14h às 18h)</t>
  </si>
  <si>
    <t>Carga horária não prestada do serviço durante o período de férias escolares verão</t>
  </si>
  <si>
    <t>19 de agosto de 2024 e 30 de agosto de 2024, atendimento das 8h às 12h e das 13h às 17h</t>
  </si>
  <si>
    <t>Carga horária não prestada do serviço durante o período de férias escolares inverno</t>
  </si>
  <si>
    <t>Carga horária total de serviço não prestado em virtude de funcionamento reduzido do Campus/Pontos Facultativos</t>
  </si>
  <si>
    <t>Carga horária que pode ser compensada em sábados letivos</t>
  </si>
  <si>
    <t>Carga horária a ser descontada da empresa (glosada)</t>
  </si>
  <si>
    <t xml:space="preserve">PLANILHA DE CUSTOS E FORMAÇÃO DE PREÇOS - SERVIÇO DE RECEPÇÃO
</t>
  </si>
  <si>
    <t>COMPOSIÇÃO DE CUSTOS DO SERVIÇO DE EXECUÇÃO</t>
  </si>
  <si>
    <t>Esta planilha de custos e formação de preços deve ser utilizada como ferramenta de apoio, não só na estimativa de custo da contratação, como também para apresentação e análise das propostas na fase de pregão e nas prorrogações e alterações/atualizações contratuais. Para tanto, foi elaborada com base na metodologia Seges (MP), utilizando-se de fórmulas automatizadas, em conformidade com as disposições de CLT e CCT, as quais, para minimizar o risco de equívocos no cômputo das previsões financeiras, não devem ser alteradas.
Dúvidas sobre a metodologia de cálculo poderão ser esclarecidas com a leitura das seguintes publicações disponíveis no Portal de Compras do Governo Federal:</t>
  </si>
  <si>
    <t>Extinção da Contribuição Social de 10% sobre o FGTS e os contratos administrativos</t>
  </si>
  <si>
    <t>Impactos da reforma trabalhista nos contratos da Administração</t>
  </si>
  <si>
    <t>PCFP - Conceitos e metodologia aplicáveis para a contratação de serviços com dedicação exclusiva de mão de obra.</t>
  </si>
  <si>
    <t>Nota Informativa sobre o Submódulo 2.1 da Planilha de Custos com Mão de Obra</t>
  </si>
  <si>
    <t>CUSTOS COM MÃO DE OBRA</t>
  </si>
  <si>
    <t>A estimativa de custos relacionados à mão de obra alocada na prestação dos serviços compreende as obrigações trabalhistas e previdenciárias previstas na Consolidação das Leis do Trabalho - CLT e das Convenções Coletivas de Trabalho - CCT (sendo válidos, ainda, os acordos e dissídios coletivos), atualizadas pelas Leis n° 13.467/2017 e 13.932/2019.</t>
  </si>
  <si>
    <t>MÓDULO 1 - REMUNERAÇÃO DE PESSOAL</t>
  </si>
  <si>
    <t>A remuneração, conforme definição do art. 457 da Consolidação das Leis do Trabalho, é composta por Salário Base, adicionais (noturno, de insalubridade ou periculosidade) e gratificações, quando houver.</t>
  </si>
  <si>
    <t>SUBMÓDULO 1.1 – REMUNERAÇÃO BÁSICA</t>
  </si>
  <si>
    <t>SALÁRIO BASE POR CARGO</t>
  </si>
  <si>
    <r>
      <rPr>
        <rFont val="Calibri"/>
        <color rgb="FF0000FF"/>
        <sz val="10.0"/>
      </rPr>
      <t xml:space="preserve">¹ Convenção Coletiva de Trabalho que regula a atuação da categoria no município onde será prestado o serviço.
² Salário mensal pleno (ou integral), que remunera 220h de trabalho na função requerida, conforme Cláusula Quinta da CCT aplicada.
³ Vide Cláusula Quarta da CCT aplicada , o salário normativo do empregado que trabalha em jornada reduzida, ou seja, inferior a 44h (quarenta e quatro horas) semanais, será obtido  através do seguinte cálculo: [(Jornada Semanal Contratada / 6) </t>
    </r>
    <r>
      <rPr>
        <rFont val="Calibri"/>
        <i/>
        <color rgb="FF0000FF"/>
        <sz val="10.0"/>
      </rPr>
      <t>x</t>
    </r>
    <r>
      <rPr>
        <rFont val="Calibri"/>
        <color rgb="FF0000FF"/>
        <sz val="10.0"/>
      </rPr>
      <t xml:space="preserve"> 30] x salário hora</t>
    </r>
  </si>
  <si>
    <t>Função (CBO)</t>
  </si>
  <si>
    <t>Regulado por¹</t>
  </si>
  <si>
    <t>Salário Normativo²</t>
  </si>
  <si>
    <t>Salário Hora Normativo</t>
  </si>
  <si>
    <t>Divisor³ Normativo</t>
  </si>
  <si>
    <t>Data Base Categoria</t>
  </si>
  <si>
    <t>Recepcionista (4221-05)</t>
  </si>
  <si>
    <t>CCT RS004917/2023</t>
  </si>
  <si>
    <t>1º de janeiro</t>
  </si>
  <si>
    <t>QUADRO-RESUMO: SUBMÓDULO 1.1 – REMUNERAÇÃO PROPORCIONAL À JORNADA CONTRATADA</t>
  </si>
  <si>
    <r>
      <rPr>
        <rFont val="Calibri"/>
        <b/>
        <color theme="1"/>
        <sz val="10.0"/>
      </rPr>
      <t xml:space="preserve">Jornada Semanal 
</t>
    </r>
    <r>
      <rPr>
        <rFont val="Calibri"/>
        <b val="0"/>
        <color theme="1"/>
        <sz val="10.0"/>
      </rPr>
      <t>(Carga Horária)</t>
    </r>
  </si>
  <si>
    <t>Remuneração Básica Total</t>
  </si>
  <si>
    <t>MÓDULO 2 - ENCARGOS E BENEFÍCIOS (ANUAIS, MENSAIS E DIÁRIOS)</t>
  </si>
  <si>
    <t>SUBMÓDULO 2.1 – BENEFÍCIOS ANUAIS</t>
  </si>
  <si>
    <t>13° SALÁRIO (GRATIFICAÇÃO DE NATAL)</t>
  </si>
  <si>
    <r>
      <rPr>
        <rFont val="Calibri"/>
        <color rgb="FF0000FF"/>
        <sz val="10.0"/>
      </rPr>
      <t xml:space="preserve">¹ Toma-se por base a remuneração (salário + adicionais + gratificações), conforme previsto no Decreto nº 57.155/1965.
² Por tratar-se de planilha mensal, contabiliza-se 1/12 (um doze avos) do valor anual do 13º salário, equivalente a 8,33% deste.
</t>
    </r>
    <r>
      <rPr>
        <rFont val="Calibri"/>
        <color rgb="FF0000FF"/>
        <sz val="10.0"/>
        <u/>
      </rPr>
      <t>Memória de Cálculo</t>
    </r>
    <r>
      <rPr>
        <rFont val="Calibri"/>
        <color rgb="FF0000FF"/>
        <sz val="10.0"/>
      </rPr>
      <t>: Remuneração x 8,33% = provisionamento mensal para pagamento de 13º salário.</t>
    </r>
  </si>
  <si>
    <t>Base de cálculo¹</t>
  </si>
  <si>
    <t>Percentual Provisionado²</t>
  </si>
  <si>
    <t>Valor Provisionado</t>
  </si>
  <si>
    <t>FÉRIAS</t>
  </si>
  <si>
    <r>
      <rPr>
        <rFont val="Calibri"/>
        <color rgb="FF0000FF"/>
        <sz val="10.0"/>
      </rPr>
      <t xml:space="preserve">*Direito previsto no art. 7º da Constituição Federal.
¹ Toma-se por base a remuneração (salário + adicionais + gratificações) vigente, conforme previsão legal. 
² Por tratar-se de planilha mensal, contabiliza-se 1/12 (um doze avos) do valor do salário de férias, equivalente a 8,33% deste.
</t>
    </r>
    <r>
      <rPr>
        <rFont val="Calibri"/>
        <color rgb="FF0000FF"/>
        <sz val="10.0"/>
        <u/>
      </rPr>
      <t>Memória de Cálculo</t>
    </r>
    <r>
      <rPr>
        <rFont val="Calibri"/>
        <color rgb="FF0000FF"/>
        <sz val="10.0"/>
      </rPr>
      <t>: Remuneração x 8,33% = provisionamento mensal para pagamento do salário de férias.</t>
    </r>
  </si>
  <si>
    <t>ADICIONAL DE FÉRIAS - 1/3 CONSTITUCIONAL</t>
  </si>
  <si>
    <r>
      <rPr>
        <rFont val="Calibri"/>
        <color rgb="FF0000FF"/>
        <sz val="10.0"/>
      </rPr>
      <t xml:space="preserve">*Direito previsto no art. 7º da Constituição Federal.
¹ Toma-se por base a remuneração (salário + adicionais + gratificações) vigente, conforme previsão legal. 
² Percentual equivalente à 1/3, calculado sobre o valor do salário da remuneração vigente.
³ Por tratar-se de planilha mensal, contabiliza-se 1/12 (um doze avos) do valor do salário de férias, equivalente a 8,33% deste.
</t>
    </r>
    <r>
      <rPr>
        <rFont val="Calibri"/>
        <color rgb="FF0000FF"/>
        <sz val="10.0"/>
        <u/>
      </rPr>
      <t>Memória de Cálculo</t>
    </r>
    <r>
      <rPr>
        <rFont val="Calibri"/>
        <color rgb="FF0000FF"/>
        <sz val="10.0"/>
      </rPr>
      <t>: Remuneração x 1/3 x 8,33% = provisionamento mensal para pagamento do terço constitucional de férias.</t>
    </r>
  </si>
  <si>
    <t>Alíquota Adicional²</t>
  </si>
  <si>
    <t>Percentual Provisionado³</t>
  </si>
  <si>
    <t>QUADRO-RESUMO: SUBMÓDULO 2.1 – BENEFÍCIOS ANUAIS</t>
  </si>
  <si>
    <t>13° Salário</t>
  </si>
  <si>
    <t xml:space="preserve">Férias </t>
  </si>
  <si>
    <t>1/3 Constitucional</t>
  </si>
  <si>
    <t>Total Mensal</t>
  </si>
  <si>
    <t>SUBMÓDULO 2.2 - ENCARGOS PREVIDENCIÁRIOS E FGTS</t>
  </si>
  <si>
    <t>*Previstos no art. 195 da Constituição Federal.
¹Os percentuais informados não são taxativos, mas estimativos. Portanto, ao preencher a planilha o proponente deverá observar o enquadramento real de sua empresa, em especial no que diz respeito ao SAT-GIIL/RAT, para o qual deverá indicar o percentual correspondente ao grau de risco da atividade preponderante.</t>
  </si>
  <si>
    <t>COMPOSIÇÃO DO GPS E FGTS</t>
  </si>
  <si>
    <t>Encargos</t>
  </si>
  <si>
    <t>Percentual¹</t>
  </si>
  <si>
    <t>INSS - empregador</t>
  </si>
  <si>
    <t>Salário-Educação</t>
  </si>
  <si>
    <t>SAT-GIIL/RAT</t>
  </si>
  <si>
    <t>SESC</t>
  </si>
  <si>
    <t>SENAC</t>
  </si>
  <si>
    <t>SEBRAE</t>
  </si>
  <si>
    <t>INCRA</t>
  </si>
  <si>
    <t>FGTS</t>
  </si>
  <si>
    <t>TOTAL</t>
  </si>
  <si>
    <t>GPS - GUIA DA PREVIDÊNCIA SOCIAL</t>
  </si>
  <si>
    <r>
      <rPr>
        <rFont val="Calibri"/>
        <color rgb="FF0000FF"/>
        <sz val="10.0"/>
      </rPr>
      <t xml:space="preserve">¹ Toma-se por base a remuneração (salário + adicionais + gratificações) + benefícios anuais (previstos no submódulo 2.1) vigente, conforme previsão legal.
² Percentual correspondente ao somatório dos encargos para financiamento da seguridade social, em célula de preenchimento automático, atualizada automaticamente quando informada, no quadro acima, as alíquotas correspondentes ao enquadramento da proponente.
</t>
    </r>
    <r>
      <rPr>
        <rFont val="Calibri"/>
        <color rgb="FF0000FF"/>
        <sz val="10.0"/>
        <u/>
      </rPr>
      <t>Memória de Cálculo</t>
    </r>
    <r>
      <rPr>
        <rFont val="Calibri"/>
        <color rgb="FF0000FF"/>
        <sz val="10.0"/>
      </rPr>
      <t>: base de cálculo x percentual = provisionamento mensal para pagamento de encargos previdenciários.</t>
    </r>
  </si>
  <si>
    <t>FGTS - FUNDO DE GARANTIA POR TEMPO DE SERVIÇO</t>
  </si>
  <si>
    <r>
      <rPr>
        <rFont val="Calibri"/>
        <color rgb="FF0000FF"/>
        <sz val="10.0"/>
      </rPr>
      <t xml:space="preserve">¹ Toma-se por base a remuneração (salário + adicionais + gratificações) + benefícios anuais (previstos no submódulo 2.1) vigente, conforme previsão legal.
² Percentual correspondente à alíquota mensal de depósito à título de FGTS, conforme Lei n° 8.036/1990.
</t>
    </r>
    <r>
      <rPr>
        <rFont val="Calibri"/>
        <color rgb="FF0000FF"/>
        <sz val="10.0"/>
        <u/>
      </rPr>
      <t>Memória de Cálculo</t>
    </r>
    <r>
      <rPr>
        <rFont val="Calibri"/>
        <color rgb="FF0000FF"/>
        <sz val="10.0"/>
      </rPr>
      <t>: base de cálculo x percentual = provisionamento mensal para depósito no FGTS.</t>
    </r>
  </si>
  <si>
    <t>QUADRO-RESUMO: SUBMÓDULO 2.2 - ENCARGOS PREVIDENCIÁRIOS E FGTS</t>
  </si>
  <si>
    <t>GPS</t>
  </si>
  <si>
    <t>SUBMÓDULO 2.3 - BENEFÍCIOS MENSAIS E DIÁRIOS</t>
  </si>
  <si>
    <t>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</si>
  <si>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VALE TRANSPORTE</t>
  </si>
  <si>
    <t>VALOR DA PASSAGEM / VALE TRANSPORTE</t>
  </si>
  <si>
    <r>
      <rPr>
        <rFont val="Calibri"/>
        <color rgb="FF0000FF"/>
        <sz val="10.0"/>
      </rPr>
      <t xml:space="preserve">¹ Valor unitário do Vale Transporte, conforme fixa o Decreto Municipal nº 21.096/2021, publicado pela Prefeitura Municipal de Porto Alegre, município sede do órgão contratante / do local de prestação do serviço. 
² Quantidade mínima de VTs a serem fornecidos ao trabalhador, por dia de efetivo trabalho, para deslocamento entre o domicílio do empregado e local de prestação dos serviços.
³ Número médio de dias efetivamente trabalhados em jornada de 44 horas semanais, definido em concordância com o disposto no Caderno Técnico Seges/MP de 2019.
</t>
    </r>
    <r>
      <rPr>
        <rFont val="Calibri"/>
        <color rgb="FF0000FF"/>
        <sz val="10.0"/>
        <u/>
      </rPr>
      <t>Memória de Cálculo</t>
    </r>
    <r>
      <rPr>
        <rFont val="Calibri"/>
        <color rgb="FF0000FF"/>
        <sz val="10.0"/>
      </rPr>
      <t>: Valor unitário do VT x nº de vales por dia x dias trabalhados = custo total com vale transporte, por trabalhador.</t>
    </r>
  </si>
  <si>
    <t>Vr. Unitário¹</t>
  </si>
  <si>
    <t>Vales por dia²</t>
  </si>
  <si>
    <t>Dias trabalhados³</t>
  </si>
  <si>
    <t>Valor Total Mensal</t>
  </si>
  <si>
    <t>DESCONTO DO VALE TRANSPORTE</t>
  </si>
  <si>
    <r>
      <rPr>
        <rFont val="Calibri"/>
        <color rgb="FF0000FF"/>
        <sz val="10.0"/>
      </rPr>
      <t xml:space="preserve">¹ A base de cálculo do desconto deve ser o salário normativo da categoria, proporcional às horas trabalhadas.
² Percentual de contribuição definido na CCT RS004917/2023
</t>
    </r>
    <r>
      <rPr>
        <rFont val="Calibri"/>
        <color rgb="FF0000FF"/>
        <sz val="10.0"/>
        <u/>
      </rPr>
      <t>Memória de Cálculo</t>
    </r>
    <r>
      <rPr>
        <rFont val="Calibri"/>
        <color rgb="FF0000FF"/>
        <sz val="10.0"/>
      </rPr>
      <t>: salário normativo x 6% = valor mensal da contribuição do empregado para o recebimento de VT.</t>
    </r>
  </si>
  <si>
    <t>Desconto Mensal</t>
  </si>
  <si>
    <t>CUSTO EFETIVO DO VALE TRANSPORTE</t>
  </si>
  <si>
    <t>Custo total</t>
  </si>
  <si>
    <t>Valor do desconto</t>
  </si>
  <si>
    <t>Custo Efetivo Mensal</t>
  </si>
  <si>
    <t>VALE ALIMENTAÇÃO / REFEIÇÃO</t>
  </si>
  <si>
    <t>VALOR DO VALE ALIMENTAÇÃO/REFEIÇÃO</t>
  </si>
  <si>
    <r>
      <rPr>
        <rFont val="Calibri"/>
        <color rgb="FF0000FF"/>
        <sz val="10.0"/>
      </rPr>
      <t xml:space="preserve">¹ A base de cálculo do desconto deve ser o próprio valor mensal percebido em Vale Alimentação/Refeição.
² Número médio de dias efetivamente trabalhados em jornada de 44h horas semanais, definido em concordância com o disposto no Caderno Técnico Seges/MP de 2019.
</t>
    </r>
    <r>
      <rPr>
        <rFont val="Calibri"/>
        <color rgb="FF0000FF"/>
        <sz val="10.0"/>
        <u/>
      </rPr>
      <t>Memória de Cálculo</t>
    </r>
    <r>
      <rPr>
        <rFont val="Calibri"/>
        <color rgb="FF0000FF"/>
        <sz val="10.0"/>
      </rPr>
      <t xml:space="preserve">: valor diário x 22 = valor total mensal dos VA ou VR fornecidos. </t>
    </r>
  </si>
  <si>
    <t>Valor diário</t>
  </si>
  <si>
    <t>Dias trabalhados</t>
  </si>
  <si>
    <t>DESCONTO DO VALE ALIMENTAÇÃO/REFEIÇÃO</t>
  </si>
  <si>
    <r>
      <rPr>
        <rFont val="Calibri"/>
        <color rgb="FF0000FF"/>
        <sz val="10.0"/>
      </rPr>
      <t xml:space="preserve">¹ A base de cálculo do desconto deve ser o próprio valor mensal percebido em Vale Alimentação/Refeição.
² Percentual de contribuição definido na Cláusula Décima Oitava da CCT RS004917/2023
</t>
    </r>
    <r>
      <rPr>
        <rFont val="Calibri"/>
        <color rgb="FF0000FF"/>
        <sz val="10.0"/>
        <u/>
      </rPr>
      <t>Memória de Cálculo</t>
    </r>
    <r>
      <rPr>
        <rFont val="Calibri"/>
        <color rgb="FF0000FF"/>
        <sz val="10.0"/>
      </rPr>
      <t>: salário normativo x 19% = valor mensal da contribuição do empregado para o recebimento de VT.</t>
    </r>
  </si>
  <si>
    <t>Percentual²</t>
  </si>
  <si>
    <t>CUSTO EFETIVO DO VALE ALIMENTAÇÃO/REFEIÇÃO</t>
  </si>
  <si>
    <t>Desconto</t>
  </si>
  <si>
    <t>PLANO DE BENEFÍCIO SOCIAL FAMILIAR</t>
  </si>
  <si>
    <t>* Incluído em consonância com o art. 444 da CLT, posto que previsto na Cláusula 29ª da CCT RS 000044/2023.
* Benefício de caráter assistencial e indenizatório, que não tem natureza salarial e não se incorpora ao salário para nenhum fim.</t>
  </si>
  <si>
    <t>CONTRIBUIÇÃO MENSAL AO PLANO DE BENEFÍCIO SOCIAL FAMILIAR</t>
  </si>
  <si>
    <r>
      <rPr>
        <rFont val="Calibri"/>
        <color rgb="FF0000FF"/>
        <sz val="10.0"/>
      </rPr>
      <t xml:space="preserve">¹ Valor definido na Cláusula 29º da CCT RS004917/2023
² O benefício deve ser integralmente custeado pelo empregador, proibido qualquer desconto do funcionário em razão dele.
</t>
    </r>
    <r>
      <rPr>
        <rFont val="Calibri"/>
        <color rgb="FF0000FF"/>
        <sz val="10.0"/>
        <u/>
      </rPr>
      <t>Memória de Cálculo</t>
    </r>
    <r>
      <rPr>
        <rFont val="Calibri"/>
        <color rgb="FF0000FF"/>
        <sz val="10.0"/>
      </rPr>
      <t>: valor mensal do benefício = provisionamento mensal</t>
    </r>
  </si>
  <si>
    <t>Custo total¹</t>
  </si>
  <si>
    <t>Desconto²</t>
  </si>
  <si>
    <t>QUADRO-RESUMO: SUBMÓDULO 2.3 - BENEFÍCIOS MENSAIS E DIÁRIOS</t>
  </si>
  <si>
    <t>Vale Transporte</t>
  </si>
  <si>
    <t>Vale Refeição</t>
  </si>
  <si>
    <t>Benefício Social Familiar</t>
  </si>
  <si>
    <t>Total</t>
  </si>
  <si>
    <t>QUADRO-RESUMO: MÓDULO 2 - ENCARGOS E BENEFÍCIOS (ANUAIS, MENSAIS E DIÁRIOS)</t>
  </si>
  <si>
    <t>Submódulo 2.1</t>
  </si>
  <si>
    <t>Submódulo 2.2</t>
  </si>
  <si>
    <t>Submódulo 2.3</t>
  </si>
  <si>
    <t>MÓDULO 3 - PROVISÃO PARA RESCISÃO</t>
  </si>
  <si>
    <t>Este módulo destina-se a calcular o custo de possível desligamento de um empregado vinculado ao contrato de prestação de serviços, conforme metodologia Seges, usando a probabilidade de ocorrência, por tipo de desligamentos, como fator de ponderação do custo total. Estes custos deverão ser apreciados atentamente nos casos de prorrogação contratual para verificar a necessidade de sua renovação ou não. Deverão, ainda, ser observados os ditames da Lei nº 12.506/2011 e seus impactos no custo quando das prorrogações contratuais.
¹ Percentuais de ocorrência definidos a partir da análise de contratações anteriores, comparada a dados extraídos do Cadastro Geral de Empregados e Desempregados (CAGED), por tipo de desligamento, para a unidade da federação e categoria de serviço.</t>
  </si>
  <si>
    <t>PERCENTUAIS DE PROBABILIDADE DE DESLIGAMENTO - POR TIPO</t>
  </si>
  <si>
    <t>Tipos</t>
  </si>
  <si>
    <t>Probabilidade¹</t>
  </si>
  <si>
    <t>Demissão 
SEM  justa Causa</t>
  </si>
  <si>
    <t>SEM justa Causa
AP INDENIZADO</t>
  </si>
  <si>
    <t>SEM justa Causa 
AP TRABALHADO</t>
  </si>
  <si>
    <t>Demissão
 COM  justa Causa</t>
  </si>
  <si>
    <t>Desligamentos 
OUTROS TIPOS</t>
  </si>
  <si>
    <t>SUBMÓDULO 3.1 - AVISO PRÉVIO INDENIZADO</t>
  </si>
  <si>
    <t>Estima o provisionamento mensal do custo com o pagamento do Aviso Prévio Indenizado, equivalente à remuneração mensal completa, sempre que a demissão ocorrer sem que o empregador conceda o prazo de 30 dias para o cumprimento do aviso prévio trabalhado, conforme dispõe o art. 487 § 1º da CLT. Em atenção à Lei nº 12.506/2011 e ao Acórdão TCU  nº 1.186/2017-Plenário, em caso de vigência superior a 12 meses ou prorrogação do contrato, o percentual máximo dessa parcela será, ressalvados os efeitos de eventuais repactuações, de 10% do custo mensal da rubrica, proporcional ao provisionamento dos 3 dias adicionais devidos a cada ano trabalhado, consecutivo ao primeiro.</t>
  </si>
  <si>
    <t>AVISO PRÉVIO INDENIZADO</t>
  </si>
  <si>
    <r>
      <rPr>
        <rFont val="Calibri"/>
        <color rgb="FF0000FF"/>
        <sz val="10.0"/>
      </rPr>
      <t xml:space="preserve">¹ Toma-se por base o valor total mensal da remuneração somado ao valor total mensal dos encargos e benefícios, deduzido o valor de provisionamento mensal à GPS.
² Equivalente 1/12 (um doze avos).
</t>
    </r>
    <r>
      <rPr>
        <rFont val="Calibri"/>
        <color rgb="FF0000FF"/>
        <sz val="10.0"/>
        <u/>
      </rPr>
      <t>Memória de Cálculo</t>
    </r>
    <r>
      <rPr>
        <rFont val="Calibri"/>
        <color rgb="FF0000FF"/>
        <sz val="10.0"/>
      </rPr>
      <t>: base de cálculo x percentual = 1/12 do valor do Aviso Prévio Indenizado.</t>
    </r>
  </si>
  <si>
    <t>Percentual Mensal²</t>
  </si>
  <si>
    <t>Valor API</t>
  </si>
  <si>
    <t>INCIDÊNCIA DO FGTS SOBRE O AVISO PRÉVIO INDENIZADO</t>
  </si>
  <si>
    <r>
      <rPr>
        <rFont val="Calibri"/>
        <color rgb="FF0000FF"/>
        <sz val="10.0"/>
      </rPr>
      <t xml:space="preserve">¹ Toma-se por base o valor provisionado mensalmente, equivalente a 8% dos custos mensais com remuneração e benefícios anuais (13º salário, férias e terço constitucional de férias).
² Atualizada pela Lei nº 13.932/2019.
</t>
    </r>
    <r>
      <rPr>
        <rFont val="Calibri"/>
        <color rgb="FF0000FF"/>
        <sz val="10.0"/>
        <u/>
      </rPr>
      <t>Memória de Cálculo</t>
    </r>
    <r>
      <rPr>
        <rFont val="Calibri"/>
        <color rgb="FF0000FF"/>
        <sz val="10.0"/>
      </rPr>
      <t>: base de cálculo x percentual legal =  1/12 do valor da contribuição ao FGTS sobre o API.</t>
    </r>
  </si>
  <si>
    <t>Alíquota²</t>
  </si>
  <si>
    <t>Valor FGTS sobre API</t>
  </si>
  <si>
    <t>QUADRO-RESUMO: SUBMÓDULO 3.1 - CUSTO DO AVISO PRÉVIO INDENIZADO</t>
  </si>
  <si>
    <r>
      <rPr>
        <rFont val="Calibri"/>
        <color rgb="FF0000FF"/>
        <sz val="10.0"/>
      </rPr>
      <t xml:space="preserve">¹ Toma-se por base a soma dos valores estimados para o API e para a contribuição ao FGTS sobre API, divididos por 12 meses.
² Corresponde à multiplicação da probabilidade de opção por API em razão do percentual de ocorrência de demissões SEM justa causa.
</t>
    </r>
    <r>
      <rPr>
        <rFont val="Calibri"/>
        <color rgb="FF0000FF"/>
        <sz val="10.0"/>
        <u/>
      </rPr>
      <t>Memória de Cálculo</t>
    </r>
    <r>
      <rPr>
        <rFont val="Calibri"/>
        <color rgb="FF0000FF"/>
        <sz val="10.0"/>
      </rPr>
      <t>: base de cálculo x percentual = provisionamento mensal para pagamento do API e da contribuição ao FGTS sobre o valor do API.</t>
    </r>
  </si>
  <si>
    <t>Probabilidade Ocorrência²</t>
  </si>
  <si>
    <t>Valor Mensal Provisionado</t>
  </si>
  <si>
    <t>SUBMÓDULO 3.2 - AVISO PRÉVIO TRABALHADO</t>
  </si>
  <si>
    <t>Estima o provisionamento mensal do custo com o pagamento da remuneração mensal completa do trabalhador demitido, se o empregador lhe permitir o cumprimento do aviso prévio, em jornada reduzida, conforme dispõe o art. 487 § 1º da CLT.  Em atenção à Lei nº 12.506/2011 e ao Acórdão TCU  nº 1.186/2017-Plenário, em caso de prorrogação do contrato, o percentual máximo dessa parcela será, ressalvados os efeitos de eventuais repactuações, de 10% do custo mensal da rubrica, proporcional ao provisionamento dos 3 dias adicionais devidos a cada ano trabalhado, consecutivo ao primeiro.</t>
  </si>
  <si>
    <t>AVISO PRÉVIO TRABALHADO</t>
  </si>
  <si>
    <r>
      <rPr>
        <rFont val="Calibri"/>
        <color rgb="FF0000FF"/>
        <sz val="10.0"/>
      </rPr>
      <t xml:space="preserve">¹ Toma-se por base o valor total mensal da remuneração somado ao valor total mensal dos encargos e benefícios.
² Equivalente 1/12 (um doze avos).
</t>
    </r>
    <r>
      <rPr>
        <rFont val="Calibri"/>
        <color rgb="FF0000FF"/>
        <sz val="10.0"/>
        <u/>
      </rPr>
      <t>Memória de Cálculo</t>
    </r>
    <r>
      <rPr>
        <rFont val="Calibri"/>
        <color rgb="FF0000FF"/>
        <sz val="10.0"/>
      </rPr>
      <t>: base de cálculo x percentual = 1/12 do valor do Aviso Prévio Trabalhado.</t>
    </r>
  </si>
  <si>
    <t>Valor APT</t>
  </si>
  <si>
    <t>MULTA DO FGTS E CONTRIBUIÇÃO SOCIAL SOBRE O AVISO PRÉVIO TRABALHADO</t>
  </si>
  <si>
    <r>
      <rPr>
        <rFont val="Calibri, Arial"/>
        <color rgb="FF0000FF"/>
        <sz val="10.0"/>
      </rPr>
      <t xml:space="preserve">¹ Toma-se por base o valor provisionado mensalmente, equivalente a 8% dos custos mensais com remuneração e benefícios anuais (13º salário, férias e terço constitucional de férias).
² Atualizada pela Lei nº 13.932/2019.
</t>
    </r>
    <r>
      <rPr>
        <rFont val="Calibri, Arial"/>
        <color rgb="FF0000FF"/>
        <sz val="10.0"/>
        <u/>
      </rPr>
      <t>Memória de Cálculo</t>
    </r>
    <r>
      <rPr>
        <rFont val="Calibri, Arial"/>
        <color rgb="FF0000FF"/>
        <sz val="10.0"/>
      </rPr>
      <t>: base de cálculo x percentual legal =  1/12 do valor da contribuição ao FGTS sobre o APT.</t>
    </r>
  </si>
  <si>
    <t>Valor FGTS sobre APT</t>
  </si>
  <si>
    <t>QUADRO-RESUMO: SUBMÓDULO 3.2 - CUSTO DO AVISO PRÉVIO TRABALHADO</t>
  </si>
  <si>
    <r>
      <rPr>
        <rFont val="Calibri"/>
        <color rgb="FF0000FF"/>
        <sz val="10.0"/>
      </rPr>
      <t xml:space="preserve">¹ Toma-se por base a soma dos valores estimados para o APT e para a contribuição ao FGTS sobre APT, divididos por 12 meses.
² Corresponde à multiplicação da probabilidade de opção por APT em razão do percentual de ocorrência de demissões SEM justa causa.
</t>
    </r>
    <r>
      <rPr>
        <rFont val="Calibri"/>
        <color rgb="FF0000FF"/>
        <sz val="10.0"/>
        <u/>
      </rPr>
      <t>Memória de Cálculo</t>
    </r>
    <r>
      <rPr>
        <rFont val="Calibri"/>
        <color rgb="FF0000FF"/>
        <sz val="10.0"/>
      </rPr>
      <t>: base de cálculo x percentual = provisionamento mensal para pagamento do APT e da contribuição ao FGTS sobre o valor do APT.</t>
    </r>
  </si>
  <si>
    <t>SUBMÓDULO 3.3 - DEMISSÃO POR JUSTA CAUSA</t>
  </si>
  <si>
    <t>Na hipótese de demissão por justa causa o empregado perde o direito ao pagamento de 13° salário, férias e adicional de férias, como previsto no parágrafo único do art. 146 da CLT, portanto, para estes casos, conforme metodologia Seges, haverá o desconto dos valores que, por tratar-se de provisão mensal, deverão ser reduzidos do provisionamento mensal para pagamento de verbas rescisórias os valores que não serão despendidos em caso de demissão sem justa causa, considerando-se, igualmente, a probabilidade de ocorrência desta.</t>
  </si>
  <si>
    <t>BASE DE CÁLCULO PARA DEMISSÃO POR JUSTA CAUSA</t>
  </si>
  <si>
    <t>Valor provisionado 
para 13º Salário</t>
  </si>
  <si>
    <t>Valor provisionado 
para Férias</t>
  </si>
  <si>
    <t>Valor provisionado para 
Adicional de Férias</t>
  </si>
  <si>
    <t>QUADRO-RESUMO: SUBMÓDULO 3.3 - CUSTO DA DEMISSÃO COM JUSTA CAUSA</t>
  </si>
  <si>
    <r>
      <rPr>
        <rFont val="Calibri"/>
        <color rgb="FF0000FF"/>
        <sz val="10.0"/>
      </rPr>
      <t xml:space="preserve">¹ Toma-se por base a soma dos valores estimados para o APT e para a contribuição ao FGTS sobre APT, divididos por 12 meses.
² Corresponde à probabilidade  de ocorrência de demissões COM justa causa, conforme dados estatísticos.
</t>
    </r>
    <r>
      <rPr>
        <rFont val="Calibri"/>
        <color rgb="FF0000FF"/>
        <sz val="10.0"/>
        <u/>
      </rPr>
      <t>Memória de Cálculo</t>
    </r>
    <r>
      <rPr>
        <rFont val="Calibri"/>
        <color rgb="FF0000FF"/>
        <sz val="10.0"/>
      </rPr>
      <t>: base de cálculo x percentual = desconto no provisionamento mensal para pagamento de verbas rescisórias.</t>
    </r>
  </si>
  <si>
    <t>Base de Cálculo¹</t>
  </si>
  <si>
    <t>Valor do Desconto Mensal</t>
  </si>
  <si>
    <t>QUADRO-RESUMO: MÓDULO 3 - PROVISÃO PARA RESCISÃO</t>
  </si>
  <si>
    <t>Submódulo 3.1</t>
  </si>
  <si>
    <t>Submódulo 3.2</t>
  </si>
  <si>
    <t>Submódulo 3.3</t>
  </si>
  <si>
    <t>MÓDULO 4 - CUSTO DE REPOSIÇÃO DO PROFISSIONAL AUSENTE</t>
  </si>
  <si>
    <t>O Custo de reposição do profissional ausente refere-se ao custo necessário para substituir, no posto de trabalho, o profissional residente quando estiver em gozo de férias ou no caso de uma das ausências legais previstas no art 473 da CLT, baseada na metodologia Seges.</t>
  </si>
  <si>
    <t>PROBABILIDADE DE OCORRÊNCIA DE AUSÊNCIAS LEGAIS</t>
  </si>
  <si>
    <r>
      <rPr>
        <rFont val="Calibri"/>
        <color rgb="FF0000FF"/>
        <sz val="10.0"/>
      </rPr>
      <t xml:space="preserve">¹ Probabilidade de ocorrência anual de ausência do profissional residente, por tipo de afastamento, baseada na avaliação de contratos anteriores, comparada a dados estatísticos obtidos junto ao Observatório de Segurança e Saúde no trabalho e à Relação Anual de Informações Sociais (RAIS/MTE). Pode ser editada pela proponente, desde que não sejam alteradas as fórmulas de cálculo.
² Duração computada em dias, conforme previsão legal.
³ Em "Proporção de dias afetados" computa-se somente a reposição nos dias úteis, portanto, 69,04% da ausência total.
</t>
    </r>
    <r>
      <rPr>
        <rFont val="Calibri"/>
        <color rgb="FF0000FF"/>
        <sz val="10.0"/>
        <u/>
      </rPr>
      <t>Memória de Cálculo</t>
    </r>
    <r>
      <rPr>
        <rFont val="Calibri"/>
        <color rgb="FF0000FF"/>
        <sz val="10.0"/>
      </rPr>
      <t>: probabilidade de ocorrência x duração legal do afastamento x proporção de dias afetados = necessidade de reposição do profissional ausente, em dias, para cada evento.
*Dispensada a reposição de férias, vide ETP.</t>
    </r>
  </si>
  <si>
    <t>Tipo Afastamento</t>
  </si>
  <si>
    <t>Incidência anual¹</t>
  </si>
  <si>
    <t>Duração Legal do Afastamento²</t>
  </si>
  <si>
    <t>Proporção dias afetados³</t>
  </si>
  <si>
    <t>Necessidade de Reposição (em dias)</t>
  </si>
  <si>
    <t>Férias*</t>
  </si>
  <si>
    <t>Ausência justificada</t>
  </si>
  <si>
    <t>Acidente trabalho</t>
  </si>
  <si>
    <t>Afastamento por doença</t>
  </si>
  <si>
    <t>Consulta médica de filhos</t>
  </si>
  <si>
    <t>Óbitos na família</t>
  </si>
  <si>
    <t>Casamento</t>
  </si>
  <si>
    <t>Doação de sangue</t>
  </si>
  <si>
    <t>Testemunho</t>
  </si>
  <si>
    <t>Paternidade</t>
  </si>
  <si>
    <t>Maternidade</t>
  </si>
  <si>
    <t>Consulta pré-natal</t>
  </si>
  <si>
    <t>ESTIMATIVA DA NECESSIDADE DE REPOSIÇÃO DE PROFISSIONAL</t>
  </si>
  <si>
    <t>¹ Corresponde ao nº de dias úteis em que se estima, em razão da duração legal de cada tipo de afastamento, seja necessária a reposição do profissional residente.</t>
  </si>
  <si>
    <t>Dias Afetados¹</t>
  </si>
  <si>
    <t>Férias</t>
  </si>
  <si>
    <t>Consulta médica filho</t>
  </si>
  <si>
    <t>Necessidade de Reposição Anual (em dias úteis)</t>
  </si>
  <si>
    <t>CÁLCULO DO CUSTO DIÁRIO COM REPOSITOR</t>
  </si>
  <si>
    <r>
      <rPr>
        <rFont val="Calibri"/>
        <color rgb="FF0000FF"/>
        <sz val="10.0"/>
      </rPr>
      <t xml:space="preserve">Na metodologia Seges computa-se o custo total, ao mês, de um empregado e, a partir disso, o custo diário de reposição desse profissional quando ausente.
¹ O custo total mensal de um empregado é composto pelo somatório de sua remuneração básica mensal, encargos, benefícios mensais e diários, e 1/12 dos benefícios anuais (13° salário, férias e terço constitucional), bem 1/12 da estimativa do custo anual com verbas rescisórias, ou seja, o somatório do resultado dos módulos 1, 2 e 3.
² Número regular de dias em um mês comercial/civil. 
³ Valor estimado do custo diário do profissional que substituirá o empregado ausente.
</t>
    </r>
    <r>
      <rPr>
        <rFont val="Calibri"/>
        <color rgb="FF0000FF"/>
        <sz val="10.0"/>
        <u/>
      </rPr>
      <t>Memória de Cálculo</t>
    </r>
    <r>
      <rPr>
        <rFont val="Calibri"/>
        <color rgb="FF0000FF"/>
        <sz val="10.0"/>
      </rPr>
      <t>: base total mensal do profissional ausente/30 = custo diário do profissional repositor.</t>
    </r>
  </si>
  <si>
    <t>Cargo</t>
  </si>
  <si>
    <t>Nº de dias²</t>
  </si>
  <si>
    <t>Custo diário²</t>
  </si>
  <si>
    <t>QUADRO-RESUMO: MÓDULO 4 - CUSTO DE REPOSIÇÃO DO PROFISSIONAL AUSENTE</t>
  </si>
  <si>
    <t>¹ Custo anual estimado para reposição de profissional ausente, dada a estimada de reposição, em dias úteis por ano, e o custo diário do trabalhador.
² Corresponde a 1/12 (um doze avos) do custo anual.</t>
  </si>
  <si>
    <t>Categoria</t>
  </si>
  <si>
    <t>Custo diário</t>
  </si>
  <si>
    <t>Necessidade de Reposição
Anual (em dias úteis)</t>
  </si>
  <si>
    <t>Custo anual¹</t>
  </si>
  <si>
    <t>Custo mensal²</t>
  </si>
  <si>
    <t>MÓDULO 5 - INCORPORAÇÃO DOS CUSTOS COM FORNECIMENTO DE MATERIAIS</t>
  </si>
  <si>
    <t xml:space="preserve">Estima o custo mensal com o fornecimento dos materiais exigidos para a execução do serviço, com base no valor unitário de cada item (estimado a partir de pesquisa de preços realizada em consonância com a IN 65/2022/SG-MP), multiplicado pelo quantitativo total anual exigido, observadas as respectivas unidades e frequência de fornecimento, vide Tabela 1 </t>
  </si>
  <si>
    <t>SUBMÓDULO 5.1 - INSUMOS DE MÃO DE OBRA (UNIFORMES E EPI), POR PROFISSIONAL</t>
  </si>
  <si>
    <r>
      <rPr>
        <rFont val="Calibri"/>
        <color rgb="FF0000FF"/>
        <sz val="10.0"/>
      </rPr>
      <t xml:space="preserve">¹ Conforme exigência do contratante, vide Tabela 1 e subtítulo 4.3.1 do ETP.
² Estimado a partir de pesquisa de preços realizada em consonância com as disposições da IN nº 65/2022, usado como referência para o estabelecimento do custo máximo da contratação. Pode ser alterado, item a item, pelo licitante, desde que o valor unitário proposto não se caracterize como superestimado (acima de 70% do estimado) ou manifestamente inexequível (abaixo de 70% do valor estimado), quando, então, o administração contratante poderá solicitar esclarecimentos prévios à aceitação da proposta.
³ Expectativa de durabilidade do material fornecido, por sua natureza e características de composição e uso.
</t>
    </r>
    <r>
      <rPr>
        <rFont val="Calibri"/>
        <color rgb="FF0000FF"/>
        <sz val="10.0"/>
        <u/>
      </rPr>
      <t>Memória de Cálculo</t>
    </r>
    <r>
      <rPr>
        <rFont val="Calibri"/>
        <color rgb="FF0000FF"/>
        <sz val="10.0"/>
      </rPr>
      <t>: Custo Anual = quantidade total anual x custo unitário.</t>
    </r>
  </si>
  <si>
    <t>Descrição Resumida</t>
  </si>
  <si>
    <t>Unidade de
Fornecimento</t>
  </si>
  <si>
    <t>Qtd Anual¹</t>
  </si>
  <si>
    <t>Valor Unitário Estimado²</t>
  </si>
  <si>
    <t>Vida Útil
(em meses)³</t>
  </si>
  <si>
    <t>Custo Anual 
por Material</t>
  </si>
  <si>
    <t xml:space="preserve">Agasalho leve, tipo blazer, em algodão. </t>
  </si>
  <si>
    <t>peça</t>
  </si>
  <si>
    <t>Agasalho pesado, tipo jaqueta/japona.</t>
  </si>
  <si>
    <t>Calça social comprida.</t>
  </si>
  <si>
    <t>Camisa social mangas curtas.</t>
  </si>
  <si>
    <t>Camisa social mangas longas.</t>
  </si>
  <si>
    <t>Crachá de Identificação.</t>
  </si>
  <si>
    <t xml:space="preserve">unidade  </t>
  </si>
  <si>
    <t>Custo Total Anual com Uniforme e EPI - por profissional</t>
  </si>
  <si>
    <t>Custo Mensal com Uniforme e EPI - por profissional</t>
  </si>
  <si>
    <t>SUBMÓDULO 5.2 - INSUMOS AO SERVIÇO</t>
  </si>
  <si>
    <r>
      <rPr>
        <rFont val="Calibri, Arial"/>
        <color rgb="FF0000FF"/>
        <sz val="10.0"/>
      </rPr>
      <t xml:space="preserve">Estimado a partir de pesquisa de preços realizada em consonância com as disposições da IN nº 65/2021, usado como referência para o estabelecimento do custo máximo da contratação. Pode ser alterado, item a item, pelo licitante, desde que o valor unitário proposto não se caracterize como superestimado (acima de 70% do estimado) ou manifestamente inexequível (abaixo de 70% do valor estimado), quando, então, o administração contratante poderá solicitar esclarecimentos prévios à aceitação da proposta.
³ Expectativa de durabilidade do material fornecido, por sua natureza e características de composição e uso.
</t>
    </r>
    <r>
      <rPr>
        <rFont val="Calibri, Arial"/>
        <color rgb="FF0000FF"/>
        <sz val="10.0"/>
        <u/>
      </rPr>
      <t>Memória de Cálculo</t>
    </r>
    <r>
      <rPr>
        <rFont val="Calibri, Arial"/>
        <color rgb="FF0000FF"/>
        <sz val="10.0"/>
      </rPr>
      <t xml:space="preserve">: 
a) </t>
    </r>
    <r>
      <rPr>
        <rFont val="Calibri, Arial"/>
        <color rgb="FF0000FF"/>
        <sz val="10.0"/>
        <u/>
      </rPr>
      <t>para itens com vida útil menor ou igual a 12 meses</t>
    </r>
    <r>
      <rPr>
        <rFont val="Calibri, Arial"/>
        <color rgb="FF0000FF"/>
        <sz val="10.0"/>
      </rPr>
      <t xml:space="preserve">: Custo Anual = quantidade total anual x custo unitário
b) </t>
    </r>
    <r>
      <rPr>
        <rFont val="Calibri, Arial"/>
        <color rgb="FF0000FF"/>
        <sz val="10.0"/>
        <u/>
      </rPr>
      <t>para itens com vida útil maior que 12 meses</t>
    </r>
    <r>
      <rPr>
        <rFont val="Calibri, Arial"/>
        <color rgb="FF0000FF"/>
        <sz val="10.0"/>
      </rPr>
      <t>: Custo Anual = quantidade total anual x (custo unitário ÷ vida útil em meses) x 12</t>
    </r>
  </si>
  <si>
    <t>Sistema para controle de ponto.</t>
  </si>
  <si>
    <t>unidade</t>
  </si>
  <si>
    <t>Custo Total Anual com Equipamentos  - por serviço</t>
  </si>
  <si>
    <t>Custo Mensal com Equipamentos  - por serviço</t>
  </si>
  <si>
    <t>QUADRO-RESUMO: MÓDULO 5 - CUSTO COM FORNECIMENTO DE UNIFORMES (POR EMPREGADO)</t>
  </si>
  <si>
    <r>
      <rPr>
        <rFont val="Calibri"/>
        <color rgb="FF0000FF"/>
        <sz val="10.0"/>
        <u/>
      </rPr>
      <t>Metodologia de Cálculo</t>
    </r>
    <r>
      <rPr>
        <rFont val="Calibri"/>
        <color rgb="FF0000FF"/>
        <sz val="10.0"/>
      </rPr>
      <t>: custo mensal com Uniformes e EPI por empregado= valor mensal dos materiais, por empregado</t>
    </r>
  </si>
  <si>
    <t>Submódulo 5.1</t>
  </si>
  <si>
    <t>Submódulo 5.2</t>
  </si>
  <si>
    <t>Número Total de 
Trabalhadores</t>
  </si>
  <si>
    <t>Valor Mensal
por Empregado</t>
  </si>
  <si>
    <t>MÓDULO 6 - CUSTOS INDIRETOS, TRIBUTOS E LUCRO</t>
  </si>
  <si>
    <t>INFORMAÇÃO DE PERCENTUAIS ESTIMADOS DE CITL</t>
  </si>
  <si>
    <r>
      <rPr>
        <rFont val="Calibri"/>
        <color rgb="FF0000FF"/>
        <sz val="10.0"/>
      </rPr>
      <t xml:space="preserve">¹ Os percentuais informados foram estimados pela administração com base no histórico de contratações anteriores, mas podem ser alterados pelo proponente (desde que não haja alteração nas fórmulas de cálculo programadas nas demais células da planilha), a depender do regime de tributação em que se enquadra (o que deverá ser comprovado junto aos documentos de habilitação), sendo que:
a) Para os tributos federais, utilizou-se as alíquotas vigentes na hipótese de opção pelo Lucro Presumido. Em atenção ao Acórdão TCU nº 950/2007-Plenário, não devem ser cotados IRPJ e CSLL.
b) Não se identificou a incidência de tributos estaduais sobre o serviço contratado, caso existentes, pede-se ao proponente cotá-los e especificá-los na planilha, apresentando comprovação das alíquotas cotadas.
c) A alíquota informada está de acordo com o disposto no art. 96,  § 1º, inc. II, do Decreto Municipal nº 15.416/2006, publicado pela Prefeitura de Porto Alegre, município sede deste órgão e local de prestação dos serviços.
² A base de cálculo é composta de:
a) para estimativa dos Custos Indiretos: somatórios dos resultados dos módulos anteriores, de provisionamento mensal para custeio da remuneração (módulo 1), dos encargos e benefícios anuais, mensais e diários (módulo 2), das verbas rescisórias (módulos 3), do custo com reposição de profissional ausente (módulo 4) e do custo com fornecimento de materiais (módulo 5);
b) para estimativa do Lucro: base de cálculo de custos indiretos + custos indiretos; e
c) para estimativa de Tributos: base de cálculo de custos indiretos + custos indiretos + lucro estimado.
</t>
    </r>
    <r>
      <rPr>
        <rFont val="Calibri"/>
        <color rgb="FF0000FF"/>
        <sz val="10.0"/>
        <u/>
      </rPr>
      <t>Memória de Cálculo para
Custos Indiretos</t>
    </r>
    <r>
      <rPr>
        <rFont val="Calibri"/>
        <color rgb="FF0000FF"/>
        <sz val="10.0"/>
      </rPr>
      <t xml:space="preserve">: base de cálculo x percentual estimado;
</t>
    </r>
    <r>
      <rPr>
        <rFont val="Calibri"/>
        <color rgb="FF0000FF"/>
        <sz val="10.0"/>
        <u/>
      </rPr>
      <t>Lucro</t>
    </r>
    <r>
      <rPr>
        <rFont val="Calibri"/>
        <color rgb="FF0000FF"/>
        <sz val="10.0"/>
      </rPr>
      <t>: base de cálculo x percentual estimado;</t>
    </r>
    <r>
      <rPr>
        <rFont val="Calibri"/>
        <color rgb="FF0000FF"/>
        <sz val="10.0"/>
        <u/>
      </rPr>
      <t xml:space="preserve">
Tributos</t>
    </r>
    <r>
      <rPr>
        <rFont val="Calibri"/>
        <color rgb="FF0000FF"/>
        <sz val="10.0"/>
      </rPr>
      <t>: (base de cálculo x alíquota do tributo)/(1-percentual total estimado em tributos).</t>
    </r>
  </si>
  <si>
    <t>Custos Indiretos, Tributos e Lucros</t>
  </si>
  <si>
    <t>Percentual Estimado¹</t>
  </si>
  <si>
    <t>Valor Mensal Estimado</t>
  </si>
  <si>
    <t>A. Custos Indiretos</t>
  </si>
  <si>
    <t>B. Lucro (antes do imposto de renda)</t>
  </si>
  <si>
    <t>C. Tributos</t>
  </si>
  <si>
    <t>-</t>
  </si>
  <si>
    <t>C.1 Tributos Federais</t>
  </si>
  <si>
    <t>a) Cofins</t>
  </si>
  <si>
    <t>b) PIS</t>
  </si>
  <si>
    <t>C.2 Tributos Estaduais</t>
  </si>
  <si>
    <t>C.3 Tributos Municipais</t>
  </si>
  <si>
    <t>a) ISS</t>
  </si>
  <si>
    <t>QUADRO-RESUMO: MÓDULO 6 - CUSTOS INDIRETOS, TRIBUTOS E LUCRO</t>
  </si>
  <si>
    <t>Incidência</t>
  </si>
  <si>
    <t>Custos Indiretos</t>
  </si>
  <si>
    <t>Lucro</t>
  </si>
  <si>
    <t>Tributos</t>
  </si>
  <si>
    <t>Total CITL</t>
  </si>
  <si>
    <t>Custo Mensal por Profissional</t>
  </si>
  <si>
    <t>QUADRO-RESUMO: CUSTO MENSAL POR EMPREGADO</t>
  </si>
  <si>
    <t>Módulo</t>
  </si>
  <si>
    <t>Valor</t>
  </si>
  <si>
    <t>1 - Composição da Remuneração Mensal</t>
  </si>
  <si>
    <t>2 - Encargos e Benefícios</t>
  </si>
  <si>
    <t>3 - Provisão para Rescisão</t>
  </si>
  <si>
    <t>4 - Custo de Reposição do Profissional Ausente</t>
  </si>
  <si>
    <t>5 - Custos com Fornecimento de Materiais</t>
  </si>
  <si>
    <t>6 - Custos Indiretos, Tributos e Lucro</t>
  </si>
  <si>
    <t>Custo Total do Empregado - Por Equipe:</t>
  </si>
  <si>
    <t>QUADRO-RESUMO: FORMAÇÃO DE PREÇO DO SERVIÇO DE RECEPÇÃO</t>
  </si>
  <si>
    <t>Mão de Obra Empregada</t>
  </si>
  <si>
    <t>Recepcionista</t>
  </si>
  <si>
    <t>Nº de Empregados Necessários</t>
  </si>
  <si>
    <t>Custo Mensal por Empregado</t>
  </si>
  <si>
    <r>
      <rPr>
        <rFont val="Calibri"/>
        <color theme="1"/>
        <sz val="10.0"/>
      </rPr>
      <t xml:space="preserve">Valor Mensal do Serviço </t>
    </r>
    <r>
      <rPr>
        <rFont val="Calibri"/>
        <b val="0"/>
        <color theme="1"/>
        <sz val="10.0"/>
      </rPr>
      <t>(no 1º ano)</t>
    </r>
    <r>
      <rPr>
        <rFont val="Calibri"/>
        <color theme="1"/>
        <sz val="10.0"/>
      </rPr>
      <t>:</t>
    </r>
  </si>
  <si>
    <r>
      <rPr>
        <rFont val="Calibri"/>
        <b/>
        <color theme="1"/>
        <sz val="10.0"/>
      </rPr>
      <t xml:space="preserve">Total Anual do Contrato </t>
    </r>
    <r>
      <rPr>
        <rFont val="Calibri"/>
        <b val="0"/>
        <color theme="1"/>
        <sz val="10.0"/>
      </rPr>
      <t>(no 1º ano)</t>
    </r>
    <r>
      <rPr>
        <rFont val="Calibri"/>
        <b/>
        <color theme="1"/>
        <sz val="10.0"/>
      </rPr>
      <t>:</t>
    </r>
  </si>
  <si>
    <r>
      <rPr>
        <rFont val="Calibri"/>
        <b/>
        <color theme="1"/>
        <sz val="10.0"/>
      </rPr>
      <t xml:space="preserve">Total Global do Contrato </t>
    </r>
    <r>
      <rPr>
        <rFont val="Calibri"/>
        <b val="0"/>
        <color theme="1"/>
        <sz val="10.0"/>
      </rPr>
      <t>(em 5 anos)</t>
    </r>
    <r>
      <rPr>
        <rFont val="Calibri"/>
        <b/>
        <color theme="1"/>
        <sz val="10.0"/>
      </rPr>
      <t>:</t>
    </r>
  </si>
</sst>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
    <numFmt numFmtId="165" formatCode="[$R$ -416]#,##0.00"/>
    <numFmt numFmtId="166" formatCode="#,##0.00;[Red]#,##0.00"/>
    <numFmt numFmtId="167" formatCode="#,##0.0000"/>
    <numFmt numFmtId="168" formatCode="#,##0.00_ ;\-#,##0.00\ "/>
  </numFmts>
  <fonts count="20">
    <font>
      <sz val="11.0"/>
      <color theme="1"/>
      <name val="Calibri"/>
      <scheme val="minor"/>
    </font>
    <font>
      <b/>
      <sz val="10.0"/>
      <color theme="1"/>
      <name val="Calibri"/>
      <scheme val="minor"/>
    </font>
    <font/>
    <font>
      <sz val="10.0"/>
      <color theme="1"/>
      <name val="Calibri"/>
      <scheme val="minor"/>
    </font>
    <font>
      <sz val="12.0"/>
      <color rgb="FFFFFFFF"/>
      <name val="Calibri"/>
    </font>
    <font>
      <sz val="12.0"/>
      <color rgb="FFFF0000"/>
      <name val="Calibri"/>
    </font>
    <font>
      <b/>
      <sz val="12.0"/>
      <color theme="1"/>
      <name val="Calibri"/>
    </font>
    <font>
      <sz val="10.0"/>
      <color rgb="FF000000"/>
      <name val="Calibri"/>
    </font>
    <font>
      <u/>
      <sz val="10.0"/>
      <color rgb="FF1155CC"/>
      <name val="Calibri"/>
    </font>
    <font>
      <b/>
      <sz val="12.0"/>
      <color rgb="FF000000"/>
      <name val="Calibri"/>
    </font>
    <font>
      <sz val="10.0"/>
      <color rgb="FF0000FF"/>
      <name val="Calibri"/>
    </font>
    <font>
      <sz val="10.0"/>
      <color rgb="FFFF0000"/>
      <name val="Calibri"/>
    </font>
    <font>
      <b/>
      <sz val="10.0"/>
      <color theme="1"/>
      <name val="Calibri"/>
    </font>
    <font>
      <sz val="11.0"/>
      <color theme="1"/>
      <name val="Calibri"/>
    </font>
    <font>
      <sz val="10.0"/>
      <color theme="1"/>
      <name val="Calibri"/>
    </font>
    <font>
      <color theme="1"/>
      <name val="Calibri"/>
      <scheme val="minor"/>
    </font>
    <font>
      <b/>
      <sz val="10.0"/>
      <color rgb="FF0000FF"/>
      <name val="Calibri"/>
    </font>
    <font>
      <b/>
      <sz val="10.0"/>
      <color rgb="FF000000"/>
      <name val="Calibri"/>
    </font>
    <font>
      <sz val="10.0"/>
      <color rgb="FF000000"/>
      <name val="Calibri"/>
      <scheme val="minor"/>
    </font>
    <font>
      <b/>
      <sz val="10.0"/>
      <color rgb="FFFF0000"/>
      <name val="Calibri"/>
    </font>
  </fonts>
  <fills count="18">
    <fill>
      <patternFill patternType="none"/>
    </fill>
    <fill>
      <patternFill patternType="lightGray"/>
    </fill>
    <fill>
      <patternFill patternType="solid">
        <fgColor rgb="FFFFFFFF"/>
        <bgColor rgb="FFFFFFFF"/>
      </patternFill>
    </fill>
    <fill>
      <patternFill patternType="solid">
        <fgColor rgb="FFC9DAF8"/>
        <bgColor rgb="FFC9DAF8"/>
      </patternFill>
    </fill>
    <fill>
      <patternFill patternType="solid">
        <fgColor rgb="FFEFEFEF"/>
        <bgColor rgb="FFEFEFEF"/>
      </patternFill>
    </fill>
    <fill>
      <patternFill patternType="solid">
        <fgColor rgb="FFFF0000"/>
        <bgColor rgb="FFFF0000"/>
      </patternFill>
    </fill>
    <fill>
      <patternFill patternType="solid">
        <fgColor rgb="FFFCE5CD"/>
        <bgColor rgb="FFFCE5CD"/>
      </patternFill>
    </fill>
    <fill>
      <patternFill patternType="solid">
        <fgColor rgb="FF2E75B5"/>
        <bgColor rgb="FF2E75B5"/>
      </patternFill>
    </fill>
    <fill>
      <patternFill patternType="solid">
        <fgColor rgb="FFCFE2F3"/>
        <bgColor rgb="FFCFE2F3"/>
      </patternFill>
    </fill>
    <fill>
      <patternFill patternType="solid">
        <fgColor rgb="FFF3F3F3"/>
        <bgColor rgb="FFF3F3F3"/>
      </patternFill>
    </fill>
    <fill>
      <patternFill patternType="solid">
        <fgColor rgb="FFCCCCCC"/>
        <bgColor rgb="FFCCCCCC"/>
      </patternFill>
    </fill>
    <fill>
      <patternFill patternType="solid">
        <fgColor rgb="FF6FA8DC"/>
        <bgColor rgb="FF6FA8DC"/>
      </patternFill>
    </fill>
    <fill>
      <patternFill patternType="solid">
        <fgColor rgb="FF9FC5E8"/>
        <bgColor rgb="FF9FC5E8"/>
      </patternFill>
    </fill>
    <fill>
      <patternFill patternType="solid">
        <fgColor rgb="FFFFF2CC"/>
        <bgColor rgb="FFFFF2CC"/>
      </patternFill>
    </fill>
    <fill>
      <patternFill patternType="solid">
        <fgColor rgb="FFD9D9D9"/>
        <bgColor rgb="FFD9D9D9"/>
      </patternFill>
    </fill>
    <fill>
      <patternFill patternType="solid">
        <fgColor rgb="FFF4B083"/>
        <bgColor rgb="FFF4B083"/>
      </patternFill>
    </fill>
    <fill>
      <patternFill patternType="solid">
        <fgColor theme="0"/>
        <bgColor theme="0"/>
      </patternFill>
    </fill>
    <fill>
      <patternFill patternType="solid">
        <fgColor rgb="FFB7B7B7"/>
        <bgColor rgb="FFB7B7B7"/>
      </patternFill>
    </fill>
  </fills>
  <borders count="1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left/>
      <top/>
      <bottom/>
    </border>
    <border>
      <top/>
      <bottom/>
    </border>
    <border>
      <right/>
      <top/>
      <bottom/>
    </border>
    <border>
      <bottom/>
    </border>
    <border>
      <right/>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medium">
        <color rgb="FF000000"/>
      </left>
      <top/>
      <bottom/>
    </border>
    <border>
      <left style="thin">
        <color rgb="FF000000"/>
      </left>
      <right style="thin">
        <color rgb="FF000000"/>
      </right>
      <top style="thin">
        <color rgb="FF000000"/>
      </top>
    </border>
    <border>
      <left style="medium">
        <color rgb="FF000000"/>
      </left>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1" fillId="3"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0" fontId="1" numFmtId="0" xfId="0" applyAlignment="1" applyBorder="1" applyFont="1">
      <alignment horizontal="center" shrinkToFit="0" vertical="center" wrapText="1"/>
    </xf>
    <xf borderId="5" fillId="0" fontId="2" numFmtId="0" xfId="0" applyBorder="1" applyFont="1"/>
    <xf borderId="6" fillId="0" fontId="1" numFmtId="0" xfId="0" applyAlignment="1" applyBorder="1" applyFont="1">
      <alignment horizontal="center" readingOrder="0" shrinkToFit="0" vertical="center" wrapText="1"/>
    </xf>
    <xf borderId="4" fillId="0" fontId="3" numFmtId="164" xfId="0" applyAlignment="1" applyBorder="1" applyFont="1" applyNumberFormat="1">
      <alignment horizontal="center" shrinkToFit="0" vertical="center" wrapText="1"/>
    </xf>
    <xf borderId="6" fillId="0" fontId="3" numFmtId="0" xfId="0" applyAlignment="1" applyBorder="1" applyFont="1">
      <alignment horizontal="center" shrinkToFit="0" vertical="center" wrapText="1"/>
    </xf>
    <xf borderId="6" fillId="0" fontId="1" numFmtId="0" xfId="0" applyAlignment="1" applyBorder="1" applyFont="1">
      <alignment horizontal="center" vertical="center"/>
    </xf>
    <xf borderId="6" fillId="4" fontId="3" numFmtId="0" xfId="0" applyAlignment="1" applyBorder="1" applyFill="1" applyFont="1">
      <alignment vertical="center"/>
    </xf>
    <xf borderId="4" fillId="3" fontId="1" numFmtId="0" xfId="0" applyAlignment="1" applyBorder="1" applyFont="1">
      <alignment horizontal="center" shrinkToFit="0" vertical="center" wrapText="1"/>
    </xf>
    <xf borderId="6" fillId="0" fontId="2" numFmtId="0" xfId="0" applyBorder="1" applyFont="1"/>
    <xf borderId="4" fillId="0" fontId="1" numFmtId="0" xfId="0" applyAlignment="1" applyBorder="1" applyFont="1">
      <alignment horizontal="center" vertical="center"/>
    </xf>
    <xf borderId="6" fillId="0" fontId="1" numFmtId="0" xfId="0" applyAlignment="1" applyBorder="1" applyFont="1">
      <alignment horizontal="center" readingOrder="0" vertical="center"/>
    </xf>
    <xf borderId="4" fillId="0" fontId="3" numFmtId="164" xfId="0" applyAlignment="1" applyBorder="1" applyFont="1" applyNumberFormat="1">
      <alignment horizontal="center" vertical="center"/>
    </xf>
    <xf borderId="6" fillId="0" fontId="3" numFmtId="0" xfId="0" applyAlignment="1" applyBorder="1" applyFont="1">
      <alignment horizontal="center" vertical="center"/>
    </xf>
    <xf borderId="4" fillId="5" fontId="3" numFmtId="164" xfId="0" applyAlignment="1" applyBorder="1" applyFill="1" applyFont="1" applyNumberFormat="1">
      <alignment horizontal="center" vertical="center"/>
    </xf>
    <xf borderId="4" fillId="0" fontId="3" numFmtId="0" xfId="0" applyAlignment="1" applyBorder="1" applyFont="1">
      <alignment horizontal="center" readingOrder="0" vertical="center"/>
    </xf>
    <xf borderId="4" fillId="6" fontId="3" numFmtId="164" xfId="0" applyAlignment="1" applyBorder="1" applyFill="1" applyFont="1" applyNumberFormat="1">
      <alignment horizontal="center" vertical="center"/>
    </xf>
    <xf borderId="6" fillId="3" fontId="3" numFmtId="0" xfId="0" applyAlignment="1" applyBorder="1" applyFont="1">
      <alignment horizontal="center" vertical="center"/>
    </xf>
    <xf borderId="4" fillId="3" fontId="1" numFmtId="0" xfId="0" applyAlignment="1" applyBorder="1" applyFont="1">
      <alignment horizontal="center" readingOrder="0" shrinkToFit="0" vertical="center" wrapText="1"/>
    </xf>
    <xf borderId="6" fillId="3" fontId="3" numFmtId="0" xfId="0" applyAlignment="1" applyBorder="1" applyFont="1">
      <alignment horizontal="center" shrinkToFit="0" vertical="center" wrapText="1"/>
    </xf>
    <xf borderId="7" fillId="7" fontId="4" numFmtId="0" xfId="0" applyAlignment="1" applyBorder="1" applyFill="1" applyFont="1">
      <alignment horizontal="center" readingOrder="0" shrinkToFit="0" vertical="center" wrapText="1"/>
    </xf>
    <xf borderId="8" fillId="0" fontId="2" numFmtId="0" xfId="0" applyBorder="1" applyFont="1"/>
    <xf borderId="9" fillId="0" fontId="2" numFmtId="0" xfId="0" applyBorder="1" applyFont="1"/>
    <xf borderId="0" fillId="2" fontId="5" numFmtId="0" xfId="0" applyAlignment="1" applyFont="1">
      <alignment horizontal="center" shrinkToFit="0" vertical="center" wrapText="1"/>
    </xf>
    <xf borderId="0" fillId="8" fontId="6" numFmtId="0" xfId="0" applyAlignment="1" applyFill="1" applyFont="1">
      <alignment horizontal="center" readingOrder="0" shrinkToFit="0" vertical="center" wrapText="1"/>
    </xf>
    <xf borderId="10" fillId="9" fontId="7" numFmtId="0" xfId="0" applyAlignment="1" applyBorder="1" applyFill="1" applyFont="1">
      <alignment horizontal="left" readingOrder="0" shrinkToFit="0" vertical="center" wrapText="1"/>
    </xf>
    <xf borderId="10" fillId="0" fontId="2" numFmtId="0" xfId="0" applyBorder="1" applyFont="1"/>
    <xf borderId="11" fillId="0" fontId="2" numFmtId="0" xfId="0" applyBorder="1" applyFont="1"/>
    <xf borderId="10" fillId="0" fontId="8" numFmtId="0" xfId="0" applyAlignment="1" applyBorder="1" applyFont="1">
      <alignment horizontal="left" readingOrder="0" shrinkToFit="0" vertical="center" wrapText="1"/>
    </xf>
    <xf borderId="7" fillId="10" fontId="9" numFmtId="0" xfId="0" applyAlignment="1" applyBorder="1" applyFill="1" applyFont="1">
      <alignment horizontal="left" readingOrder="0" vertical="center"/>
    </xf>
    <xf borderId="0" fillId="9" fontId="10" numFmtId="0" xfId="0" applyAlignment="1" applyFont="1">
      <alignment horizontal="left" readingOrder="0" shrinkToFit="0" vertical="center" wrapText="1"/>
    </xf>
    <xf borderId="0" fillId="2" fontId="11" numFmtId="0" xfId="0" applyAlignment="1" applyFont="1">
      <alignment horizontal="center" shrinkToFit="0" vertical="center" wrapText="1"/>
    </xf>
    <xf borderId="0" fillId="2" fontId="11" numFmtId="165" xfId="0" applyAlignment="1" applyFont="1" applyNumberFormat="1">
      <alignment horizontal="center" shrinkToFit="0" vertical="center" wrapText="1"/>
    </xf>
    <xf borderId="7" fillId="11" fontId="12" numFmtId="0" xfId="0" applyAlignment="1" applyBorder="1" applyFill="1" applyFont="1">
      <alignment horizontal="left" readingOrder="0" vertical="center"/>
    </xf>
    <xf borderId="0" fillId="9" fontId="10" numFmtId="0" xfId="0" applyAlignment="1" applyFont="1">
      <alignment horizontal="left" readingOrder="0" shrinkToFit="0" vertical="center" wrapText="1"/>
    </xf>
    <xf borderId="10" fillId="2" fontId="13" numFmtId="0" xfId="0" applyAlignment="1" applyBorder="1" applyFont="1">
      <alignment vertical="center"/>
    </xf>
    <xf borderId="10" fillId="2" fontId="13" numFmtId="165" xfId="0" applyAlignment="1" applyBorder="1" applyFont="1" applyNumberFormat="1">
      <alignment vertical="center"/>
    </xf>
    <xf borderId="10" fillId="12" fontId="12" numFmtId="0" xfId="0" applyAlignment="1" applyBorder="1" applyFill="1" applyFont="1">
      <alignment shrinkToFit="0" vertical="center" wrapText="1"/>
    </xf>
    <xf borderId="0" fillId="2" fontId="13" numFmtId="0" xfId="0" applyAlignment="1" applyFont="1">
      <alignment vertical="center"/>
    </xf>
    <xf borderId="0" fillId="2" fontId="13" numFmtId="165" xfId="0" applyAlignment="1" applyFont="1" applyNumberFormat="1">
      <alignment vertical="center"/>
    </xf>
    <xf borderId="1" fillId="8" fontId="12" numFmtId="0" xfId="0" applyAlignment="1" applyBorder="1" applyFont="1">
      <alignment horizontal="center" readingOrder="0" shrinkToFit="0" vertical="center" wrapText="1"/>
    </xf>
    <xf borderId="1" fillId="0" fontId="10" numFmtId="0" xfId="0" applyAlignment="1" applyBorder="1" applyFont="1">
      <alignment horizontal="left" readingOrder="0" shrinkToFit="0" vertical="center" wrapText="1"/>
    </xf>
    <xf borderId="12" fillId="9" fontId="12" numFmtId="0" xfId="0" applyAlignment="1" applyBorder="1" applyFont="1">
      <alignment horizontal="center" readingOrder="0" vertical="center"/>
    </xf>
    <xf borderId="12" fillId="9" fontId="12" numFmtId="0" xfId="0" applyAlignment="1" applyBorder="1" applyFont="1">
      <alignment horizontal="center" readingOrder="0" shrinkToFit="0" vertical="center" wrapText="1"/>
    </xf>
    <xf borderId="12" fillId="9" fontId="12" numFmtId="0" xfId="0" applyAlignment="1" applyBorder="1" applyFont="1">
      <alignment horizontal="center" shrinkToFit="0" vertical="center" wrapText="1"/>
    </xf>
    <xf borderId="12" fillId="9" fontId="12" numFmtId="0" xfId="0" applyAlignment="1" applyBorder="1" applyFont="1">
      <alignment horizontal="center" shrinkToFit="0" vertical="center" wrapText="1"/>
    </xf>
    <xf borderId="12" fillId="0" fontId="14" numFmtId="0" xfId="0" applyAlignment="1" applyBorder="1" applyFont="1">
      <alignment horizontal="left" readingOrder="0" vertical="center"/>
    </xf>
    <xf borderId="12" fillId="13" fontId="14" numFmtId="165" xfId="0" applyAlignment="1" applyBorder="1" applyFill="1" applyFont="1" applyNumberFormat="1">
      <alignment horizontal="center" readingOrder="0" vertical="center"/>
    </xf>
    <xf borderId="13" fillId="0" fontId="14" numFmtId="165" xfId="0" applyAlignment="1" applyBorder="1" applyFont="1" applyNumberFormat="1">
      <alignment horizontal="center" shrinkToFit="0" vertical="center" wrapText="1"/>
    </xf>
    <xf borderId="13" fillId="0" fontId="14" numFmtId="0" xfId="0" applyAlignment="1" applyBorder="1" applyFont="1">
      <alignment horizontal="center" shrinkToFit="0" vertical="center" wrapText="1"/>
    </xf>
    <xf borderId="13" fillId="0" fontId="14" numFmtId="165" xfId="0" applyAlignment="1" applyBorder="1" applyFont="1" applyNumberFormat="1">
      <alignment horizontal="center" shrinkToFit="0" vertical="center" wrapText="1"/>
    </xf>
    <xf borderId="0" fillId="0" fontId="14" numFmtId="0" xfId="0" applyAlignment="1" applyFont="1">
      <alignment horizontal="center" vertical="center"/>
    </xf>
    <xf borderId="0" fillId="0" fontId="14" numFmtId="165" xfId="0" applyAlignment="1" applyFont="1" applyNumberFormat="1">
      <alignment horizontal="center" vertical="center"/>
    </xf>
    <xf borderId="1" fillId="4" fontId="12" numFmtId="0" xfId="0" applyAlignment="1" applyBorder="1" applyFont="1">
      <alignment readingOrder="0" vertical="center"/>
    </xf>
    <xf borderId="0" fillId="0" fontId="14" numFmtId="0" xfId="0" applyAlignment="1" applyFont="1">
      <alignment readingOrder="0" vertical="center"/>
    </xf>
    <xf borderId="0" fillId="0" fontId="15" numFmtId="0" xfId="0" applyAlignment="1" applyFont="1">
      <alignment vertical="center"/>
    </xf>
    <xf borderId="12" fillId="8" fontId="12" numFmtId="0" xfId="0" applyAlignment="1" applyBorder="1" applyFont="1">
      <alignment horizontal="center" readingOrder="0" vertical="center"/>
    </xf>
    <xf borderId="12" fillId="8" fontId="12" numFmtId="0" xfId="0" applyAlignment="1" applyBorder="1" applyFont="1">
      <alignment horizontal="center" readingOrder="0" shrinkToFit="0" vertical="center" wrapText="1"/>
    </xf>
    <xf borderId="12" fillId="0" fontId="14" numFmtId="0" xfId="0" applyAlignment="1" applyBorder="1" applyFont="1">
      <alignment horizontal="center" readingOrder="0" vertical="center"/>
    </xf>
    <xf borderId="12" fillId="0" fontId="14" numFmtId="165" xfId="0" applyAlignment="1" applyBorder="1" applyFont="1" applyNumberFormat="1">
      <alignment horizontal="center" vertical="center"/>
    </xf>
    <xf borderId="14" fillId="12" fontId="12" numFmtId="0" xfId="0" applyAlignment="1" applyBorder="1" applyFont="1">
      <alignment horizontal="left" readingOrder="0" shrinkToFit="0" vertical="center" wrapText="1"/>
    </xf>
    <xf borderId="0" fillId="0" fontId="11" numFmtId="0" xfId="0" applyAlignment="1" applyFont="1">
      <alignment horizontal="center" vertical="center"/>
    </xf>
    <xf borderId="1" fillId="2" fontId="10" numFmtId="0" xfId="0" applyAlignment="1" applyBorder="1" applyFont="1">
      <alignment horizontal="left" readingOrder="0" vertical="center"/>
    </xf>
    <xf borderId="0" fillId="2" fontId="10" numFmtId="0" xfId="0" applyAlignment="1" applyFont="1">
      <alignment horizontal="center" vertical="center"/>
    </xf>
    <xf borderId="12" fillId="9" fontId="12" numFmtId="165" xfId="0" applyAlignment="1" applyBorder="1" applyFont="1" applyNumberFormat="1">
      <alignment horizontal="center" readingOrder="0" vertical="center"/>
    </xf>
    <xf borderId="0" fillId="2" fontId="14" numFmtId="0" xfId="0" applyAlignment="1" applyFont="1">
      <alignment horizontal="center" vertical="center"/>
    </xf>
    <xf borderId="12" fillId="0" fontId="14" numFmtId="10" xfId="0" applyAlignment="1" applyBorder="1" applyFont="1" applyNumberFormat="1">
      <alignment horizontal="center" vertical="center"/>
    </xf>
    <xf borderId="12" fillId="0" fontId="12" numFmtId="165" xfId="0" applyAlignment="1" applyBorder="1" applyFont="1" applyNumberFormat="1">
      <alignment horizontal="center" vertical="center"/>
    </xf>
    <xf borderId="0" fillId="0" fontId="10" numFmtId="0" xfId="0" applyAlignment="1" applyFont="1">
      <alignment horizontal="center" vertical="center"/>
    </xf>
    <xf borderId="1" fillId="8" fontId="12" numFmtId="0" xfId="0" applyAlignment="1" applyBorder="1" applyFont="1">
      <alignment horizontal="center" shrinkToFit="0" vertical="center" wrapText="1"/>
    </xf>
    <xf borderId="1" fillId="4" fontId="12" numFmtId="0" xfId="0" applyAlignment="1" applyBorder="1" applyFont="1">
      <alignment horizontal="left" readingOrder="0" vertical="center"/>
    </xf>
    <xf borderId="12" fillId="8" fontId="12" numFmtId="165" xfId="0" applyAlignment="1" applyBorder="1" applyFont="1" applyNumberFormat="1">
      <alignment horizontal="center" vertical="center"/>
    </xf>
    <xf borderId="12" fillId="8" fontId="12" numFmtId="0" xfId="0" applyAlignment="1" applyBorder="1" applyFont="1">
      <alignment horizontal="center" vertical="center"/>
    </xf>
    <xf borderId="0" fillId="2" fontId="12" numFmtId="0" xfId="0" applyAlignment="1" applyFont="1">
      <alignment horizontal="center" vertical="center"/>
    </xf>
    <xf borderId="1" fillId="8" fontId="12" numFmtId="0" xfId="0" applyAlignment="1" applyBorder="1" applyFont="1">
      <alignment horizontal="center" vertical="center"/>
    </xf>
    <xf borderId="12" fillId="9" fontId="12" numFmtId="0" xfId="0" applyAlignment="1" applyBorder="1" applyFont="1">
      <alignment horizontal="center" vertical="center"/>
    </xf>
    <xf borderId="12" fillId="0" fontId="14" numFmtId="0" xfId="0" applyAlignment="1" applyBorder="1" applyFont="1">
      <alignment horizontal="center" vertical="center"/>
    </xf>
    <xf borderId="12" fillId="13" fontId="14" numFmtId="10" xfId="0" applyAlignment="1" applyBorder="1" applyFont="1" applyNumberFormat="1">
      <alignment horizontal="center" vertical="center"/>
    </xf>
    <xf borderId="12" fillId="13" fontId="14" numFmtId="10" xfId="0" applyAlignment="1" applyBorder="1" applyFont="1" applyNumberFormat="1">
      <alignment horizontal="center" readingOrder="0" vertical="center"/>
    </xf>
    <xf borderId="0" fillId="2" fontId="10" numFmtId="0" xfId="0" applyAlignment="1" applyFont="1">
      <alignment horizontal="left" readingOrder="0" shrinkToFit="0" vertical="center" wrapText="1"/>
    </xf>
    <xf borderId="0" fillId="0" fontId="14" numFmtId="0" xfId="0" applyAlignment="1" applyFont="1">
      <alignment horizontal="left" vertical="center"/>
    </xf>
    <xf borderId="12" fillId="2" fontId="12" numFmtId="0" xfId="0" applyAlignment="1" applyBorder="1" applyFont="1">
      <alignment horizontal="center" vertical="center"/>
    </xf>
    <xf borderId="12" fillId="2" fontId="12" numFmtId="10" xfId="0" applyAlignment="1" applyBorder="1" applyFont="1" applyNumberFormat="1">
      <alignment horizontal="center" vertical="center"/>
    </xf>
    <xf borderId="1" fillId="2" fontId="10" numFmtId="0" xfId="0" applyAlignment="1" applyBorder="1" applyFont="1">
      <alignment horizontal="left" readingOrder="0" shrinkToFit="0" vertical="center" wrapText="1"/>
    </xf>
    <xf borderId="12" fillId="2" fontId="14" numFmtId="10" xfId="0" applyAlignment="1" applyBorder="1" applyFont="1" applyNumberFormat="1">
      <alignment horizontal="center" vertical="center"/>
    </xf>
    <xf borderId="12" fillId="0" fontId="14" numFmtId="166" xfId="0" applyAlignment="1" applyBorder="1" applyFont="1" applyNumberFormat="1">
      <alignment horizontal="center" vertical="center"/>
    </xf>
    <xf borderId="0" fillId="12" fontId="12" numFmtId="0" xfId="0" applyAlignment="1" applyFont="1">
      <alignment horizontal="center" vertical="center"/>
    </xf>
    <xf borderId="1" fillId="8" fontId="12" numFmtId="0" xfId="0" applyAlignment="1" applyBorder="1" applyFont="1">
      <alignment horizontal="center" readingOrder="0" vertical="center"/>
    </xf>
    <xf borderId="12" fillId="13" fontId="14" numFmtId="1" xfId="0" applyAlignment="1" applyBorder="1" applyFont="1" applyNumberFormat="1">
      <alignment horizontal="center" vertical="center"/>
    </xf>
    <xf borderId="12" fillId="0" fontId="14" numFmtId="1" xfId="0" applyAlignment="1" applyBorder="1" applyFont="1" applyNumberFormat="1">
      <alignment horizontal="center" readingOrder="0" vertical="center"/>
    </xf>
    <xf borderId="12" fillId="13" fontId="14" numFmtId="9" xfId="0" applyAlignment="1" applyBorder="1" applyFont="1" applyNumberFormat="1">
      <alignment horizontal="center" vertical="center"/>
    </xf>
    <xf borderId="12" fillId="9" fontId="12" numFmtId="165" xfId="0" applyAlignment="1" applyBorder="1" applyFont="1" applyNumberFormat="1">
      <alignment horizontal="center" vertical="center"/>
    </xf>
    <xf borderId="0" fillId="12" fontId="12" numFmtId="0" xfId="0" applyAlignment="1" applyFont="1">
      <alignment horizontal="center" readingOrder="0" vertical="center"/>
    </xf>
    <xf borderId="12" fillId="0" fontId="14" numFmtId="1" xfId="0" applyAlignment="1" applyBorder="1" applyFont="1" applyNumberFormat="1">
      <alignment horizontal="center" vertical="center"/>
    </xf>
    <xf borderId="12" fillId="13" fontId="14" numFmtId="9" xfId="0" applyAlignment="1" applyBorder="1" applyFont="1" applyNumberFormat="1">
      <alignment horizontal="center" readingOrder="0" vertical="center"/>
    </xf>
    <xf borderId="0" fillId="12" fontId="12" numFmtId="0" xfId="0" applyAlignment="1" applyFont="1">
      <alignment horizontal="center" readingOrder="0" shrinkToFit="0" vertical="center" wrapText="1"/>
    </xf>
    <xf borderId="12" fillId="0" fontId="14" numFmtId="165" xfId="0" applyAlignment="1" applyBorder="1" applyFont="1" applyNumberFormat="1">
      <alignment horizontal="center" readingOrder="0" vertical="center"/>
    </xf>
    <xf borderId="12" fillId="0" fontId="12" numFmtId="165" xfId="0" applyAlignment="1" applyBorder="1" applyFont="1" applyNumberFormat="1">
      <alignment horizontal="center" readingOrder="0" vertical="center"/>
    </xf>
    <xf borderId="0" fillId="2" fontId="12" numFmtId="0" xfId="0" applyAlignment="1" applyFont="1">
      <alignment horizontal="center" readingOrder="0" vertical="center"/>
    </xf>
    <xf borderId="0" fillId="0" fontId="14" numFmtId="0" xfId="0" applyAlignment="1" applyFont="1">
      <alignment vertical="center"/>
    </xf>
    <xf borderId="1" fillId="14" fontId="12" numFmtId="0" xfId="0" applyAlignment="1" applyBorder="1" applyFill="1" applyFont="1">
      <alignment horizontal="left" readingOrder="0" vertical="center"/>
    </xf>
    <xf borderId="12" fillId="12" fontId="12" numFmtId="0" xfId="0" applyAlignment="1" applyBorder="1" applyFont="1">
      <alignment horizontal="center" readingOrder="0" vertical="center"/>
    </xf>
    <xf borderId="12" fillId="12" fontId="12" numFmtId="165" xfId="0" applyAlignment="1" applyBorder="1" applyFont="1" applyNumberFormat="1">
      <alignment horizontal="center" vertical="center"/>
    </xf>
    <xf borderId="12" fillId="12" fontId="12" numFmtId="0" xfId="0" applyAlignment="1" applyBorder="1" applyFont="1">
      <alignment horizontal="center" vertical="center"/>
    </xf>
    <xf borderId="1" fillId="12" fontId="12" numFmtId="0" xfId="0" applyAlignment="1" applyBorder="1" applyFont="1">
      <alignment horizontal="center" readingOrder="0" shrinkToFit="0" vertical="center" wrapText="1"/>
    </xf>
    <xf borderId="12" fillId="0" fontId="14" numFmtId="0" xfId="0" applyAlignment="1" applyBorder="1" applyFont="1">
      <alignment horizontal="center" shrinkToFit="0" vertical="center" wrapText="1"/>
    </xf>
    <xf borderId="12" fillId="15" fontId="14" numFmtId="0" xfId="0" applyAlignment="1" applyBorder="1" applyFill="1" applyFont="1">
      <alignment horizontal="center" shrinkToFit="0" vertical="center" wrapText="1"/>
    </xf>
    <xf borderId="12" fillId="15" fontId="14" numFmtId="10" xfId="0" applyAlignment="1" applyBorder="1" applyFont="1" applyNumberFormat="1">
      <alignment horizontal="center" readingOrder="0" vertical="center"/>
    </xf>
    <xf borderId="0" fillId="9" fontId="10" numFmtId="0" xfId="0" applyAlignment="1" applyFont="1">
      <alignment shrinkToFit="0" vertical="center" wrapText="1"/>
    </xf>
    <xf borderId="12" fillId="0" fontId="14" numFmtId="10" xfId="0" applyAlignment="1" applyBorder="1" applyFont="1" applyNumberFormat="1">
      <alignment horizontal="center" readingOrder="0" vertical="center"/>
    </xf>
    <xf borderId="0" fillId="0" fontId="12" numFmtId="0" xfId="0" applyAlignment="1" applyFont="1">
      <alignment vertical="center"/>
    </xf>
    <xf borderId="0" fillId="0" fontId="16" numFmtId="0" xfId="0" applyAlignment="1" applyFont="1">
      <alignment vertical="center"/>
    </xf>
    <xf borderId="12" fillId="0" fontId="7" numFmtId="9" xfId="0" applyAlignment="1" applyBorder="1" applyFont="1" applyNumberFormat="1">
      <alignment horizontal="center" readingOrder="0" vertical="center"/>
    </xf>
    <xf borderId="12" fillId="8" fontId="12" numFmtId="165" xfId="0" applyAlignment="1" applyBorder="1" applyFont="1" applyNumberFormat="1">
      <alignment horizontal="center" readingOrder="0" vertical="center"/>
    </xf>
    <xf borderId="1" fillId="2" fontId="10" numFmtId="0" xfId="0" applyAlignment="1" applyBorder="1" applyFont="1">
      <alignment shrinkToFit="0" vertical="center" wrapText="1"/>
    </xf>
    <xf borderId="0" fillId="2" fontId="14" numFmtId="0" xfId="0" applyAlignment="1" applyFont="1">
      <alignment vertical="center"/>
    </xf>
    <xf borderId="12" fillId="0" fontId="14" numFmtId="9" xfId="0" applyAlignment="1" applyBorder="1" applyFont="1" applyNumberFormat="1">
      <alignment horizontal="center" readingOrder="0" vertical="center"/>
    </xf>
    <xf borderId="7" fillId="9" fontId="10" numFmtId="0" xfId="0" applyAlignment="1" applyBorder="1" applyFont="1">
      <alignment horizontal="left" readingOrder="0" shrinkToFit="0" vertical="center" wrapText="1"/>
    </xf>
    <xf borderId="12" fillId="9" fontId="12" numFmtId="165" xfId="0" applyAlignment="1" applyBorder="1" applyFont="1" applyNumberFormat="1">
      <alignment horizontal="center" readingOrder="0" shrinkToFit="0" vertical="center" wrapText="1"/>
    </xf>
    <xf borderId="12" fillId="12" fontId="12" numFmtId="165" xfId="0" applyAlignment="1" applyBorder="1" applyFont="1" applyNumberFormat="1">
      <alignment horizontal="center" readingOrder="0" vertical="center"/>
    </xf>
    <xf borderId="1" fillId="16" fontId="10" numFmtId="0" xfId="0" applyAlignment="1" applyBorder="1" applyFill="1" applyFont="1">
      <alignment horizontal="left" readingOrder="0" shrinkToFit="0" vertical="center" wrapText="1"/>
    </xf>
    <xf borderId="15" fillId="9" fontId="12" numFmtId="0" xfId="0" applyAlignment="1" applyBorder="1" applyFont="1">
      <alignment horizontal="center" readingOrder="0" shrinkToFit="0" vertical="center" wrapText="1"/>
    </xf>
    <xf borderId="15" fillId="9" fontId="12" numFmtId="165" xfId="0" applyAlignment="1" applyBorder="1" applyFont="1" applyNumberFormat="1">
      <alignment horizontal="center" readingOrder="0" shrinkToFit="0" vertical="center" wrapText="1"/>
    </xf>
    <xf borderId="13" fillId="0" fontId="2" numFmtId="0" xfId="0" applyBorder="1" applyFont="1"/>
    <xf borderId="12" fillId="0" fontId="14" numFmtId="0" xfId="0" applyAlignment="1" applyBorder="1" applyFont="1">
      <alignment horizontal="center" readingOrder="0" shrinkToFit="0" vertical="center" wrapText="1"/>
    </xf>
    <xf borderId="12" fillId="0" fontId="14" numFmtId="167" xfId="0" applyAlignment="1" applyBorder="1" applyFont="1" applyNumberFormat="1">
      <alignment horizontal="center" readingOrder="0" shrinkToFit="0" vertical="center" wrapText="1"/>
    </xf>
    <xf borderId="12" fillId="0" fontId="14" numFmtId="10" xfId="0" applyAlignment="1" applyBorder="1" applyFont="1" applyNumberFormat="1">
      <alignment horizontal="center" readingOrder="0" shrinkToFit="0" vertical="center" wrapText="1"/>
    </xf>
    <xf borderId="12" fillId="0" fontId="12" numFmtId="168" xfId="0" applyAlignment="1" applyBorder="1" applyFont="1" applyNumberFormat="1">
      <alignment horizontal="center" shrinkToFit="0" vertical="center" wrapText="1"/>
    </xf>
    <xf borderId="0" fillId="0" fontId="14" numFmtId="0" xfId="0" applyAlignment="1" applyFont="1">
      <alignment horizontal="center" readingOrder="0" shrinkToFit="0" vertical="center" wrapText="1"/>
    </xf>
    <xf borderId="12" fillId="13" fontId="14" numFmtId="167" xfId="0" applyAlignment="1" applyBorder="1" applyFont="1" applyNumberFormat="1">
      <alignment horizontal="center" readingOrder="0" shrinkToFit="0" vertical="center" wrapText="1"/>
    </xf>
    <xf borderId="12" fillId="0" fontId="14" numFmtId="10" xfId="0" applyAlignment="1" applyBorder="1" applyFont="1" applyNumberFormat="1">
      <alignment horizontal="center" shrinkToFit="0" vertical="center" wrapText="1"/>
    </xf>
    <xf borderId="0" fillId="0" fontId="14" numFmtId="9" xfId="0" applyAlignment="1" applyFont="1" applyNumberFormat="1">
      <alignment horizontal="center" readingOrder="0" vertical="center"/>
    </xf>
    <xf borderId="12" fillId="0" fontId="14" numFmtId="3" xfId="0" applyAlignment="1" applyBorder="1" applyFont="1" applyNumberFormat="1">
      <alignment horizontal="center" shrinkToFit="0" vertical="center" wrapText="1"/>
    </xf>
    <xf borderId="12" fillId="2" fontId="12" numFmtId="0" xfId="0" applyAlignment="1" applyBorder="1" applyFont="1">
      <alignment horizontal="center" readingOrder="0" shrinkToFit="0" vertical="center" wrapText="1"/>
    </xf>
    <xf borderId="12" fillId="2" fontId="12" numFmtId="1" xfId="0" applyAlignment="1" applyBorder="1" applyFont="1" applyNumberFormat="1">
      <alignment horizontal="center" shrinkToFit="0" vertical="center" wrapText="1"/>
    </xf>
    <xf borderId="12" fillId="12" fontId="12" numFmtId="0" xfId="0" applyAlignment="1" applyBorder="1" applyFont="1">
      <alignment horizontal="center" readingOrder="0" shrinkToFit="0" vertical="center" wrapText="1"/>
    </xf>
    <xf borderId="7" fillId="11" fontId="12" numFmtId="0" xfId="0" applyAlignment="1" applyBorder="1" applyFont="1">
      <alignment horizontal="left" readingOrder="0" shrinkToFit="0" vertical="center" wrapText="1"/>
    </xf>
    <xf borderId="0" fillId="0" fontId="11" numFmtId="0" xfId="0" applyAlignment="1" applyFont="1">
      <alignment horizontal="center" shrinkToFit="0" vertical="center" wrapText="1"/>
    </xf>
    <xf borderId="0" fillId="0" fontId="11" numFmtId="3" xfId="0" applyAlignment="1" applyFont="1" applyNumberFormat="1">
      <alignment horizontal="center" shrinkToFit="0" vertical="center" wrapText="1"/>
    </xf>
    <xf borderId="0" fillId="0" fontId="11" numFmtId="165" xfId="0" applyAlignment="1" applyFont="1" applyNumberFormat="1">
      <alignment horizontal="center" shrinkToFit="0" vertical="center" wrapText="1"/>
    </xf>
    <xf borderId="12" fillId="8" fontId="17" numFmtId="3" xfId="0" applyAlignment="1" applyBorder="1" applyFont="1" applyNumberFormat="1">
      <alignment horizontal="center" readingOrder="0" shrinkToFit="0" vertical="center" wrapText="1"/>
    </xf>
    <xf borderId="12" fillId="8" fontId="17" numFmtId="165" xfId="0" applyAlignment="1" applyBorder="1" applyFont="1" applyNumberFormat="1">
      <alignment horizontal="center" readingOrder="0" shrinkToFit="0" vertical="center" wrapText="1"/>
    </xf>
    <xf borderId="12" fillId="8" fontId="17" numFmtId="0" xfId="0" applyAlignment="1" applyBorder="1" applyFont="1">
      <alignment horizontal="center" readingOrder="0" shrinkToFit="0" vertical="center" wrapText="1"/>
    </xf>
    <xf borderId="12" fillId="0" fontId="14" numFmtId="3" xfId="0" applyAlignment="1" applyBorder="1" applyFont="1" applyNumberFormat="1">
      <alignment horizontal="left" readingOrder="0" shrinkToFit="0" vertical="center" wrapText="1"/>
    </xf>
    <xf borderId="12" fillId="0" fontId="14" numFmtId="3" xfId="0" applyAlignment="1" applyBorder="1" applyFont="1" applyNumberFormat="1">
      <alignment horizontal="center" readingOrder="0" vertical="center"/>
    </xf>
    <xf borderId="1" fillId="9" fontId="14" numFmtId="0" xfId="0" applyAlignment="1" applyBorder="1" applyFont="1">
      <alignment horizontal="right" readingOrder="0" shrinkToFit="0" vertical="center" wrapText="1"/>
    </xf>
    <xf borderId="12" fillId="9" fontId="14" numFmtId="165" xfId="0" applyAlignment="1" applyBorder="1" applyFont="1" applyNumberFormat="1">
      <alignment horizontal="center" vertical="center"/>
    </xf>
    <xf borderId="1" fillId="9" fontId="12" numFmtId="0" xfId="0" applyAlignment="1" applyBorder="1" applyFont="1">
      <alignment horizontal="right" readingOrder="0" shrinkToFit="0" vertical="center" wrapText="1"/>
    </xf>
    <xf borderId="16" fillId="12" fontId="12" numFmtId="0" xfId="0" applyAlignment="1" applyBorder="1" applyFont="1">
      <alignment shrinkToFit="0" vertical="center" wrapText="1"/>
    </xf>
    <xf borderId="6" fillId="2" fontId="10" numFmtId="0" xfId="0" applyAlignment="1" applyBorder="1" applyFont="1">
      <alignment readingOrder="0" shrinkToFit="0" vertical="center" wrapText="1"/>
    </xf>
    <xf borderId="13" fillId="8" fontId="12" numFmtId="0" xfId="0" applyAlignment="1" applyBorder="1" applyFont="1">
      <alignment horizontal="center" shrinkToFit="0" vertical="center" wrapText="1"/>
    </xf>
    <xf borderId="5" fillId="8" fontId="12" numFmtId="0" xfId="0" applyAlignment="1" applyBorder="1" applyFont="1">
      <alignment horizontal="center" vertical="center"/>
    </xf>
    <xf borderId="5" fillId="8" fontId="12" numFmtId="3" xfId="0" applyAlignment="1" applyBorder="1" applyFont="1" applyNumberFormat="1">
      <alignment horizontal="center" shrinkToFit="0" vertical="center" wrapText="1"/>
    </xf>
    <xf borderId="5" fillId="8" fontId="12" numFmtId="165" xfId="0" applyAlignment="1" applyBorder="1" applyFont="1" applyNumberFormat="1">
      <alignment horizontal="center" shrinkToFit="0" vertical="center" wrapText="1"/>
    </xf>
    <xf borderId="5" fillId="8" fontId="12" numFmtId="0" xfId="0" applyAlignment="1" applyBorder="1" applyFont="1">
      <alignment horizontal="center" shrinkToFit="0" vertical="center" wrapText="1"/>
    </xf>
    <xf borderId="13" fillId="0" fontId="14" numFmtId="3" xfId="0" applyAlignment="1" applyBorder="1" applyFont="1" applyNumberFormat="1">
      <alignment readingOrder="0" shrinkToFit="0" vertical="center" wrapText="1"/>
    </xf>
    <xf borderId="5" fillId="0" fontId="14" numFmtId="3" xfId="0" applyAlignment="1" applyBorder="1" applyFont="1" applyNumberFormat="1">
      <alignment horizontal="center" shrinkToFit="0" vertical="center" wrapText="1"/>
    </xf>
    <xf borderId="5" fillId="13" fontId="14" numFmtId="165" xfId="0" applyAlignment="1" applyBorder="1" applyFont="1" applyNumberFormat="1">
      <alignment horizontal="center" readingOrder="0" shrinkToFit="0" vertical="center" wrapText="1"/>
    </xf>
    <xf borderId="5" fillId="0" fontId="14" numFmtId="165" xfId="0" applyAlignment="1" applyBorder="1" applyFont="1" applyNumberFormat="1">
      <alignment horizontal="center" shrinkToFit="0" vertical="center" wrapText="1"/>
    </xf>
    <xf borderId="1" fillId="9" fontId="14" numFmtId="3" xfId="0" applyAlignment="1" applyBorder="1" applyFont="1" applyNumberFormat="1">
      <alignment horizontal="right" readingOrder="0" shrinkToFit="0" vertical="center" wrapText="1"/>
    </xf>
    <xf borderId="3" fillId="9" fontId="14" numFmtId="165" xfId="0" applyAlignment="1" applyBorder="1" applyFont="1" applyNumberFormat="1">
      <alignment horizontal="center" vertical="center"/>
    </xf>
    <xf borderId="4" fillId="9" fontId="12" numFmtId="3" xfId="0" applyAlignment="1" applyBorder="1" applyFont="1" applyNumberFormat="1">
      <alignment horizontal="right" readingOrder="0" shrinkToFit="0" vertical="center" wrapText="1"/>
    </xf>
    <xf borderId="5" fillId="9" fontId="12" numFmtId="165" xfId="0" applyAlignment="1" applyBorder="1" applyFont="1" applyNumberFormat="1">
      <alignment horizontal="center" vertical="center"/>
    </xf>
    <xf borderId="0" fillId="2" fontId="16" numFmtId="0" xfId="0" applyAlignment="1" applyFont="1">
      <alignment horizontal="left" readingOrder="0" shrinkToFit="0" vertical="center" wrapText="1"/>
    </xf>
    <xf borderId="12" fillId="12" fontId="12" numFmtId="165" xfId="0" applyAlignment="1" applyBorder="1" applyFont="1" applyNumberFormat="1">
      <alignment horizontal="center" readingOrder="0" shrinkToFit="0" vertical="center" wrapText="1"/>
    </xf>
    <xf borderId="13" fillId="0" fontId="14" numFmtId="165" xfId="0" applyAlignment="1" applyBorder="1" applyFont="1" applyNumberFormat="1">
      <alignment horizontal="center" vertical="center"/>
    </xf>
    <xf borderId="0" fillId="0" fontId="11" numFmtId="0" xfId="0" applyAlignment="1" applyFont="1">
      <alignment horizontal="left" readingOrder="0" shrinkToFit="0" vertical="center" wrapText="1"/>
    </xf>
    <xf borderId="12" fillId="0" fontId="18" numFmtId="165" xfId="0" applyAlignment="1" applyBorder="1" applyFont="1" applyNumberFormat="1">
      <alignment horizontal="center" vertical="center"/>
    </xf>
    <xf borderId="12" fillId="2" fontId="14" numFmtId="10" xfId="0" applyAlignment="1" applyBorder="1" applyFont="1" applyNumberFormat="1">
      <alignment horizontal="center" readingOrder="0" vertical="center"/>
    </xf>
    <xf borderId="12" fillId="0" fontId="18" numFmtId="165" xfId="0" applyAlignment="1" applyBorder="1" applyFont="1" applyNumberFormat="1">
      <alignment horizontal="center" readingOrder="0" vertical="center"/>
    </xf>
    <xf borderId="0" fillId="0" fontId="14" numFmtId="0" xfId="0" applyAlignment="1" applyFont="1">
      <alignment horizontal="center" readingOrder="0" vertical="center"/>
    </xf>
    <xf borderId="12" fillId="8" fontId="14" numFmtId="0" xfId="0" applyAlignment="1" applyBorder="1" applyFont="1">
      <alignment horizontal="center" readingOrder="0" vertical="center"/>
    </xf>
    <xf borderId="0" fillId="2" fontId="12" numFmtId="0" xfId="0" applyAlignment="1" applyFont="1">
      <alignment horizontal="center" readingOrder="0" shrinkToFit="0" vertical="center" wrapText="1"/>
    </xf>
    <xf borderId="0" fillId="2" fontId="12" numFmtId="165" xfId="0" applyAlignment="1" applyFont="1" applyNumberFormat="1">
      <alignment horizontal="center" vertical="center"/>
    </xf>
    <xf borderId="0" fillId="2" fontId="14" numFmtId="0" xfId="0" applyAlignment="1" applyFont="1">
      <alignment vertical="center"/>
    </xf>
    <xf borderId="1" fillId="17" fontId="12" numFmtId="0" xfId="0" applyAlignment="1" applyBorder="1" applyFill="1" applyFont="1">
      <alignment horizontal="center" readingOrder="0" vertical="center"/>
    </xf>
    <xf borderId="12" fillId="2" fontId="12" numFmtId="0" xfId="0" applyAlignment="1" applyBorder="1" applyFont="1">
      <alignment horizontal="center" shrinkToFit="0" vertical="center" wrapText="1"/>
    </xf>
    <xf borderId="12" fillId="2" fontId="12" numFmtId="165" xfId="0" applyAlignment="1" applyBorder="1" applyFont="1" applyNumberFormat="1">
      <alignment horizontal="center" readingOrder="0" vertical="center"/>
    </xf>
    <xf borderId="12" fillId="0" fontId="14" numFmtId="0" xfId="0" applyAlignment="1" applyBorder="1" applyFont="1">
      <alignment horizontal="left" readingOrder="0" shrinkToFit="0" vertical="center" wrapText="1"/>
    </xf>
    <xf borderId="12" fillId="0" fontId="7" numFmtId="165" xfId="0" applyAlignment="1" applyBorder="1" applyFont="1" applyNumberFormat="1">
      <alignment horizontal="center" vertical="center"/>
    </xf>
    <xf borderId="12" fillId="0" fontId="14" numFmtId="0" xfId="0" applyAlignment="1" applyBorder="1" applyFont="1">
      <alignment horizontal="left" shrinkToFit="0" vertical="center" wrapText="1"/>
    </xf>
    <xf borderId="12" fillId="10" fontId="17" numFmtId="0" xfId="0" applyAlignment="1" applyBorder="1" applyFont="1">
      <alignment horizontal="right" readingOrder="0" shrinkToFit="0" vertical="center" wrapText="1"/>
    </xf>
    <xf borderId="12" fillId="10" fontId="17" numFmtId="165" xfId="0" applyAlignment="1" applyBorder="1" applyFont="1" applyNumberFormat="1">
      <alignment horizontal="center" vertical="center"/>
    </xf>
    <xf borderId="0" fillId="0" fontId="5" numFmtId="0" xfId="0" applyAlignment="1" applyFont="1">
      <alignment horizontal="center" shrinkToFit="0" vertical="center" wrapText="1"/>
    </xf>
    <xf borderId="1" fillId="11" fontId="12" numFmtId="0" xfId="0" applyAlignment="1" applyBorder="1" applyFont="1">
      <alignment horizontal="center" readingOrder="0" vertical="center"/>
    </xf>
    <xf borderId="0" fillId="2" fontId="12" numFmtId="0" xfId="0" applyAlignment="1" applyFont="1">
      <alignment horizontal="center" shrinkToFit="0" vertical="center" wrapText="1"/>
    </xf>
    <xf borderId="0" fillId="2" fontId="19" numFmtId="0" xfId="0" applyAlignment="1" applyFont="1">
      <alignment horizontal="center" readingOrder="0" shrinkToFit="0" vertical="center" wrapText="1"/>
    </xf>
    <xf borderId="12" fillId="0" fontId="14" numFmtId="0" xfId="0" applyAlignment="1" applyBorder="1" applyFont="1">
      <alignment readingOrder="0" vertical="center"/>
    </xf>
    <xf borderId="12" fillId="4" fontId="14" numFmtId="0" xfId="0" applyAlignment="1" applyBorder="1" applyFont="1">
      <alignment readingOrder="0" vertical="center"/>
    </xf>
    <xf borderId="12" fillId="4" fontId="17" numFmtId="165" xfId="0" applyAlignment="1" applyBorder="1" applyFont="1" applyNumberFormat="1">
      <alignment horizontal="center" vertical="center"/>
    </xf>
    <xf borderId="12" fillId="14" fontId="12" numFmtId="0" xfId="0" applyAlignment="1" applyBorder="1" applyFont="1">
      <alignment horizontal="right" shrinkToFit="0" vertical="center" wrapText="1"/>
    </xf>
    <xf borderId="12" fillId="14" fontId="17" numFmtId="165" xfId="0" applyAlignment="1" applyBorder="1" applyFont="1" applyNumberFormat="1">
      <alignment horizontal="center" vertical="center"/>
    </xf>
    <xf borderId="13" fillId="14" fontId="12" numFmtId="0" xfId="0" applyAlignment="1" applyBorder="1" applyFont="1">
      <alignment horizontal="righ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br/compras/pt-br/centrais-de-conteudo/orientacoes-e-procedimentos/26-extincao-da-contribuicao-social-de-10-sobre-o-fgts-e-os-contratos-administrativos" TargetMode="External"/><Relationship Id="rId2" Type="http://schemas.openxmlformats.org/officeDocument/2006/relationships/hyperlink" Target="https://www.gov.br/compras/pt-br/centrais-de-conteudo/orientacoes-e-procedimentos/impactos-da-reforma-trabalhista-nos-contratos-da-administracao" TargetMode="External"/><Relationship Id="rId3" Type="http://schemas.openxmlformats.org/officeDocument/2006/relationships/hyperlink" Target="https://www.gov.br/compras/pt-br/centrais-de-conteudo/orientacoes-e-procedimentos/midia/elaborao-da-planilha-de-custos-e-formao-de-preos.pdf" TargetMode="External"/><Relationship Id="rId4" Type="http://schemas.openxmlformats.org/officeDocument/2006/relationships/hyperlink" Target="https://www.gov.br/compras/pt-br/centrais-de-conteudo/orientacoes-e-procedimentos/midia/nota-informativa-submdulo-2-1.pdf/view" TargetMode="External"/><Relationship Id="rId5"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 t="s">
        <v>0</v>
      </c>
    </row>
    <row r="2">
      <c r="A2" s="2" t="s">
        <v>1</v>
      </c>
      <c r="B2" s="3"/>
      <c r="C2" s="3"/>
      <c r="D2" s="4"/>
    </row>
    <row r="3">
      <c r="A3" s="5" t="s">
        <v>2</v>
      </c>
      <c r="B3" s="6"/>
      <c r="C3" s="7" t="s">
        <v>3</v>
      </c>
      <c r="D3" s="6"/>
    </row>
    <row r="4">
      <c r="A4" s="8">
        <v>45293.0</v>
      </c>
      <c r="B4" s="6"/>
      <c r="C4" s="9">
        <v>8.0</v>
      </c>
      <c r="D4" s="6"/>
    </row>
    <row r="5">
      <c r="A5" s="8">
        <v>45294.0</v>
      </c>
      <c r="B5" s="6"/>
      <c r="C5" s="9">
        <v>8.0</v>
      </c>
      <c r="D5" s="6"/>
    </row>
    <row r="6">
      <c r="A6" s="8">
        <v>45295.0</v>
      </c>
      <c r="B6" s="6"/>
      <c r="C6" s="9">
        <v>8.0</v>
      </c>
      <c r="D6" s="6"/>
    </row>
    <row r="7">
      <c r="A7" s="8">
        <v>45296.0</v>
      </c>
      <c r="B7" s="6"/>
      <c r="C7" s="9">
        <v>8.0</v>
      </c>
      <c r="D7" s="6"/>
    </row>
    <row r="8" ht="41.25" customHeight="1">
      <c r="A8" s="5" t="s">
        <v>4</v>
      </c>
      <c r="B8" s="6"/>
      <c r="C8" s="10">
        <f>SUM(C4:D4:C7:D7)</f>
        <v>32</v>
      </c>
      <c r="D8" s="6"/>
    </row>
    <row r="9" ht="3.75" customHeight="1">
      <c r="A9" s="11"/>
      <c r="B9" s="11"/>
      <c r="C9" s="11"/>
      <c r="D9" s="11"/>
    </row>
    <row r="10">
      <c r="A10" s="12" t="s">
        <v>5</v>
      </c>
      <c r="B10" s="13"/>
      <c r="C10" s="13"/>
      <c r="D10" s="6"/>
    </row>
    <row r="11">
      <c r="A11" s="14" t="s">
        <v>6</v>
      </c>
      <c r="B11" s="6"/>
      <c r="C11" s="15" t="s">
        <v>7</v>
      </c>
      <c r="D11" s="6"/>
    </row>
    <row r="12">
      <c r="A12" s="16">
        <v>45299.0</v>
      </c>
      <c r="B12" s="6"/>
      <c r="C12" s="17">
        <v>8.0</v>
      </c>
      <c r="D12" s="6"/>
    </row>
    <row r="13">
      <c r="A13" s="16">
        <v>45300.0</v>
      </c>
      <c r="B13" s="6"/>
      <c r="C13" s="17">
        <v>8.0</v>
      </c>
      <c r="D13" s="6"/>
    </row>
    <row r="14">
      <c r="A14" s="16">
        <v>45301.0</v>
      </c>
      <c r="B14" s="6"/>
      <c r="C14" s="17">
        <v>8.0</v>
      </c>
      <c r="D14" s="6"/>
    </row>
    <row r="15">
      <c r="A15" s="16">
        <v>45302.0</v>
      </c>
      <c r="B15" s="6"/>
      <c r="C15" s="17">
        <v>8.0</v>
      </c>
      <c r="D15" s="6"/>
    </row>
    <row r="16">
      <c r="A16" s="16">
        <v>45303.0</v>
      </c>
      <c r="B16" s="6"/>
      <c r="C16" s="17">
        <v>8.0</v>
      </c>
      <c r="D16" s="6"/>
    </row>
    <row r="17">
      <c r="A17" s="16">
        <v>45306.0</v>
      </c>
      <c r="B17" s="6"/>
      <c r="C17" s="17">
        <v>8.0</v>
      </c>
      <c r="D17" s="6"/>
    </row>
    <row r="18">
      <c r="A18" s="16">
        <v>45307.0</v>
      </c>
      <c r="B18" s="6"/>
      <c r="C18" s="17">
        <v>8.0</v>
      </c>
      <c r="D18" s="6"/>
    </row>
    <row r="19">
      <c r="A19" s="16">
        <v>45308.0</v>
      </c>
      <c r="B19" s="6"/>
      <c r="C19" s="17">
        <v>8.0</v>
      </c>
      <c r="D19" s="6"/>
    </row>
    <row r="20">
      <c r="A20" s="16">
        <v>45309.0</v>
      </c>
      <c r="B20" s="6"/>
      <c r="C20" s="17">
        <v>8.0</v>
      </c>
      <c r="D20" s="6"/>
    </row>
    <row r="21">
      <c r="A21" s="16">
        <v>45310.0</v>
      </c>
      <c r="B21" s="6"/>
      <c r="C21" s="17">
        <v>8.0</v>
      </c>
      <c r="D21" s="6"/>
    </row>
    <row r="22">
      <c r="A22" s="16">
        <v>45313.0</v>
      </c>
      <c r="B22" s="6"/>
      <c r="C22" s="17">
        <v>8.0</v>
      </c>
      <c r="D22" s="6"/>
    </row>
    <row r="23">
      <c r="A23" s="16">
        <v>45314.0</v>
      </c>
      <c r="B23" s="6"/>
      <c r="C23" s="17">
        <v>8.0</v>
      </c>
      <c r="D23" s="6"/>
    </row>
    <row r="24">
      <c r="A24" s="16">
        <v>45315.0</v>
      </c>
      <c r="B24" s="6"/>
      <c r="C24" s="17">
        <v>8.0</v>
      </c>
      <c r="D24" s="6"/>
    </row>
    <row r="25">
      <c r="A25" s="16">
        <v>45316.0</v>
      </c>
      <c r="B25" s="6"/>
      <c r="C25" s="17">
        <v>8.0</v>
      </c>
      <c r="D25" s="6"/>
    </row>
    <row r="26">
      <c r="A26" s="16">
        <v>45317.0</v>
      </c>
      <c r="B26" s="6"/>
      <c r="C26" s="17">
        <v>8.0</v>
      </c>
      <c r="D26" s="6"/>
    </row>
    <row r="27">
      <c r="A27" s="16">
        <v>45320.0</v>
      </c>
      <c r="B27" s="6"/>
      <c r="C27" s="17">
        <v>8.0</v>
      </c>
      <c r="D27" s="6"/>
    </row>
    <row r="28">
      <c r="A28" s="16">
        <v>45321.0</v>
      </c>
      <c r="B28" s="6"/>
      <c r="C28" s="17">
        <v>8.0</v>
      </c>
      <c r="D28" s="6"/>
    </row>
    <row r="29">
      <c r="A29" s="16">
        <v>45322.0</v>
      </c>
      <c r="B29" s="6"/>
      <c r="C29" s="17">
        <v>8.0</v>
      </c>
      <c r="D29" s="6"/>
    </row>
    <row r="30">
      <c r="A30" s="16">
        <v>45323.0</v>
      </c>
      <c r="B30" s="6"/>
      <c r="C30" s="17">
        <v>8.0</v>
      </c>
      <c r="D30" s="6"/>
    </row>
    <row r="31">
      <c r="A31" s="16">
        <v>45324.0</v>
      </c>
      <c r="B31" s="6"/>
      <c r="C31" s="17" t="s">
        <v>8</v>
      </c>
      <c r="D31" s="6"/>
    </row>
    <row r="32">
      <c r="A32" s="16">
        <v>45327.0</v>
      </c>
      <c r="B32" s="6"/>
      <c r="C32" s="17">
        <v>8.0</v>
      </c>
      <c r="D32" s="6"/>
    </row>
    <row r="33">
      <c r="A33" s="16">
        <v>45328.0</v>
      </c>
      <c r="B33" s="6"/>
      <c r="C33" s="17">
        <v>8.0</v>
      </c>
      <c r="D33" s="6"/>
    </row>
    <row r="34">
      <c r="A34" s="16">
        <v>45329.0</v>
      </c>
      <c r="B34" s="6"/>
      <c r="C34" s="17">
        <v>8.0</v>
      </c>
      <c r="D34" s="6"/>
    </row>
    <row r="35">
      <c r="A35" s="16">
        <v>45330.0</v>
      </c>
      <c r="B35" s="6"/>
      <c r="C35" s="17">
        <v>8.0</v>
      </c>
      <c r="D35" s="6"/>
    </row>
    <row r="36">
      <c r="A36" s="16">
        <v>45331.0</v>
      </c>
      <c r="B36" s="6"/>
      <c r="C36" s="17">
        <v>8.0</v>
      </c>
      <c r="D36" s="6"/>
    </row>
    <row r="37">
      <c r="A37" s="18">
        <v>45334.0</v>
      </c>
      <c r="B37" s="6"/>
      <c r="C37" s="17">
        <v>16.0</v>
      </c>
      <c r="D37" s="6"/>
    </row>
    <row r="38">
      <c r="A38" s="18">
        <v>45335.0</v>
      </c>
      <c r="B38" s="6"/>
      <c r="C38" s="17">
        <v>16.0</v>
      </c>
      <c r="D38" s="6"/>
    </row>
    <row r="39">
      <c r="A39" s="19" t="s">
        <v>9</v>
      </c>
      <c r="B39" s="6"/>
      <c r="C39" s="17">
        <v>12.0</v>
      </c>
      <c r="D39" s="6"/>
    </row>
    <row r="40">
      <c r="A40" s="16">
        <v>45337.0</v>
      </c>
      <c r="B40" s="6"/>
      <c r="C40" s="17">
        <v>8.0</v>
      </c>
      <c r="D40" s="6"/>
    </row>
    <row r="41">
      <c r="A41" s="16">
        <v>45338.0</v>
      </c>
      <c r="B41" s="6"/>
      <c r="C41" s="17">
        <v>8.0</v>
      </c>
      <c r="D41" s="6"/>
    </row>
    <row r="42">
      <c r="A42" s="5" t="s">
        <v>10</v>
      </c>
      <c r="B42" s="6"/>
      <c r="C42" s="10">
        <f>SUM(C12:D12:C41:D41)</f>
        <v>252</v>
      </c>
      <c r="D42" s="6"/>
    </row>
    <row r="43" ht="3.75" customHeight="1">
      <c r="A43" s="11"/>
      <c r="B43" s="11"/>
      <c r="C43" s="11"/>
      <c r="D43" s="11"/>
    </row>
    <row r="44">
      <c r="A44" s="12" t="s">
        <v>11</v>
      </c>
      <c r="B44" s="13"/>
      <c r="C44" s="13"/>
      <c r="D44" s="6"/>
    </row>
    <row r="45">
      <c r="A45" s="14" t="s">
        <v>6</v>
      </c>
      <c r="B45" s="6"/>
      <c r="C45" s="15" t="s">
        <v>3</v>
      </c>
      <c r="D45" s="6"/>
    </row>
    <row r="46">
      <c r="A46" s="16">
        <v>45523.0</v>
      </c>
      <c r="B46" s="6"/>
      <c r="C46" s="17">
        <v>8.0</v>
      </c>
      <c r="D46" s="6"/>
    </row>
    <row r="47">
      <c r="A47" s="16">
        <v>45524.0</v>
      </c>
      <c r="B47" s="6"/>
      <c r="C47" s="17">
        <v>8.0</v>
      </c>
      <c r="D47" s="6"/>
    </row>
    <row r="48">
      <c r="A48" s="16">
        <v>45525.0</v>
      </c>
      <c r="B48" s="6"/>
      <c r="C48" s="17">
        <v>8.0</v>
      </c>
      <c r="D48" s="6"/>
    </row>
    <row r="49">
      <c r="A49" s="16">
        <v>45526.0</v>
      </c>
      <c r="B49" s="6"/>
      <c r="C49" s="17">
        <v>8.0</v>
      </c>
      <c r="D49" s="6"/>
    </row>
    <row r="50">
      <c r="A50" s="16">
        <v>45558.0</v>
      </c>
      <c r="B50" s="6"/>
      <c r="C50" s="17">
        <v>8.0</v>
      </c>
      <c r="D50" s="6"/>
    </row>
    <row r="51">
      <c r="A51" s="16">
        <v>45530.0</v>
      </c>
      <c r="B51" s="6"/>
      <c r="C51" s="17">
        <v>8.0</v>
      </c>
      <c r="D51" s="6"/>
    </row>
    <row r="52">
      <c r="A52" s="16">
        <v>45531.0</v>
      </c>
      <c r="B52" s="6"/>
      <c r="C52" s="17">
        <v>8.0</v>
      </c>
      <c r="D52" s="6"/>
    </row>
    <row r="53">
      <c r="A53" s="16">
        <v>45532.0</v>
      </c>
      <c r="B53" s="6"/>
      <c r="C53" s="17">
        <v>8.0</v>
      </c>
      <c r="D53" s="6"/>
    </row>
    <row r="54">
      <c r="A54" s="16">
        <v>45533.0</v>
      </c>
      <c r="B54" s="6"/>
      <c r="C54" s="17">
        <v>8.0</v>
      </c>
      <c r="D54" s="6"/>
    </row>
    <row r="55">
      <c r="A55" s="16">
        <v>45534.0</v>
      </c>
      <c r="B55" s="6"/>
      <c r="C55" s="17">
        <v>8.0</v>
      </c>
      <c r="D55" s="6"/>
    </row>
    <row r="56">
      <c r="A56" s="20">
        <v>45537.0</v>
      </c>
      <c r="B56" s="6"/>
      <c r="C56" s="17">
        <v>8.0</v>
      </c>
      <c r="D56" s="6"/>
    </row>
    <row r="57">
      <c r="A57" s="20">
        <v>45538.0</v>
      </c>
      <c r="B57" s="6"/>
      <c r="C57" s="17">
        <v>8.0</v>
      </c>
      <c r="D57" s="6"/>
    </row>
    <row r="58">
      <c r="A58" s="5" t="s">
        <v>12</v>
      </c>
      <c r="B58" s="6"/>
      <c r="C58" s="10">
        <f>SUM(C46:D46:C57:D57)</f>
        <v>96</v>
      </c>
      <c r="D58" s="6"/>
    </row>
    <row r="59" ht="3.75" customHeight="1">
      <c r="A59" s="11"/>
      <c r="B59" s="11"/>
      <c r="C59" s="11"/>
      <c r="D59" s="11"/>
    </row>
    <row r="60" ht="51.75" customHeight="1">
      <c r="A60" s="2" t="s">
        <v>13</v>
      </c>
      <c r="B60" s="4"/>
      <c r="C60" s="21">
        <f>SUM(C58,C42,C8)</f>
        <v>380</v>
      </c>
      <c r="D60" s="6"/>
    </row>
    <row r="61">
      <c r="A61" s="22" t="s">
        <v>14</v>
      </c>
      <c r="B61" s="6"/>
      <c r="C61" s="23">
        <f>PRODUCT(5,8)</f>
        <v>40</v>
      </c>
      <c r="D61" s="6"/>
    </row>
    <row r="62">
      <c r="A62" s="12" t="s">
        <v>15</v>
      </c>
      <c r="B62" s="6"/>
      <c r="C62" s="23">
        <f>SUM(C60,-C61)</f>
        <v>340</v>
      </c>
      <c r="D62" s="6"/>
    </row>
  </sheetData>
  <mergeCells count="114">
    <mergeCell ref="C27:D27"/>
    <mergeCell ref="C28:D28"/>
    <mergeCell ref="C20:D20"/>
    <mergeCell ref="C21:D21"/>
    <mergeCell ref="C22:D22"/>
    <mergeCell ref="C23:D23"/>
    <mergeCell ref="C24:D24"/>
    <mergeCell ref="C25:D25"/>
    <mergeCell ref="C26:D26"/>
    <mergeCell ref="A5:B5"/>
    <mergeCell ref="A6:B6"/>
    <mergeCell ref="A7:B7"/>
    <mergeCell ref="A8:B8"/>
    <mergeCell ref="A1:D1"/>
    <mergeCell ref="A2:D2"/>
    <mergeCell ref="A3:B3"/>
    <mergeCell ref="C3:D3"/>
    <mergeCell ref="A4:B4"/>
    <mergeCell ref="C4:D4"/>
    <mergeCell ref="C5:D5"/>
    <mergeCell ref="C6:D6"/>
    <mergeCell ref="C7:D7"/>
    <mergeCell ref="C8:D8"/>
    <mergeCell ref="A10:D10"/>
    <mergeCell ref="A11:B11"/>
    <mergeCell ref="C11:D11"/>
    <mergeCell ref="C12:D12"/>
    <mergeCell ref="A12:B12"/>
    <mergeCell ref="A13:B13"/>
    <mergeCell ref="A14:B14"/>
    <mergeCell ref="A15:B15"/>
    <mergeCell ref="A16:B16"/>
    <mergeCell ref="A17:B17"/>
    <mergeCell ref="A18:B18"/>
    <mergeCell ref="C13:D13"/>
    <mergeCell ref="C14:D14"/>
    <mergeCell ref="C15:D15"/>
    <mergeCell ref="C16:D16"/>
    <mergeCell ref="C17:D17"/>
    <mergeCell ref="C18:D18"/>
    <mergeCell ref="C19:D19"/>
    <mergeCell ref="A19:B19"/>
    <mergeCell ref="A20:B20"/>
    <mergeCell ref="A21:B21"/>
    <mergeCell ref="A22:B22"/>
    <mergeCell ref="A23:B23"/>
    <mergeCell ref="A24:B24"/>
    <mergeCell ref="A25:B25"/>
    <mergeCell ref="A26:B26"/>
    <mergeCell ref="A27:B27"/>
    <mergeCell ref="A28:B28"/>
    <mergeCell ref="A29:B29"/>
    <mergeCell ref="C29:D29"/>
    <mergeCell ref="A30:B30"/>
    <mergeCell ref="C30:D30"/>
    <mergeCell ref="C58:D58"/>
    <mergeCell ref="C60:D60"/>
    <mergeCell ref="C51:D51"/>
    <mergeCell ref="C52:D52"/>
    <mergeCell ref="C53:D53"/>
    <mergeCell ref="C54:D54"/>
    <mergeCell ref="C55:D55"/>
    <mergeCell ref="C56:D56"/>
    <mergeCell ref="C57:D57"/>
    <mergeCell ref="C35:D35"/>
    <mergeCell ref="C36:D36"/>
    <mergeCell ref="C37:D37"/>
    <mergeCell ref="C38:D38"/>
    <mergeCell ref="C39:D39"/>
    <mergeCell ref="C40:D40"/>
    <mergeCell ref="C41:D41"/>
    <mergeCell ref="C42:D42"/>
    <mergeCell ref="A31:B31"/>
    <mergeCell ref="C31:D31"/>
    <mergeCell ref="A32:B32"/>
    <mergeCell ref="C32:D32"/>
    <mergeCell ref="A33:B33"/>
    <mergeCell ref="C33:D33"/>
    <mergeCell ref="C34:D34"/>
    <mergeCell ref="A34:B34"/>
    <mergeCell ref="A35:B35"/>
    <mergeCell ref="A36:B36"/>
    <mergeCell ref="A37:B37"/>
    <mergeCell ref="A38:B38"/>
    <mergeCell ref="A39:B39"/>
    <mergeCell ref="A40:B40"/>
    <mergeCell ref="A41:B41"/>
    <mergeCell ref="A42:B42"/>
    <mergeCell ref="A44:D44"/>
    <mergeCell ref="A45:B45"/>
    <mergeCell ref="C45:D45"/>
    <mergeCell ref="A46:B46"/>
    <mergeCell ref="C46:D46"/>
    <mergeCell ref="A47:B47"/>
    <mergeCell ref="C47:D47"/>
    <mergeCell ref="A48:B48"/>
    <mergeCell ref="C48:D48"/>
    <mergeCell ref="A49:B49"/>
    <mergeCell ref="C49:D49"/>
    <mergeCell ref="C50:D50"/>
    <mergeCell ref="A57:B57"/>
    <mergeCell ref="A58:B58"/>
    <mergeCell ref="A60:B60"/>
    <mergeCell ref="A61:B61"/>
    <mergeCell ref="C61:D61"/>
    <mergeCell ref="A62:B62"/>
    <mergeCell ref="C62:D62"/>
    <mergeCell ref="A50:B50"/>
    <mergeCell ref="A51:B51"/>
    <mergeCell ref="A52:B52"/>
    <mergeCell ref="A53:B53"/>
    <mergeCell ref="A54:B54"/>
    <mergeCell ref="A55:B55"/>
    <mergeCell ref="A56:B56"/>
  </mergeCell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9.29"/>
    <col customWidth="1" min="2" max="2" width="20.14"/>
    <col customWidth="1" min="3" max="3" width="21.86"/>
    <col customWidth="1" min="4" max="4" width="22.29"/>
    <col customWidth="1" min="5" max="5" width="18.57"/>
    <col customWidth="1" min="6" max="6" width="17.71"/>
  </cols>
  <sheetData>
    <row r="1">
      <c r="A1" s="24" t="s">
        <v>16</v>
      </c>
      <c r="B1" s="25"/>
      <c r="C1" s="25"/>
      <c r="D1" s="25"/>
      <c r="E1" s="25"/>
      <c r="F1" s="26"/>
    </row>
    <row r="2" ht="6.0" customHeight="1">
      <c r="A2" s="27"/>
      <c r="B2" s="27"/>
      <c r="C2" s="27"/>
      <c r="D2" s="27"/>
      <c r="E2" s="27"/>
      <c r="F2" s="27"/>
    </row>
    <row r="3" ht="14.25" customHeight="1">
      <c r="A3" s="28" t="s">
        <v>17</v>
      </c>
    </row>
    <row r="4">
      <c r="A4" s="29" t="s">
        <v>18</v>
      </c>
      <c r="B4" s="30"/>
      <c r="C4" s="30"/>
      <c r="D4" s="30"/>
      <c r="E4" s="30"/>
      <c r="F4" s="31"/>
    </row>
    <row r="5">
      <c r="A5" s="32" t="s">
        <v>19</v>
      </c>
      <c r="B5" s="30"/>
      <c r="C5" s="30"/>
      <c r="D5" s="30"/>
      <c r="E5" s="30"/>
      <c r="F5" s="31"/>
    </row>
    <row r="6">
      <c r="A6" s="32" t="s">
        <v>20</v>
      </c>
      <c r="B6" s="30"/>
      <c r="C6" s="30"/>
      <c r="D6" s="30"/>
      <c r="E6" s="30"/>
      <c r="F6" s="31"/>
    </row>
    <row r="7">
      <c r="A7" s="32" t="s">
        <v>21</v>
      </c>
      <c r="B7" s="30"/>
      <c r="C7" s="30"/>
      <c r="D7" s="30"/>
      <c r="E7" s="30"/>
      <c r="F7" s="31"/>
    </row>
    <row r="8">
      <c r="A8" s="32" t="s">
        <v>22</v>
      </c>
      <c r="B8" s="30"/>
      <c r="C8" s="30"/>
      <c r="D8" s="30"/>
      <c r="E8" s="30"/>
      <c r="F8" s="31"/>
    </row>
    <row r="9" ht="6.0" customHeight="1">
      <c r="A9" s="27"/>
      <c r="B9" s="27"/>
      <c r="C9" s="27"/>
      <c r="D9" s="27"/>
      <c r="E9" s="27"/>
      <c r="F9" s="27"/>
    </row>
    <row r="10">
      <c r="A10" s="33" t="s">
        <v>23</v>
      </c>
      <c r="B10" s="25"/>
      <c r="C10" s="25"/>
      <c r="D10" s="25"/>
      <c r="E10" s="25"/>
      <c r="F10" s="26"/>
    </row>
    <row r="11">
      <c r="A11" s="34" t="s">
        <v>24</v>
      </c>
    </row>
    <row r="12" ht="6.0" customHeight="1">
      <c r="A12" s="35"/>
      <c r="B12" s="36"/>
      <c r="C12" s="35"/>
      <c r="D12" s="35"/>
      <c r="E12" s="35"/>
      <c r="F12" s="35"/>
    </row>
    <row r="13">
      <c r="A13" s="37" t="s">
        <v>25</v>
      </c>
      <c r="B13" s="25"/>
      <c r="C13" s="25"/>
      <c r="D13" s="25"/>
      <c r="E13" s="25"/>
      <c r="F13" s="25"/>
    </row>
    <row r="14">
      <c r="A14" s="38" t="s">
        <v>26</v>
      </c>
    </row>
    <row r="15" ht="6.0" customHeight="1">
      <c r="A15" s="39"/>
      <c r="B15" s="40"/>
      <c r="C15" s="39"/>
      <c r="D15" s="39"/>
      <c r="E15" s="39"/>
      <c r="F15" s="39"/>
    </row>
    <row r="16">
      <c r="A16" s="41" t="s">
        <v>27</v>
      </c>
      <c r="B16" s="30"/>
      <c r="C16" s="30"/>
      <c r="D16" s="30"/>
      <c r="E16" s="30"/>
      <c r="F16" s="30"/>
    </row>
    <row r="17" ht="6.0" customHeight="1">
      <c r="A17" s="42"/>
      <c r="B17" s="43"/>
      <c r="C17" s="42"/>
      <c r="D17" s="42"/>
      <c r="E17" s="42"/>
      <c r="F17" s="42"/>
    </row>
    <row r="18">
      <c r="A18" s="44" t="s">
        <v>28</v>
      </c>
      <c r="B18" s="3"/>
      <c r="C18" s="3"/>
      <c r="D18" s="3"/>
      <c r="E18" s="3"/>
      <c r="F18" s="4"/>
    </row>
    <row r="19">
      <c r="A19" s="45" t="s">
        <v>29</v>
      </c>
      <c r="B19" s="3"/>
      <c r="C19" s="3"/>
      <c r="D19" s="3"/>
      <c r="E19" s="3"/>
      <c r="F19" s="4"/>
    </row>
    <row r="20">
      <c r="A20" s="46" t="s">
        <v>30</v>
      </c>
      <c r="B20" s="46" t="s">
        <v>31</v>
      </c>
      <c r="C20" s="46" t="s">
        <v>32</v>
      </c>
      <c r="D20" s="47" t="s">
        <v>33</v>
      </c>
      <c r="E20" s="48" t="s">
        <v>34</v>
      </c>
      <c r="F20" s="49" t="s">
        <v>35</v>
      </c>
    </row>
    <row r="21" ht="24.0" customHeight="1">
      <c r="A21" s="50" t="s">
        <v>36</v>
      </c>
      <c r="B21" s="51" t="s">
        <v>37</v>
      </c>
      <c r="C21" s="51">
        <v>1741.66</v>
      </c>
      <c r="D21" s="52">
        <f>C21/220</f>
        <v>7.916636364</v>
      </c>
      <c r="E21" s="53">
        <f>(B25/6)*30</f>
        <v>200</v>
      </c>
      <c r="F21" s="54" t="s">
        <v>38</v>
      </c>
    </row>
    <row r="22" ht="6.0" customHeight="1">
      <c r="A22" s="55"/>
      <c r="B22" s="56"/>
      <c r="C22" s="55"/>
      <c r="D22" s="55"/>
      <c r="E22" s="55"/>
      <c r="F22" s="55"/>
    </row>
    <row r="23">
      <c r="A23" s="57" t="s">
        <v>39</v>
      </c>
      <c r="B23" s="3"/>
      <c r="C23" s="4"/>
      <c r="D23" s="58"/>
      <c r="E23" s="59"/>
      <c r="F23" s="55"/>
    </row>
    <row r="24" ht="24.0" customHeight="1">
      <c r="A24" s="60" t="s">
        <v>30</v>
      </c>
      <c r="B24" s="61" t="s">
        <v>40</v>
      </c>
      <c r="C24" s="61" t="s">
        <v>41</v>
      </c>
      <c r="D24" s="59"/>
      <c r="E24" s="55"/>
      <c r="F24" s="59"/>
    </row>
    <row r="25" ht="24.0" customHeight="1">
      <c r="A25" s="50" t="s">
        <v>36</v>
      </c>
      <c r="B25" s="62">
        <v>40.0</v>
      </c>
      <c r="C25" s="63">
        <f>E21*D21</f>
        <v>1583.327273</v>
      </c>
      <c r="D25" s="59"/>
      <c r="E25" s="55"/>
      <c r="F25" s="59"/>
    </row>
    <row r="26" ht="6.0" customHeight="1">
      <c r="A26" s="55"/>
      <c r="B26" s="56"/>
      <c r="C26" s="55"/>
      <c r="D26" s="55"/>
      <c r="E26" s="55"/>
      <c r="F26" s="55"/>
    </row>
    <row r="27">
      <c r="A27" s="37" t="s">
        <v>42</v>
      </c>
      <c r="B27" s="25"/>
      <c r="C27" s="25"/>
      <c r="D27" s="25"/>
      <c r="E27" s="25"/>
      <c r="F27" s="25"/>
    </row>
    <row r="28" ht="6.0" customHeight="1">
      <c r="A28" s="55"/>
      <c r="B28" s="56"/>
      <c r="C28" s="55"/>
      <c r="D28" s="55"/>
      <c r="E28" s="55"/>
      <c r="F28" s="55"/>
    </row>
    <row r="29">
      <c r="A29" s="64" t="s">
        <v>43</v>
      </c>
      <c r="B29" s="25"/>
      <c r="C29" s="25"/>
      <c r="D29" s="25"/>
      <c r="E29" s="25"/>
      <c r="F29" s="25"/>
    </row>
    <row r="30" ht="6.0" customHeight="1">
      <c r="A30" s="55"/>
      <c r="B30" s="56"/>
      <c r="C30" s="55"/>
      <c r="D30" s="55"/>
      <c r="E30" s="55"/>
      <c r="F30" s="55"/>
    </row>
    <row r="31">
      <c r="A31" s="44" t="s">
        <v>44</v>
      </c>
      <c r="B31" s="3"/>
      <c r="C31" s="3"/>
      <c r="D31" s="4"/>
      <c r="E31" s="65"/>
      <c r="F31" s="55"/>
    </row>
    <row r="32">
      <c r="A32" s="66" t="s">
        <v>45</v>
      </c>
      <c r="B32" s="3"/>
      <c r="C32" s="3"/>
      <c r="D32" s="4"/>
      <c r="E32" s="67"/>
      <c r="F32" s="67"/>
    </row>
    <row r="33">
      <c r="A33" s="46" t="s">
        <v>30</v>
      </c>
      <c r="B33" s="68" t="s">
        <v>46</v>
      </c>
      <c r="C33" s="47" t="s">
        <v>47</v>
      </c>
      <c r="D33" s="46" t="s">
        <v>48</v>
      </c>
      <c r="E33" s="69"/>
      <c r="F33" s="69"/>
    </row>
    <row r="34" ht="24.0" customHeight="1">
      <c r="A34" s="50" t="s">
        <v>36</v>
      </c>
      <c r="B34" s="63">
        <f>C25</f>
        <v>1583.327273</v>
      </c>
      <c r="C34" s="70">
        <f>1/12</f>
        <v>0.08333333333</v>
      </c>
      <c r="D34" s="71">
        <f>B34*C34</f>
        <v>131.9439394</v>
      </c>
      <c r="E34" s="55"/>
      <c r="F34" s="55"/>
    </row>
    <row r="35" ht="6.0" customHeight="1">
      <c r="A35" s="55"/>
      <c r="B35" s="56"/>
      <c r="C35" s="55"/>
      <c r="D35" s="55"/>
      <c r="E35" s="55"/>
      <c r="F35" s="55"/>
    </row>
    <row r="36">
      <c r="A36" s="44" t="s">
        <v>49</v>
      </c>
      <c r="B36" s="3"/>
      <c r="C36" s="3"/>
      <c r="D36" s="4"/>
      <c r="E36" s="55"/>
      <c r="F36" s="55"/>
    </row>
    <row r="37">
      <c r="A37" s="66" t="s">
        <v>50</v>
      </c>
      <c r="B37" s="3"/>
      <c r="C37" s="3"/>
      <c r="D37" s="4"/>
      <c r="E37" s="72"/>
      <c r="F37" s="72"/>
    </row>
    <row r="38">
      <c r="A38" s="46" t="s">
        <v>30</v>
      </c>
      <c r="B38" s="68" t="s">
        <v>46</v>
      </c>
      <c r="C38" s="47" t="s">
        <v>47</v>
      </c>
      <c r="D38" s="46" t="s">
        <v>48</v>
      </c>
      <c r="E38" s="69"/>
      <c r="F38" s="69"/>
    </row>
    <row r="39" ht="24.0" customHeight="1">
      <c r="A39" s="50" t="s">
        <v>36</v>
      </c>
      <c r="B39" s="63">
        <f>C25</f>
        <v>1583.327273</v>
      </c>
      <c r="C39" s="70">
        <f>1/12</f>
        <v>0.08333333333</v>
      </c>
      <c r="D39" s="71">
        <f>B39*C39</f>
        <v>131.9439394</v>
      </c>
      <c r="E39" s="55"/>
      <c r="F39" s="55"/>
    </row>
    <row r="40" ht="6.0" customHeight="1">
      <c r="A40" s="55"/>
      <c r="B40" s="56"/>
      <c r="C40" s="55"/>
      <c r="D40" s="55"/>
      <c r="E40" s="55"/>
      <c r="F40" s="55"/>
    </row>
    <row r="41">
      <c r="A41" s="73" t="s">
        <v>51</v>
      </c>
      <c r="B41" s="3"/>
      <c r="C41" s="3"/>
      <c r="D41" s="3"/>
      <c r="E41" s="4"/>
      <c r="F41" s="55"/>
    </row>
    <row r="42">
      <c r="A42" s="66" t="s">
        <v>52</v>
      </c>
      <c r="B42" s="3"/>
      <c r="C42" s="3"/>
      <c r="D42" s="3"/>
      <c r="E42" s="4"/>
      <c r="F42" s="69"/>
    </row>
    <row r="43">
      <c r="A43" s="46" t="s">
        <v>30</v>
      </c>
      <c r="B43" s="68" t="s">
        <v>46</v>
      </c>
      <c r="C43" s="47" t="s">
        <v>53</v>
      </c>
      <c r="D43" s="47" t="s">
        <v>54</v>
      </c>
      <c r="E43" s="46" t="s">
        <v>48</v>
      </c>
      <c r="F43" s="69"/>
    </row>
    <row r="44" ht="24.0" customHeight="1">
      <c r="A44" s="50" t="s">
        <v>36</v>
      </c>
      <c r="B44" s="63">
        <f>C25</f>
        <v>1583.327273</v>
      </c>
      <c r="C44" s="70">
        <f>1/3</f>
        <v>0.3333333333</v>
      </c>
      <c r="D44" s="70">
        <f>1/12</f>
        <v>0.08333333333</v>
      </c>
      <c r="E44" s="71">
        <f>B44*C44*D44</f>
        <v>43.98131313</v>
      </c>
      <c r="F44" s="55"/>
    </row>
    <row r="45" ht="6.0" customHeight="1">
      <c r="A45" s="55"/>
      <c r="B45" s="56"/>
      <c r="C45" s="55"/>
      <c r="D45" s="55"/>
      <c r="E45" s="55"/>
      <c r="F45" s="55"/>
    </row>
    <row r="46">
      <c r="A46" s="74" t="s">
        <v>55</v>
      </c>
      <c r="B46" s="3"/>
      <c r="C46" s="3"/>
      <c r="D46" s="3"/>
      <c r="E46" s="4"/>
      <c r="F46" s="55"/>
    </row>
    <row r="47" ht="24.0" customHeight="1">
      <c r="A47" s="60" t="s">
        <v>30</v>
      </c>
      <c r="B47" s="75" t="s">
        <v>56</v>
      </c>
      <c r="C47" s="76" t="s">
        <v>57</v>
      </c>
      <c r="D47" s="76" t="s">
        <v>58</v>
      </c>
      <c r="E47" s="60" t="s">
        <v>59</v>
      </c>
      <c r="F47" s="69"/>
    </row>
    <row r="48" ht="24.0" customHeight="1">
      <c r="A48" s="50" t="s">
        <v>36</v>
      </c>
      <c r="B48" s="63">
        <f>$D34</f>
        <v>131.9439394</v>
      </c>
      <c r="C48" s="63">
        <f>$D39</f>
        <v>131.9439394</v>
      </c>
      <c r="D48" s="63">
        <f>$E44</f>
        <v>43.98131313</v>
      </c>
      <c r="E48" s="71">
        <f>SUM(B48:D48)</f>
        <v>307.8691919</v>
      </c>
      <c r="F48" s="55"/>
    </row>
    <row r="49" ht="6.0" customHeight="1">
      <c r="A49" s="55"/>
      <c r="B49" s="56"/>
      <c r="C49" s="55"/>
      <c r="D49" s="55"/>
      <c r="E49" s="55"/>
      <c r="F49" s="55"/>
    </row>
    <row r="50">
      <c r="A50" s="64" t="s">
        <v>60</v>
      </c>
      <c r="B50" s="25"/>
      <c r="C50" s="25"/>
      <c r="D50" s="25"/>
      <c r="E50" s="25"/>
      <c r="F50" s="25"/>
    </row>
    <row r="51">
      <c r="A51" s="38" t="s">
        <v>61</v>
      </c>
    </row>
    <row r="52" ht="6.0" customHeight="1">
      <c r="A52" s="77"/>
      <c r="B52" s="77"/>
      <c r="C52" s="77"/>
      <c r="D52" s="77"/>
      <c r="E52" s="77"/>
      <c r="F52" s="77"/>
    </row>
    <row r="53">
      <c r="A53" s="78" t="s">
        <v>62</v>
      </c>
      <c r="B53" s="4"/>
      <c r="C53" s="55"/>
      <c r="D53" s="55"/>
      <c r="E53" s="55"/>
      <c r="F53" s="55"/>
    </row>
    <row r="54">
      <c r="A54" s="79" t="s">
        <v>63</v>
      </c>
      <c r="B54" s="68" t="s">
        <v>64</v>
      </c>
      <c r="C54" s="69"/>
      <c r="D54" s="69"/>
      <c r="E54" s="69"/>
      <c r="F54" s="69"/>
    </row>
    <row r="55" ht="24.0" customHeight="1">
      <c r="A55" s="80" t="s">
        <v>65</v>
      </c>
      <c r="B55" s="81">
        <v>0.2</v>
      </c>
      <c r="C55" s="55"/>
      <c r="D55" s="55"/>
      <c r="E55" s="55"/>
      <c r="F55" s="55"/>
    </row>
    <row r="56" ht="24.0" customHeight="1">
      <c r="A56" s="80" t="s">
        <v>66</v>
      </c>
      <c r="B56" s="81">
        <v>0.025</v>
      </c>
      <c r="C56" s="55"/>
      <c r="D56" s="55"/>
      <c r="E56" s="55"/>
      <c r="F56" s="55"/>
    </row>
    <row r="57" ht="24.0" customHeight="1">
      <c r="A57" s="62" t="s">
        <v>67</v>
      </c>
      <c r="B57" s="82">
        <v>0.03</v>
      </c>
      <c r="C57" s="83"/>
    </row>
    <row r="58" ht="24.0" customHeight="1">
      <c r="A58" s="80" t="s">
        <v>68</v>
      </c>
      <c r="B58" s="81">
        <v>0.015</v>
      </c>
      <c r="C58" s="55"/>
      <c r="D58" s="55"/>
      <c r="E58" s="55"/>
      <c r="F58" s="55"/>
    </row>
    <row r="59" ht="24.0" customHeight="1">
      <c r="A59" s="80" t="s">
        <v>69</v>
      </c>
      <c r="B59" s="81">
        <v>0.01</v>
      </c>
      <c r="C59" s="55"/>
      <c r="D59" s="55"/>
      <c r="E59" s="55"/>
      <c r="F59" s="55"/>
    </row>
    <row r="60" ht="24.0" customHeight="1">
      <c r="A60" s="80" t="s">
        <v>70</v>
      </c>
      <c r="B60" s="81">
        <v>0.006</v>
      </c>
      <c r="C60" s="55"/>
      <c r="D60" s="55"/>
      <c r="E60" s="55"/>
      <c r="F60" s="55"/>
    </row>
    <row r="61" ht="24.0" customHeight="1">
      <c r="A61" s="80" t="s">
        <v>71</v>
      </c>
      <c r="B61" s="81">
        <v>0.002</v>
      </c>
      <c r="C61" s="84"/>
      <c r="D61" s="55"/>
      <c r="E61" s="55"/>
      <c r="F61" s="55"/>
    </row>
    <row r="62" ht="24.0" customHeight="1">
      <c r="A62" s="80" t="s">
        <v>72</v>
      </c>
      <c r="B62" s="81">
        <v>0.08</v>
      </c>
      <c r="C62" s="55"/>
      <c r="D62" s="55"/>
      <c r="E62" s="55"/>
      <c r="F62" s="55"/>
    </row>
    <row r="63" ht="24.0" customHeight="1">
      <c r="A63" s="85" t="s">
        <v>73</v>
      </c>
      <c r="B63" s="86">
        <f>SUM(B55:B62)</f>
        <v>0.368</v>
      </c>
      <c r="C63" s="55"/>
      <c r="D63" s="55"/>
      <c r="E63" s="55"/>
      <c r="F63" s="55"/>
    </row>
    <row r="64" ht="6.0" customHeight="1">
      <c r="A64" s="55"/>
      <c r="B64" s="56"/>
      <c r="C64" s="55"/>
      <c r="D64" s="55"/>
      <c r="E64" s="55"/>
      <c r="F64" s="55"/>
    </row>
    <row r="65">
      <c r="A65" s="78" t="s">
        <v>74</v>
      </c>
      <c r="B65" s="3"/>
      <c r="C65" s="3"/>
      <c r="D65" s="4"/>
      <c r="E65" s="55"/>
      <c r="F65" s="55"/>
    </row>
    <row r="66">
      <c r="A66" s="87" t="s">
        <v>75</v>
      </c>
      <c r="B66" s="3"/>
      <c r="C66" s="3"/>
      <c r="D66" s="4"/>
      <c r="E66" s="69"/>
      <c r="F66" s="69"/>
    </row>
    <row r="67">
      <c r="A67" s="46" t="s">
        <v>30</v>
      </c>
      <c r="B67" s="68" t="s">
        <v>46</v>
      </c>
      <c r="C67" s="47" t="s">
        <v>47</v>
      </c>
      <c r="D67" s="46" t="s">
        <v>48</v>
      </c>
      <c r="E67" s="69"/>
      <c r="F67" s="69"/>
    </row>
    <row r="68" ht="24.0" customHeight="1">
      <c r="A68" s="50" t="s">
        <v>36</v>
      </c>
      <c r="B68" s="63">
        <f>C25+E48</f>
        <v>1891.196465</v>
      </c>
      <c r="C68" s="88">
        <f>SUM($B55:$B61)</f>
        <v>0.288</v>
      </c>
      <c r="D68" s="71">
        <f>B68*C68</f>
        <v>544.6645818</v>
      </c>
      <c r="E68" s="55"/>
      <c r="F68" s="55"/>
    </row>
    <row r="69" ht="6.0" customHeight="1">
      <c r="A69" s="55"/>
      <c r="B69" s="56"/>
      <c r="C69" s="55"/>
      <c r="D69" s="55"/>
      <c r="E69" s="55"/>
      <c r="F69" s="55"/>
    </row>
    <row r="70">
      <c r="A70" s="78" t="s">
        <v>76</v>
      </c>
      <c r="B70" s="3"/>
      <c r="C70" s="3"/>
      <c r="D70" s="4"/>
      <c r="E70" s="55"/>
      <c r="F70" s="55"/>
    </row>
    <row r="71">
      <c r="A71" s="87" t="s">
        <v>77</v>
      </c>
      <c r="B71" s="3"/>
      <c r="C71" s="3"/>
      <c r="D71" s="4"/>
      <c r="E71" s="69"/>
      <c r="F71" s="69"/>
    </row>
    <row r="72">
      <c r="A72" s="46" t="s">
        <v>30</v>
      </c>
      <c r="B72" s="68" t="s">
        <v>46</v>
      </c>
      <c r="C72" s="47" t="s">
        <v>47</v>
      </c>
      <c r="D72" s="46" t="s">
        <v>48</v>
      </c>
      <c r="E72" s="69"/>
      <c r="F72" s="69"/>
    </row>
    <row r="73" ht="24.0" customHeight="1">
      <c r="A73" s="50" t="s">
        <v>36</v>
      </c>
      <c r="B73" s="63">
        <f>C25+E48</f>
        <v>1891.196465</v>
      </c>
      <c r="C73" s="70">
        <f>$B62</f>
        <v>0.08</v>
      </c>
      <c r="D73" s="71">
        <f>B73*C73</f>
        <v>151.2957172</v>
      </c>
      <c r="E73" s="55"/>
      <c r="F73" s="55"/>
    </row>
    <row r="74" ht="6.0" customHeight="1">
      <c r="A74" s="55"/>
      <c r="B74" s="56"/>
      <c r="C74" s="55"/>
      <c r="D74" s="55"/>
      <c r="E74" s="55"/>
      <c r="F74" s="55"/>
    </row>
    <row r="75">
      <c r="A75" s="74" t="s">
        <v>78</v>
      </c>
      <c r="B75" s="3"/>
      <c r="C75" s="3"/>
      <c r="D75" s="4"/>
      <c r="E75" s="55"/>
      <c r="F75" s="55"/>
    </row>
    <row r="76">
      <c r="A76" s="60" t="s">
        <v>30</v>
      </c>
      <c r="B76" s="75" t="s">
        <v>79</v>
      </c>
      <c r="C76" s="76" t="s">
        <v>72</v>
      </c>
      <c r="D76" s="60" t="s">
        <v>59</v>
      </c>
      <c r="E76" s="69"/>
      <c r="F76" s="69"/>
    </row>
    <row r="77" ht="24.0" customHeight="1">
      <c r="A77" s="50" t="s">
        <v>36</v>
      </c>
      <c r="B77" s="63">
        <f>D68</f>
        <v>544.6645818</v>
      </c>
      <c r="C77" s="89">
        <f>D73</f>
        <v>151.2957172</v>
      </c>
      <c r="D77" s="71">
        <f>B77+C77</f>
        <v>695.960299</v>
      </c>
      <c r="E77" s="55"/>
      <c r="F77" s="55"/>
    </row>
    <row r="78" ht="6.0" customHeight="1">
      <c r="A78" s="55"/>
      <c r="B78" s="56"/>
      <c r="C78" s="55"/>
      <c r="D78" s="55"/>
      <c r="E78" s="55"/>
      <c r="F78" s="55"/>
    </row>
    <row r="79">
      <c r="A79" s="64" t="s">
        <v>80</v>
      </c>
      <c r="B79" s="25"/>
      <c r="C79" s="25"/>
      <c r="D79" s="25"/>
      <c r="E79" s="25"/>
      <c r="F79" s="25"/>
    </row>
    <row r="80">
      <c r="A80" s="38" t="s">
        <v>81</v>
      </c>
    </row>
    <row r="81" ht="6.0" customHeight="1">
      <c r="A81" s="55"/>
      <c r="B81" s="56"/>
      <c r="C81" s="55"/>
      <c r="D81" s="55"/>
      <c r="E81" s="55"/>
      <c r="F81" s="55"/>
    </row>
    <row r="82">
      <c r="A82" s="90" t="s">
        <v>82</v>
      </c>
      <c r="F82" s="55"/>
    </row>
    <row r="83" ht="6.0" customHeight="1">
      <c r="A83" s="55"/>
      <c r="B83" s="56"/>
      <c r="C83" s="55"/>
      <c r="D83" s="55"/>
      <c r="E83" s="55"/>
      <c r="F83" s="55"/>
    </row>
    <row r="84">
      <c r="A84" s="91" t="s">
        <v>83</v>
      </c>
      <c r="B84" s="3"/>
      <c r="C84" s="3"/>
      <c r="D84" s="3"/>
      <c r="E84" s="4"/>
      <c r="F84" s="55"/>
    </row>
    <row r="85">
      <c r="A85" s="45" t="s">
        <v>84</v>
      </c>
      <c r="B85" s="3"/>
      <c r="C85" s="3"/>
      <c r="D85" s="3"/>
      <c r="E85" s="4"/>
      <c r="F85" s="67"/>
    </row>
    <row r="86">
      <c r="A86" s="46" t="s">
        <v>30</v>
      </c>
      <c r="B86" s="68" t="s">
        <v>85</v>
      </c>
      <c r="C86" s="46" t="s">
        <v>86</v>
      </c>
      <c r="D86" s="47" t="s">
        <v>87</v>
      </c>
      <c r="E86" s="46" t="s">
        <v>88</v>
      </c>
      <c r="F86" s="69"/>
    </row>
    <row r="87" ht="24.0" customHeight="1">
      <c r="A87" s="50" t="s">
        <v>36</v>
      </c>
      <c r="B87" s="51">
        <v>4.8</v>
      </c>
      <c r="C87" s="92">
        <v>2.0</v>
      </c>
      <c r="D87" s="93">
        <v>22.0</v>
      </c>
      <c r="E87" s="71">
        <f>B87*C87*D87</f>
        <v>211.2</v>
      </c>
      <c r="F87" s="55"/>
    </row>
    <row r="88" ht="6.0" customHeight="1">
      <c r="A88" s="55"/>
      <c r="B88" s="56"/>
      <c r="C88" s="55"/>
      <c r="D88" s="55"/>
      <c r="E88" s="55"/>
      <c r="F88" s="55"/>
    </row>
    <row r="89">
      <c r="A89" s="78" t="s">
        <v>89</v>
      </c>
      <c r="B89" s="3"/>
      <c r="C89" s="3"/>
      <c r="D89" s="4"/>
      <c r="E89" s="59"/>
      <c r="F89" s="55"/>
    </row>
    <row r="90">
      <c r="A90" s="45" t="s">
        <v>90</v>
      </c>
      <c r="B90" s="3"/>
      <c r="C90" s="3"/>
      <c r="D90" s="4"/>
      <c r="E90" s="59"/>
      <c r="F90" s="69"/>
    </row>
    <row r="91">
      <c r="A91" s="46" t="s">
        <v>30</v>
      </c>
      <c r="B91" s="68" t="s">
        <v>46</v>
      </c>
      <c r="C91" s="47" t="s">
        <v>47</v>
      </c>
      <c r="D91" s="46" t="s">
        <v>91</v>
      </c>
      <c r="E91" s="59"/>
      <c r="F91" s="69"/>
    </row>
    <row r="92" ht="24.0" customHeight="1">
      <c r="A92" s="50" t="s">
        <v>36</v>
      </c>
      <c r="B92" s="63">
        <f>C25</f>
        <v>1583.327273</v>
      </c>
      <c r="C92" s="94">
        <v>0.06</v>
      </c>
      <c r="D92" s="71">
        <f>B92*C92</f>
        <v>94.99963636</v>
      </c>
      <c r="E92" s="59"/>
      <c r="F92" s="55"/>
    </row>
    <row r="93" ht="6.0" customHeight="1">
      <c r="A93" s="55"/>
      <c r="B93" s="56"/>
      <c r="C93" s="55"/>
      <c r="D93" s="55"/>
      <c r="E93" s="55"/>
      <c r="F93" s="55"/>
    </row>
    <row r="94">
      <c r="A94" s="78" t="s">
        <v>92</v>
      </c>
      <c r="B94" s="3"/>
      <c r="C94" s="3"/>
      <c r="D94" s="4"/>
      <c r="E94" s="55"/>
      <c r="F94" s="55"/>
    </row>
    <row r="95">
      <c r="A95" s="46" t="s">
        <v>30</v>
      </c>
      <c r="B95" s="95" t="s">
        <v>93</v>
      </c>
      <c r="C95" s="79" t="s">
        <v>94</v>
      </c>
      <c r="D95" s="46" t="s">
        <v>95</v>
      </c>
      <c r="E95" s="69"/>
      <c r="F95" s="69"/>
    </row>
    <row r="96" ht="24.0" customHeight="1">
      <c r="A96" s="50" t="s">
        <v>36</v>
      </c>
      <c r="B96" s="63">
        <f>E87</f>
        <v>211.2</v>
      </c>
      <c r="C96" s="63">
        <f>D92</f>
        <v>94.99963636</v>
      </c>
      <c r="D96" s="71">
        <f>B96-C96</f>
        <v>116.2003636</v>
      </c>
      <c r="E96" s="55"/>
      <c r="F96" s="55"/>
    </row>
    <row r="97" ht="6.0" customHeight="1">
      <c r="A97" s="55"/>
      <c r="B97" s="56"/>
      <c r="C97" s="55"/>
      <c r="D97" s="55"/>
      <c r="E97" s="55"/>
      <c r="F97" s="55"/>
    </row>
    <row r="98" ht="18.75" customHeight="1">
      <c r="A98" s="96" t="s">
        <v>96</v>
      </c>
      <c r="E98" s="55"/>
      <c r="F98" s="55"/>
    </row>
    <row r="99" ht="6.0" customHeight="1">
      <c r="A99" s="55"/>
      <c r="B99" s="56"/>
      <c r="C99" s="55"/>
      <c r="D99" s="55"/>
      <c r="E99" s="55"/>
      <c r="F99" s="55"/>
    </row>
    <row r="100">
      <c r="A100" s="91" t="s">
        <v>97</v>
      </c>
      <c r="B100" s="3"/>
      <c r="C100" s="3"/>
      <c r="D100" s="4"/>
      <c r="E100" s="55"/>
      <c r="F100" s="55"/>
    </row>
    <row r="101">
      <c r="A101" s="45" t="s">
        <v>98</v>
      </c>
      <c r="B101" s="3"/>
      <c r="C101" s="3"/>
      <c r="D101" s="4"/>
      <c r="E101" s="69"/>
      <c r="F101" s="69"/>
    </row>
    <row r="102">
      <c r="A102" s="46" t="s">
        <v>30</v>
      </c>
      <c r="B102" s="95" t="s">
        <v>99</v>
      </c>
      <c r="C102" s="47" t="s">
        <v>100</v>
      </c>
      <c r="D102" s="46" t="s">
        <v>88</v>
      </c>
      <c r="E102" s="69"/>
      <c r="F102" s="69"/>
    </row>
    <row r="103" ht="24.0" customHeight="1">
      <c r="A103" s="50" t="s">
        <v>36</v>
      </c>
      <c r="B103" s="51">
        <v>23.68</v>
      </c>
      <c r="C103" s="97">
        <f>D87</f>
        <v>22</v>
      </c>
      <c r="D103" s="71">
        <f>B103*C103</f>
        <v>520.96</v>
      </c>
      <c r="E103" s="55"/>
      <c r="F103" s="55"/>
    </row>
    <row r="104" ht="6.0" customHeight="1">
      <c r="A104" s="55"/>
      <c r="B104" s="56"/>
      <c r="C104" s="55"/>
      <c r="D104" s="55"/>
      <c r="E104" s="55"/>
      <c r="F104" s="55"/>
    </row>
    <row r="105">
      <c r="A105" s="78" t="s">
        <v>101</v>
      </c>
      <c r="B105" s="3"/>
      <c r="C105" s="3"/>
      <c r="D105" s="4"/>
      <c r="E105" s="55"/>
      <c r="F105" s="55"/>
    </row>
    <row r="106">
      <c r="A106" s="45" t="s">
        <v>102</v>
      </c>
      <c r="B106" s="3"/>
      <c r="C106" s="3"/>
      <c r="D106" s="4"/>
      <c r="E106" s="69"/>
      <c r="F106" s="69"/>
    </row>
    <row r="107">
      <c r="A107" s="46" t="s">
        <v>30</v>
      </c>
      <c r="B107" s="68" t="s">
        <v>46</v>
      </c>
      <c r="C107" s="46" t="s">
        <v>103</v>
      </c>
      <c r="D107" s="46" t="s">
        <v>91</v>
      </c>
      <c r="E107" s="69"/>
      <c r="F107" s="69"/>
    </row>
    <row r="108" ht="24.0" customHeight="1">
      <c r="A108" s="50" t="s">
        <v>36</v>
      </c>
      <c r="B108" s="63">
        <f>D103</f>
        <v>520.96</v>
      </c>
      <c r="C108" s="98">
        <v>0.19</v>
      </c>
      <c r="D108" s="71">
        <f>B108*C108</f>
        <v>98.9824</v>
      </c>
      <c r="E108" s="55"/>
      <c r="F108" s="55"/>
    </row>
    <row r="109" ht="6.0" customHeight="1">
      <c r="A109" s="55"/>
      <c r="B109" s="56"/>
      <c r="C109" s="55"/>
      <c r="D109" s="55"/>
      <c r="E109" s="55"/>
      <c r="F109" s="55"/>
    </row>
    <row r="110">
      <c r="A110" s="78" t="s">
        <v>104</v>
      </c>
      <c r="B110" s="3"/>
      <c r="C110" s="3"/>
      <c r="D110" s="4"/>
      <c r="E110" s="55"/>
      <c r="F110" s="55"/>
    </row>
    <row r="111">
      <c r="A111" s="46" t="s">
        <v>30</v>
      </c>
      <c r="B111" s="95" t="s">
        <v>93</v>
      </c>
      <c r="C111" s="79" t="s">
        <v>105</v>
      </c>
      <c r="D111" s="46" t="s">
        <v>95</v>
      </c>
      <c r="E111" s="69"/>
      <c r="F111" s="69"/>
    </row>
    <row r="112" ht="24.0" customHeight="1">
      <c r="A112" s="50" t="s">
        <v>36</v>
      </c>
      <c r="B112" s="63">
        <f>D103</f>
        <v>520.96</v>
      </c>
      <c r="C112" s="63">
        <f>D108</f>
        <v>98.9824</v>
      </c>
      <c r="D112" s="71">
        <f>B112-C112</f>
        <v>421.9776</v>
      </c>
      <c r="E112" s="55"/>
      <c r="F112" s="55"/>
    </row>
    <row r="113" ht="6.0" customHeight="1">
      <c r="A113" s="55"/>
      <c r="B113" s="56"/>
      <c r="C113" s="55"/>
      <c r="D113" s="55"/>
      <c r="E113" s="55"/>
      <c r="F113" s="55"/>
    </row>
    <row r="114">
      <c r="A114" s="99" t="s">
        <v>106</v>
      </c>
    </row>
    <row r="115">
      <c r="A115" s="38" t="s">
        <v>107</v>
      </c>
    </row>
    <row r="116" ht="6.0" customHeight="1">
      <c r="A116" s="55"/>
      <c r="B116" s="56"/>
      <c r="C116" s="55"/>
      <c r="D116" s="55"/>
      <c r="E116" s="55"/>
      <c r="F116" s="55"/>
    </row>
    <row r="117">
      <c r="A117" s="91" t="s">
        <v>108</v>
      </c>
      <c r="B117" s="3"/>
      <c r="C117" s="3"/>
      <c r="D117" s="4"/>
      <c r="E117" s="55"/>
      <c r="F117" s="55"/>
    </row>
    <row r="118">
      <c r="A118" s="66" t="s">
        <v>109</v>
      </c>
      <c r="B118" s="3"/>
      <c r="C118" s="3"/>
      <c r="D118" s="4"/>
      <c r="E118" s="69"/>
      <c r="F118" s="69"/>
    </row>
    <row r="119">
      <c r="A119" s="46" t="s">
        <v>30</v>
      </c>
      <c r="B119" s="68" t="s">
        <v>110</v>
      </c>
      <c r="C119" s="46" t="s">
        <v>111</v>
      </c>
      <c r="D119" s="46" t="s">
        <v>95</v>
      </c>
      <c r="E119" s="69"/>
      <c r="F119" s="69"/>
    </row>
    <row r="120" ht="24.0" customHeight="1">
      <c r="A120" s="50" t="s">
        <v>36</v>
      </c>
      <c r="B120" s="51">
        <v>19.42</v>
      </c>
      <c r="C120" s="100">
        <v>0.0</v>
      </c>
      <c r="D120" s="101">
        <f>B120-C120</f>
        <v>19.42</v>
      </c>
      <c r="E120" s="55"/>
      <c r="F120" s="55"/>
    </row>
    <row r="121" ht="6.0" customHeight="1">
      <c r="A121" s="102"/>
      <c r="B121" s="102"/>
      <c r="C121" s="102"/>
      <c r="D121" s="102"/>
      <c r="E121" s="102"/>
      <c r="F121" s="102"/>
    </row>
    <row r="122">
      <c r="A122" s="74" t="s">
        <v>112</v>
      </c>
      <c r="B122" s="3"/>
      <c r="C122" s="3"/>
      <c r="D122" s="3"/>
      <c r="E122" s="4"/>
      <c r="F122" s="55"/>
    </row>
    <row r="123">
      <c r="A123" s="60" t="s">
        <v>30</v>
      </c>
      <c r="B123" s="75" t="s">
        <v>113</v>
      </c>
      <c r="C123" s="76" t="s">
        <v>114</v>
      </c>
      <c r="D123" s="60" t="s">
        <v>115</v>
      </c>
      <c r="E123" s="76" t="s">
        <v>116</v>
      </c>
      <c r="F123" s="103"/>
    </row>
    <row r="124" ht="24.0" customHeight="1">
      <c r="A124" s="50" t="s">
        <v>36</v>
      </c>
      <c r="B124" s="63">
        <f>D96</f>
        <v>116.2003636</v>
      </c>
      <c r="C124" s="63">
        <f>D112</f>
        <v>421.9776</v>
      </c>
      <c r="D124" s="63">
        <f>D120</f>
        <v>19.42</v>
      </c>
      <c r="E124" s="71">
        <f>SUM(B124:D124)</f>
        <v>557.5979636</v>
      </c>
      <c r="F124" s="103"/>
    </row>
    <row r="125" ht="6.0" customHeight="1">
      <c r="A125" s="55"/>
      <c r="B125" s="56"/>
      <c r="C125" s="55"/>
      <c r="D125" s="55"/>
      <c r="E125" s="55"/>
      <c r="F125" s="55"/>
    </row>
    <row r="126">
      <c r="A126" s="104" t="s">
        <v>117</v>
      </c>
      <c r="B126" s="3"/>
      <c r="C126" s="3"/>
      <c r="D126" s="3"/>
      <c r="E126" s="4"/>
      <c r="F126" s="55"/>
    </row>
    <row r="127">
      <c r="A127" s="105" t="s">
        <v>30</v>
      </c>
      <c r="B127" s="106" t="s">
        <v>118</v>
      </c>
      <c r="C127" s="107" t="s">
        <v>119</v>
      </c>
      <c r="D127" s="107" t="s">
        <v>120</v>
      </c>
      <c r="E127" s="105" t="s">
        <v>59</v>
      </c>
      <c r="F127" s="69"/>
    </row>
    <row r="128" ht="24.0" customHeight="1">
      <c r="A128" s="50" t="s">
        <v>36</v>
      </c>
      <c r="B128" s="63">
        <f>E48</f>
        <v>307.8691919</v>
      </c>
      <c r="C128" s="63">
        <f>D77</f>
        <v>695.960299</v>
      </c>
      <c r="D128" s="63">
        <f>E124</f>
        <v>557.5979636</v>
      </c>
      <c r="E128" s="71">
        <f>SUM(B128:D128)</f>
        <v>1561.427455</v>
      </c>
      <c r="F128" s="55"/>
    </row>
    <row r="129" ht="6.0" customHeight="1">
      <c r="A129" s="55"/>
      <c r="B129" s="56"/>
      <c r="C129" s="55"/>
      <c r="D129" s="55"/>
      <c r="E129" s="55"/>
      <c r="F129" s="55"/>
    </row>
    <row r="130">
      <c r="A130" s="37" t="s">
        <v>121</v>
      </c>
      <c r="B130" s="25"/>
      <c r="C130" s="25"/>
      <c r="D130" s="25"/>
      <c r="E130" s="25"/>
      <c r="F130" s="26"/>
    </row>
    <row r="131">
      <c r="A131" s="38" t="s">
        <v>122</v>
      </c>
    </row>
    <row r="132" ht="24.0" customHeight="1">
      <c r="A132" s="108" t="s">
        <v>123</v>
      </c>
      <c r="B132" s="4"/>
      <c r="C132" s="55"/>
      <c r="D132" s="55"/>
      <c r="E132" s="55"/>
      <c r="F132" s="55"/>
    </row>
    <row r="133">
      <c r="A133" s="79" t="s">
        <v>124</v>
      </c>
      <c r="B133" s="68" t="s">
        <v>125</v>
      </c>
      <c r="C133" s="69"/>
      <c r="D133" s="69"/>
      <c r="E133" s="69"/>
      <c r="F133" s="69"/>
    </row>
    <row r="134" ht="24.0" customHeight="1">
      <c r="A134" s="109" t="s">
        <v>126</v>
      </c>
      <c r="B134" s="82">
        <v>0.6774</v>
      </c>
      <c r="C134" s="55"/>
      <c r="D134" s="55"/>
      <c r="E134" s="55"/>
      <c r="F134" s="55"/>
    </row>
    <row r="135" ht="24.0" customHeight="1">
      <c r="A135" s="110" t="s">
        <v>127</v>
      </c>
      <c r="B135" s="111">
        <v>0.45</v>
      </c>
      <c r="C135" s="55"/>
      <c r="D135" s="55"/>
      <c r="E135" s="55"/>
      <c r="F135" s="55"/>
    </row>
    <row r="136" ht="24.0" customHeight="1">
      <c r="A136" s="110" t="s">
        <v>128</v>
      </c>
      <c r="B136" s="111">
        <v>0.55</v>
      </c>
      <c r="C136" s="55"/>
      <c r="D136" s="55"/>
      <c r="E136" s="55"/>
      <c r="F136" s="55"/>
    </row>
    <row r="137" ht="32.25" customHeight="1">
      <c r="A137" s="109" t="s">
        <v>129</v>
      </c>
      <c r="B137" s="82">
        <v>0.0277</v>
      </c>
      <c r="C137" s="55"/>
      <c r="D137" s="55"/>
      <c r="E137" s="55"/>
      <c r="F137" s="55"/>
    </row>
    <row r="138" ht="30.0" customHeight="1">
      <c r="A138" s="109" t="s">
        <v>130</v>
      </c>
      <c r="B138" s="82">
        <v>0.2949</v>
      </c>
      <c r="C138" s="55"/>
      <c r="D138" s="55"/>
      <c r="E138" s="55"/>
      <c r="F138" s="55"/>
    </row>
    <row r="139">
      <c r="A139" s="85" t="s">
        <v>73</v>
      </c>
      <c r="B139" s="86">
        <f>SUM(B134,B137,B138)</f>
        <v>1</v>
      </c>
      <c r="C139" s="69"/>
      <c r="D139" s="69"/>
      <c r="E139" s="69"/>
      <c r="F139" s="69"/>
    </row>
    <row r="140" ht="6.0" customHeight="1">
      <c r="A140" s="55"/>
      <c r="B140" s="56"/>
      <c r="C140" s="55"/>
      <c r="D140" s="55"/>
      <c r="E140" s="55"/>
      <c r="F140" s="55"/>
    </row>
    <row r="141">
      <c r="A141" s="64" t="s">
        <v>131</v>
      </c>
      <c r="B141" s="25"/>
      <c r="C141" s="25"/>
      <c r="D141" s="25"/>
      <c r="E141" s="25"/>
      <c r="F141" s="26"/>
    </row>
    <row r="142">
      <c r="A142" s="112" t="s">
        <v>132</v>
      </c>
    </row>
    <row r="143" ht="7.5" customHeight="1">
      <c r="A143" s="55"/>
      <c r="B143" s="56"/>
      <c r="C143" s="55"/>
      <c r="D143" s="55"/>
      <c r="E143" s="55"/>
      <c r="F143" s="55"/>
    </row>
    <row r="144">
      <c r="A144" s="78" t="s">
        <v>133</v>
      </c>
      <c r="B144" s="3"/>
      <c r="C144" s="3"/>
      <c r="D144" s="4"/>
      <c r="E144" s="55"/>
      <c r="F144" s="55"/>
    </row>
    <row r="145">
      <c r="A145" s="87" t="s">
        <v>134</v>
      </c>
      <c r="B145" s="3"/>
      <c r="C145" s="3"/>
      <c r="D145" s="4"/>
      <c r="E145" s="69"/>
      <c r="F145" s="69"/>
    </row>
    <row r="146">
      <c r="A146" s="46" t="s">
        <v>30</v>
      </c>
      <c r="B146" s="68" t="s">
        <v>46</v>
      </c>
      <c r="C146" s="47" t="s">
        <v>135</v>
      </c>
      <c r="D146" s="46" t="s">
        <v>136</v>
      </c>
      <c r="E146" s="69"/>
      <c r="F146" s="69"/>
    </row>
    <row r="147" ht="24.0" customHeight="1">
      <c r="A147" s="50" t="s">
        <v>36</v>
      </c>
      <c r="B147" s="63">
        <f>C25+(E128-D68)</f>
        <v>2600.090145</v>
      </c>
      <c r="C147" s="113">
        <f>1/12</f>
        <v>0.08333333333</v>
      </c>
      <c r="D147" s="71">
        <f>B147*C147</f>
        <v>216.6741788</v>
      </c>
      <c r="E147" s="55"/>
      <c r="F147" s="55"/>
    </row>
    <row r="148" ht="6.0" customHeight="1">
      <c r="A148" s="55"/>
      <c r="B148" s="56"/>
      <c r="C148" s="55"/>
      <c r="D148" s="55"/>
      <c r="E148" s="55"/>
      <c r="F148" s="55"/>
    </row>
    <row r="149">
      <c r="A149" s="44" t="s">
        <v>137</v>
      </c>
      <c r="B149" s="3"/>
      <c r="C149" s="3"/>
      <c r="D149" s="4"/>
      <c r="E149" s="114"/>
      <c r="F149" s="55"/>
    </row>
    <row r="150">
      <c r="A150" s="87" t="s">
        <v>138</v>
      </c>
      <c r="B150" s="3"/>
      <c r="C150" s="3"/>
      <c r="D150" s="4"/>
      <c r="E150" s="115"/>
      <c r="F150" s="72"/>
    </row>
    <row r="151">
      <c r="A151" s="46" t="s">
        <v>30</v>
      </c>
      <c r="B151" s="68" t="s">
        <v>46</v>
      </c>
      <c r="C151" s="47" t="s">
        <v>139</v>
      </c>
      <c r="D151" s="46" t="s">
        <v>140</v>
      </c>
      <c r="E151" s="69"/>
      <c r="F151" s="69"/>
    </row>
    <row r="152" ht="24.0" customHeight="1">
      <c r="A152" s="50" t="s">
        <v>36</v>
      </c>
      <c r="B152" s="63">
        <f>D73</f>
        <v>151.2957172</v>
      </c>
      <c r="C152" s="116">
        <v>0.4</v>
      </c>
      <c r="D152" s="71">
        <f>B152*C152</f>
        <v>60.51828687</v>
      </c>
      <c r="E152" s="55"/>
      <c r="F152" s="55"/>
    </row>
    <row r="153" ht="6.0" customHeight="1">
      <c r="A153" s="55"/>
      <c r="B153" s="56"/>
      <c r="C153" s="55"/>
      <c r="D153" s="55"/>
      <c r="E153" s="55"/>
      <c r="F153" s="55"/>
    </row>
    <row r="154">
      <c r="A154" s="74" t="s">
        <v>141</v>
      </c>
      <c r="B154" s="3"/>
      <c r="C154" s="3"/>
      <c r="D154" s="4"/>
      <c r="E154" s="55"/>
      <c r="F154" s="55"/>
    </row>
    <row r="155">
      <c r="A155" s="87" t="s">
        <v>142</v>
      </c>
      <c r="B155" s="3"/>
      <c r="C155" s="3"/>
      <c r="D155" s="4"/>
      <c r="E155" s="69"/>
      <c r="F155" s="69"/>
    </row>
    <row r="156">
      <c r="A156" s="60" t="s">
        <v>30</v>
      </c>
      <c r="B156" s="117" t="s">
        <v>46</v>
      </c>
      <c r="C156" s="60" t="s">
        <v>143</v>
      </c>
      <c r="D156" s="60" t="s">
        <v>144</v>
      </c>
      <c r="E156" s="69"/>
      <c r="F156" s="69"/>
    </row>
    <row r="157" ht="24.0" customHeight="1">
      <c r="A157" s="50" t="s">
        <v>36</v>
      </c>
      <c r="B157" s="63">
        <f>D147+D152</f>
        <v>277.1924657</v>
      </c>
      <c r="C157" s="70">
        <f>$B135*B$134</f>
        <v>0.30483</v>
      </c>
      <c r="D157" s="71">
        <f>B157*C157</f>
        <v>84.49657931</v>
      </c>
      <c r="E157" s="55"/>
      <c r="F157" s="55"/>
    </row>
    <row r="158" ht="6.0" customHeight="1">
      <c r="A158" s="55"/>
      <c r="B158" s="56"/>
      <c r="C158" s="55"/>
      <c r="D158" s="55"/>
      <c r="E158" s="55"/>
      <c r="F158" s="55"/>
    </row>
    <row r="159">
      <c r="A159" s="64" t="s">
        <v>145</v>
      </c>
      <c r="B159" s="25"/>
      <c r="C159" s="25"/>
      <c r="D159" s="25"/>
      <c r="E159" s="25"/>
      <c r="F159" s="26"/>
    </row>
    <row r="160">
      <c r="A160" s="38" t="s">
        <v>146</v>
      </c>
    </row>
    <row r="161" ht="6.0" customHeight="1">
      <c r="A161" s="55"/>
      <c r="B161" s="56"/>
      <c r="C161" s="55"/>
      <c r="D161" s="55"/>
      <c r="E161" s="55"/>
      <c r="F161" s="55"/>
    </row>
    <row r="162">
      <c r="A162" s="78" t="s">
        <v>147</v>
      </c>
      <c r="B162" s="3"/>
      <c r="C162" s="3"/>
      <c r="D162" s="4"/>
      <c r="E162" s="55"/>
      <c r="F162" s="55"/>
    </row>
    <row r="163">
      <c r="A163" s="87" t="s">
        <v>148</v>
      </c>
      <c r="B163" s="3"/>
      <c r="C163" s="3"/>
      <c r="D163" s="4"/>
      <c r="E163" s="69"/>
      <c r="F163" s="69"/>
    </row>
    <row r="164">
      <c r="A164" s="46" t="s">
        <v>30</v>
      </c>
      <c r="B164" s="68" t="s">
        <v>46</v>
      </c>
      <c r="C164" s="47" t="s">
        <v>135</v>
      </c>
      <c r="D164" s="46" t="s">
        <v>149</v>
      </c>
      <c r="E164" s="69"/>
      <c r="F164" s="69"/>
    </row>
    <row r="165" ht="24.0" customHeight="1">
      <c r="A165" s="50" t="s">
        <v>36</v>
      </c>
      <c r="B165" s="63">
        <f>C25+E128</f>
        <v>3144.754727</v>
      </c>
      <c r="C165" s="113">
        <f>1/12</f>
        <v>0.08333333333</v>
      </c>
      <c r="D165" s="71">
        <f>B165*C165</f>
        <v>262.0628939</v>
      </c>
      <c r="E165" s="55"/>
      <c r="F165" s="55"/>
    </row>
    <row r="166" ht="12.0" customHeight="1">
      <c r="A166" s="55"/>
      <c r="B166" s="56"/>
      <c r="C166" s="55"/>
      <c r="D166" s="55"/>
      <c r="E166" s="55"/>
      <c r="F166" s="55"/>
    </row>
    <row r="167">
      <c r="A167" s="73" t="s">
        <v>150</v>
      </c>
      <c r="B167" s="3"/>
      <c r="C167" s="3"/>
      <c r="D167" s="4"/>
      <c r="E167" s="55"/>
      <c r="F167" s="55"/>
    </row>
    <row r="168">
      <c r="A168" s="118" t="s">
        <v>151</v>
      </c>
      <c r="B168" s="3"/>
      <c r="C168" s="3"/>
      <c r="D168" s="4"/>
      <c r="E168" s="119"/>
      <c r="F168" s="119"/>
    </row>
    <row r="169">
      <c r="A169" s="46" t="s">
        <v>30</v>
      </c>
      <c r="B169" s="68" t="s">
        <v>46</v>
      </c>
      <c r="C169" s="47" t="s">
        <v>139</v>
      </c>
      <c r="D169" s="46" t="s">
        <v>152</v>
      </c>
      <c r="E169" s="69"/>
      <c r="F169" s="69"/>
    </row>
    <row r="170" ht="24.0" customHeight="1">
      <c r="A170" s="50" t="s">
        <v>36</v>
      </c>
      <c r="B170" s="63">
        <f>D73</f>
        <v>151.2957172</v>
      </c>
      <c r="C170" s="120">
        <v>0.4</v>
      </c>
      <c r="D170" s="71">
        <f>B170*C170</f>
        <v>60.51828687</v>
      </c>
      <c r="E170" s="55"/>
      <c r="F170" s="55"/>
    </row>
    <row r="171" ht="6.0" customHeight="1">
      <c r="A171" s="55"/>
      <c r="B171" s="56"/>
      <c r="C171" s="55"/>
      <c r="D171" s="55"/>
      <c r="E171" s="55"/>
      <c r="F171" s="55"/>
    </row>
    <row r="172">
      <c r="A172" s="74" t="s">
        <v>153</v>
      </c>
      <c r="B172" s="3"/>
      <c r="C172" s="3"/>
      <c r="D172" s="4"/>
      <c r="E172" s="55"/>
      <c r="F172" s="55"/>
    </row>
    <row r="173">
      <c r="A173" s="87" t="s">
        <v>154</v>
      </c>
      <c r="B173" s="3"/>
      <c r="C173" s="3"/>
      <c r="D173" s="4"/>
      <c r="E173" s="69"/>
      <c r="F173" s="69"/>
    </row>
    <row r="174">
      <c r="A174" s="60" t="s">
        <v>30</v>
      </c>
      <c r="B174" s="117" t="s">
        <v>46</v>
      </c>
      <c r="C174" s="60" t="s">
        <v>143</v>
      </c>
      <c r="D174" s="60" t="s">
        <v>144</v>
      </c>
      <c r="E174" s="69"/>
      <c r="F174" s="69"/>
    </row>
    <row r="175" ht="24.0" customHeight="1">
      <c r="A175" s="50" t="s">
        <v>36</v>
      </c>
      <c r="B175" s="63">
        <f>D165+D170</f>
        <v>322.5811808</v>
      </c>
      <c r="C175" s="70">
        <f>B136*B134</f>
        <v>0.37257</v>
      </c>
      <c r="D175" s="71">
        <f>B175*C175</f>
        <v>120.1840705</v>
      </c>
      <c r="E175" s="55"/>
      <c r="F175" s="55"/>
    </row>
    <row r="176" ht="6.0" customHeight="1">
      <c r="A176" s="55"/>
      <c r="B176" s="56"/>
      <c r="C176" s="55"/>
      <c r="D176" s="55"/>
      <c r="E176" s="55"/>
      <c r="F176" s="55"/>
    </row>
    <row r="177">
      <c r="A177" s="64" t="s">
        <v>155</v>
      </c>
      <c r="B177" s="25"/>
      <c r="C177" s="25"/>
      <c r="D177" s="25"/>
      <c r="E177" s="25"/>
      <c r="F177" s="26"/>
    </row>
    <row r="178">
      <c r="A178" s="121" t="s">
        <v>156</v>
      </c>
      <c r="B178" s="25"/>
      <c r="C178" s="25"/>
      <c r="D178" s="25"/>
      <c r="E178" s="25"/>
      <c r="F178" s="26"/>
    </row>
    <row r="179" ht="6.0" customHeight="1">
      <c r="A179" s="55"/>
      <c r="B179" s="56"/>
      <c r="C179" s="55"/>
      <c r="D179" s="55"/>
      <c r="E179" s="55"/>
      <c r="F179" s="55"/>
    </row>
    <row r="180">
      <c r="A180" s="78" t="s">
        <v>157</v>
      </c>
      <c r="B180" s="3"/>
      <c r="C180" s="3"/>
      <c r="D180" s="3"/>
      <c r="E180" s="4"/>
      <c r="F180" s="55"/>
    </row>
    <row r="181">
      <c r="A181" s="46" t="s">
        <v>30</v>
      </c>
      <c r="B181" s="122" t="s">
        <v>158</v>
      </c>
      <c r="C181" s="47" t="s">
        <v>159</v>
      </c>
      <c r="D181" s="47" t="s">
        <v>160</v>
      </c>
      <c r="E181" s="46" t="s">
        <v>59</v>
      </c>
      <c r="F181" s="69"/>
    </row>
    <row r="182" ht="24.0" customHeight="1">
      <c r="A182" s="50" t="s">
        <v>36</v>
      </c>
      <c r="B182" s="63">
        <f>-D34</f>
        <v>-131.9439394</v>
      </c>
      <c r="C182" s="63">
        <f>-D39</f>
        <v>-131.9439394</v>
      </c>
      <c r="D182" s="63">
        <f>-E44</f>
        <v>-43.98131313</v>
      </c>
      <c r="E182" s="71">
        <f>SUM(B182:D182)</f>
        <v>-307.8691919</v>
      </c>
      <c r="F182" s="55"/>
    </row>
    <row r="183" ht="6.0" customHeight="1">
      <c r="A183" s="55"/>
      <c r="B183" s="56"/>
      <c r="C183" s="55"/>
      <c r="D183" s="55"/>
      <c r="E183" s="55"/>
      <c r="F183" s="55"/>
    </row>
    <row r="184">
      <c r="A184" s="74" t="s">
        <v>161</v>
      </c>
      <c r="B184" s="3"/>
      <c r="C184" s="3"/>
      <c r="D184" s="4"/>
      <c r="E184" s="55"/>
      <c r="F184" s="55"/>
    </row>
    <row r="185">
      <c r="A185" s="87" t="s">
        <v>162</v>
      </c>
      <c r="B185" s="3"/>
      <c r="C185" s="3"/>
      <c r="D185" s="4"/>
      <c r="E185" s="69"/>
      <c r="F185" s="69"/>
    </row>
    <row r="186">
      <c r="A186" s="60" t="s">
        <v>30</v>
      </c>
      <c r="B186" s="117" t="s">
        <v>163</v>
      </c>
      <c r="C186" s="60" t="s">
        <v>143</v>
      </c>
      <c r="D186" s="60" t="s">
        <v>164</v>
      </c>
      <c r="E186" s="69"/>
      <c r="F186" s="69"/>
    </row>
    <row r="187" ht="24.0" customHeight="1">
      <c r="A187" s="50" t="s">
        <v>36</v>
      </c>
      <c r="B187" s="71">
        <f>E182</f>
        <v>-307.8691919</v>
      </c>
      <c r="C187" s="70">
        <f>B137</f>
        <v>0.0277</v>
      </c>
      <c r="D187" s="71">
        <f>B187*C187</f>
        <v>-8.527976616</v>
      </c>
      <c r="E187" s="55"/>
      <c r="F187" s="55"/>
    </row>
    <row r="188" ht="6.0" customHeight="1">
      <c r="A188" s="55"/>
      <c r="B188" s="56"/>
      <c r="C188" s="55"/>
      <c r="D188" s="55"/>
      <c r="E188" s="55"/>
      <c r="F188" s="55"/>
    </row>
    <row r="189">
      <c r="A189" s="104" t="s">
        <v>165</v>
      </c>
      <c r="B189" s="3"/>
      <c r="C189" s="3"/>
      <c r="D189" s="3"/>
      <c r="E189" s="4"/>
      <c r="F189" s="55"/>
    </row>
    <row r="190">
      <c r="A190" s="105" t="s">
        <v>30</v>
      </c>
      <c r="B190" s="123" t="s">
        <v>166</v>
      </c>
      <c r="C190" s="105" t="s">
        <v>167</v>
      </c>
      <c r="D190" s="105" t="s">
        <v>168</v>
      </c>
      <c r="E190" s="107" t="s">
        <v>116</v>
      </c>
      <c r="F190" s="69"/>
    </row>
    <row r="191" ht="24.0" customHeight="1">
      <c r="A191" s="50" t="s">
        <v>36</v>
      </c>
      <c r="B191" s="63">
        <f>D157</f>
        <v>84.49657931</v>
      </c>
      <c r="C191" s="63">
        <f>D175</f>
        <v>120.1840705</v>
      </c>
      <c r="D191" s="63">
        <f>D187</f>
        <v>-8.527976616</v>
      </c>
      <c r="E191" s="71">
        <f>SUM(B191:D191)</f>
        <v>196.1526732</v>
      </c>
      <c r="F191" s="55"/>
    </row>
    <row r="192" ht="6.0" customHeight="1">
      <c r="A192" s="55"/>
      <c r="B192" s="56"/>
      <c r="C192" s="55"/>
      <c r="D192" s="55"/>
      <c r="E192" s="55"/>
      <c r="F192" s="55"/>
    </row>
    <row r="193">
      <c r="A193" s="37" t="s">
        <v>169</v>
      </c>
      <c r="B193" s="25"/>
      <c r="C193" s="25"/>
      <c r="D193" s="25"/>
      <c r="E193" s="25"/>
      <c r="F193" s="26"/>
    </row>
    <row r="194">
      <c r="A194" s="38" t="s">
        <v>170</v>
      </c>
    </row>
    <row r="195" ht="6.0" customHeight="1">
      <c r="A195" s="55"/>
      <c r="B195" s="56"/>
      <c r="C195" s="55"/>
      <c r="D195" s="55"/>
      <c r="E195" s="55"/>
      <c r="F195" s="55"/>
    </row>
    <row r="196">
      <c r="A196" s="44" t="s">
        <v>171</v>
      </c>
      <c r="B196" s="3"/>
      <c r="C196" s="3"/>
      <c r="D196" s="3"/>
      <c r="E196" s="4"/>
      <c r="F196" s="55"/>
    </row>
    <row r="197">
      <c r="A197" s="124" t="s">
        <v>172</v>
      </c>
      <c r="B197" s="3"/>
      <c r="C197" s="3"/>
      <c r="D197" s="3"/>
      <c r="E197" s="4"/>
      <c r="F197" s="55"/>
    </row>
    <row r="198">
      <c r="A198" s="125" t="s">
        <v>173</v>
      </c>
      <c r="B198" s="126" t="s">
        <v>174</v>
      </c>
      <c r="C198" s="125" t="s">
        <v>175</v>
      </c>
      <c r="D198" s="125" t="s">
        <v>176</v>
      </c>
      <c r="E198" s="125" t="s">
        <v>177</v>
      </c>
      <c r="F198" s="55"/>
    </row>
    <row r="199">
      <c r="A199" s="127"/>
      <c r="B199" s="127"/>
      <c r="C199" s="127"/>
      <c r="D199" s="127"/>
      <c r="E199" s="127"/>
      <c r="F199" s="55"/>
    </row>
    <row r="200" ht="24.0" customHeight="1">
      <c r="A200" s="128" t="s">
        <v>178</v>
      </c>
      <c r="B200" s="129">
        <v>0.0</v>
      </c>
      <c r="C200" s="109">
        <v>30.0</v>
      </c>
      <c r="D200" s="130">
        <v>0.6904</v>
      </c>
      <c r="E200" s="131">
        <f t="shared" ref="E200:E211" si="1">(B200*C200)*D200</f>
        <v>0</v>
      </c>
      <c r="F200" s="132"/>
    </row>
    <row r="201" ht="24.0" customHeight="1">
      <c r="A201" s="109" t="s">
        <v>179</v>
      </c>
      <c r="B201" s="133">
        <v>1.0</v>
      </c>
      <c r="C201" s="109">
        <v>1.0</v>
      </c>
      <c r="D201" s="134">
        <v>1.0</v>
      </c>
      <c r="E201" s="131">
        <f t="shared" si="1"/>
        <v>1</v>
      </c>
      <c r="F201" s="55"/>
    </row>
    <row r="202" ht="24.0" customHeight="1">
      <c r="A202" s="109" t="s">
        <v>180</v>
      </c>
      <c r="B202" s="133">
        <v>0.0922</v>
      </c>
      <c r="C202" s="109">
        <v>15.0</v>
      </c>
      <c r="D202" s="130">
        <v>0.6904</v>
      </c>
      <c r="E202" s="131">
        <f t="shared" si="1"/>
        <v>0.9548232</v>
      </c>
      <c r="F202" s="135"/>
    </row>
    <row r="203" ht="24.0" customHeight="1">
      <c r="A203" s="109" t="s">
        <v>181</v>
      </c>
      <c r="B203" s="133">
        <v>1.0</v>
      </c>
      <c r="C203" s="109">
        <v>5.0</v>
      </c>
      <c r="D203" s="130">
        <v>0.6904</v>
      </c>
      <c r="E203" s="131">
        <f t="shared" si="1"/>
        <v>3.452</v>
      </c>
      <c r="F203" s="55"/>
    </row>
    <row r="204" ht="24.0" customHeight="1">
      <c r="A204" s="128" t="s">
        <v>182</v>
      </c>
      <c r="B204" s="133">
        <v>0.1344</v>
      </c>
      <c r="C204" s="109">
        <v>2.0</v>
      </c>
      <c r="D204" s="134">
        <v>1.0</v>
      </c>
      <c r="E204" s="131">
        <f t="shared" si="1"/>
        <v>0.2688</v>
      </c>
      <c r="F204" s="55"/>
    </row>
    <row r="205" ht="24.0" customHeight="1">
      <c r="A205" s="109" t="s">
        <v>183</v>
      </c>
      <c r="B205" s="133">
        <v>0.0302</v>
      </c>
      <c r="C205" s="109">
        <v>2.0</v>
      </c>
      <c r="D205" s="130">
        <v>0.6904</v>
      </c>
      <c r="E205" s="131">
        <f t="shared" si="1"/>
        <v>0.04170016</v>
      </c>
      <c r="F205" s="55"/>
    </row>
    <row r="206" ht="24.0" customHeight="1">
      <c r="A206" s="109" t="s">
        <v>184</v>
      </c>
      <c r="B206" s="133">
        <v>0.0118</v>
      </c>
      <c r="C206" s="109">
        <v>3.0</v>
      </c>
      <c r="D206" s="130">
        <v>1.0</v>
      </c>
      <c r="E206" s="131">
        <f t="shared" si="1"/>
        <v>0.0354</v>
      </c>
      <c r="F206" s="55"/>
    </row>
    <row r="207" ht="24.0" customHeight="1">
      <c r="A207" s="109" t="s">
        <v>185</v>
      </c>
      <c r="B207" s="133">
        <v>0.02</v>
      </c>
      <c r="C207" s="109">
        <v>1.0</v>
      </c>
      <c r="D207" s="134">
        <v>1.0</v>
      </c>
      <c r="E207" s="131">
        <f t="shared" si="1"/>
        <v>0.02</v>
      </c>
      <c r="F207" s="55"/>
    </row>
    <row r="208" ht="24.0" customHeight="1">
      <c r="A208" s="109" t="s">
        <v>186</v>
      </c>
      <c r="B208" s="133">
        <v>0.004</v>
      </c>
      <c r="C208" s="109">
        <v>1.0</v>
      </c>
      <c r="D208" s="134">
        <v>1.0</v>
      </c>
      <c r="E208" s="131">
        <f t="shared" si="1"/>
        <v>0.004</v>
      </c>
      <c r="F208" s="55"/>
    </row>
    <row r="209" ht="24.0" customHeight="1">
      <c r="A209" s="109" t="s">
        <v>187</v>
      </c>
      <c r="B209" s="133">
        <v>0.0143</v>
      </c>
      <c r="C209" s="109">
        <v>20.0</v>
      </c>
      <c r="D209" s="130">
        <v>0.6904</v>
      </c>
      <c r="E209" s="131">
        <f t="shared" si="1"/>
        <v>0.1974544</v>
      </c>
      <c r="F209" s="55"/>
    </row>
    <row r="210" ht="24.0" customHeight="1">
      <c r="A210" s="109" t="s">
        <v>188</v>
      </c>
      <c r="B210" s="133">
        <v>0.0197</v>
      </c>
      <c r="C210" s="109">
        <v>180.0</v>
      </c>
      <c r="D210" s="130">
        <v>0.6904</v>
      </c>
      <c r="E210" s="131">
        <f t="shared" si="1"/>
        <v>2.4481584</v>
      </c>
      <c r="F210" s="55"/>
    </row>
    <row r="211" ht="24.0" customHeight="1">
      <c r="A211" s="109" t="s">
        <v>189</v>
      </c>
      <c r="B211" s="133">
        <v>0.0016</v>
      </c>
      <c r="C211" s="109">
        <v>6.0</v>
      </c>
      <c r="D211" s="134">
        <v>1.0</v>
      </c>
      <c r="E211" s="131">
        <f t="shared" si="1"/>
        <v>0.0096</v>
      </c>
      <c r="F211" s="55"/>
    </row>
    <row r="212" ht="6.0" customHeight="1">
      <c r="A212" s="55"/>
      <c r="B212" s="56"/>
      <c r="C212" s="55"/>
      <c r="D212" s="55"/>
      <c r="E212" s="55"/>
      <c r="F212" s="55"/>
    </row>
    <row r="213">
      <c r="A213" s="73" t="s">
        <v>190</v>
      </c>
      <c r="B213" s="4"/>
      <c r="C213" s="55"/>
      <c r="D213" s="55"/>
      <c r="E213" s="55"/>
      <c r="F213" s="55"/>
    </row>
    <row r="214">
      <c r="A214" s="87" t="s">
        <v>191</v>
      </c>
      <c r="B214" s="4"/>
      <c r="C214" s="55"/>
      <c r="D214" s="55"/>
      <c r="E214" s="69"/>
      <c r="F214" s="69"/>
    </row>
    <row r="215" ht="18.75" customHeight="1">
      <c r="A215" s="47" t="s">
        <v>173</v>
      </c>
      <c r="B215" s="122" t="s">
        <v>192</v>
      </c>
      <c r="C215" s="55"/>
      <c r="D215" s="55"/>
      <c r="E215" s="69"/>
      <c r="F215" s="69"/>
    </row>
    <row r="216" ht="24.0" customHeight="1">
      <c r="A216" s="109" t="s">
        <v>193</v>
      </c>
      <c r="B216" s="136">
        <f t="shared" ref="B216:B227" si="2">E200</f>
        <v>0</v>
      </c>
      <c r="C216" s="55"/>
      <c r="D216" s="55"/>
      <c r="E216" s="55"/>
      <c r="F216" s="55"/>
    </row>
    <row r="217" ht="24.0" customHeight="1">
      <c r="A217" s="109" t="s">
        <v>179</v>
      </c>
      <c r="B217" s="136">
        <f t="shared" si="2"/>
        <v>1</v>
      </c>
      <c r="C217" s="55"/>
      <c r="D217" s="55"/>
      <c r="E217" s="55"/>
      <c r="F217" s="55"/>
    </row>
    <row r="218" ht="24.0" customHeight="1">
      <c r="A218" s="109" t="s">
        <v>180</v>
      </c>
      <c r="B218" s="136">
        <f t="shared" si="2"/>
        <v>0.9548232</v>
      </c>
      <c r="C218" s="55"/>
      <c r="D218" s="55"/>
      <c r="E218" s="55"/>
      <c r="F218" s="55"/>
    </row>
    <row r="219" ht="24.0" customHeight="1">
      <c r="A219" s="109" t="s">
        <v>181</v>
      </c>
      <c r="B219" s="136">
        <f t="shared" si="2"/>
        <v>3.452</v>
      </c>
      <c r="C219" s="55"/>
      <c r="D219" s="55"/>
      <c r="E219" s="55"/>
      <c r="F219" s="55"/>
    </row>
    <row r="220" ht="24.0" customHeight="1">
      <c r="A220" s="109" t="s">
        <v>194</v>
      </c>
      <c r="B220" s="136">
        <f t="shared" si="2"/>
        <v>0.2688</v>
      </c>
      <c r="C220" s="55"/>
      <c r="D220" s="55"/>
      <c r="E220" s="55"/>
      <c r="F220" s="55"/>
    </row>
    <row r="221" ht="24.0" customHeight="1">
      <c r="A221" s="109" t="s">
        <v>183</v>
      </c>
      <c r="B221" s="136">
        <f t="shared" si="2"/>
        <v>0.04170016</v>
      </c>
      <c r="C221" s="55"/>
      <c r="D221" s="55"/>
      <c r="E221" s="55"/>
      <c r="F221" s="55"/>
    </row>
    <row r="222" ht="24.0" customHeight="1">
      <c r="A222" s="109" t="s">
        <v>184</v>
      </c>
      <c r="B222" s="136">
        <f t="shared" si="2"/>
        <v>0.0354</v>
      </c>
      <c r="C222" s="55"/>
      <c r="D222" s="55"/>
      <c r="E222" s="55"/>
      <c r="F222" s="55"/>
    </row>
    <row r="223" ht="24.0" customHeight="1">
      <c r="A223" s="109" t="s">
        <v>185</v>
      </c>
      <c r="B223" s="136">
        <f t="shared" si="2"/>
        <v>0.02</v>
      </c>
      <c r="C223" s="55"/>
      <c r="D223" s="55"/>
      <c r="E223" s="55"/>
      <c r="F223" s="55"/>
    </row>
    <row r="224" ht="24.0" customHeight="1">
      <c r="A224" s="109" t="s">
        <v>186</v>
      </c>
      <c r="B224" s="136">
        <f t="shared" si="2"/>
        <v>0.004</v>
      </c>
      <c r="C224" s="55"/>
      <c r="D224" s="55"/>
      <c r="E224" s="55"/>
      <c r="F224" s="55"/>
    </row>
    <row r="225" ht="24.0" customHeight="1">
      <c r="A225" s="109" t="s">
        <v>187</v>
      </c>
      <c r="B225" s="136">
        <f t="shared" si="2"/>
        <v>0.1974544</v>
      </c>
      <c r="C225" s="55"/>
      <c r="D225" s="55"/>
      <c r="E225" s="55"/>
      <c r="F225" s="55"/>
    </row>
    <row r="226" ht="24.0" customHeight="1">
      <c r="A226" s="109" t="s">
        <v>188</v>
      </c>
      <c r="B226" s="136">
        <f t="shared" si="2"/>
        <v>2.4481584</v>
      </c>
      <c r="C226" s="55"/>
      <c r="D226" s="55"/>
      <c r="E226" s="55"/>
      <c r="F226" s="55"/>
    </row>
    <row r="227" ht="24.0" customHeight="1">
      <c r="A227" s="109" t="s">
        <v>189</v>
      </c>
      <c r="B227" s="136">
        <f t="shared" si="2"/>
        <v>0.0096</v>
      </c>
      <c r="C227" s="55"/>
      <c r="D227" s="55"/>
      <c r="E227" s="55"/>
      <c r="F227" s="55"/>
    </row>
    <row r="228" ht="24.0" customHeight="1">
      <c r="A228" s="137" t="s">
        <v>195</v>
      </c>
      <c r="B228" s="138">
        <f>SUM(B216:B227)</f>
        <v>8.43193616</v>
      </c>
      <c r="C228" s="55"/>
      <c r="D228" s="55"/>
      <c r="E228" s="69"/>
      <c r="F228" s="69"/>
    </row>
    <row r="229" ht="6.0" customHeight="1">
      <c r="A229" s="55"/>
      <c r="B229" s="56"/>
      <c r="C229" s="55"/>
      <c r="D229" s="55"/>
      <c r="E229" s="55"/>
      <c r="F229" s="55"/>
    </row>
    <row r="230">
      <c r="A230" s="91" t="s">
        <v>196</v>
      </c>
      <c r="B230" s="3"/>
      <c r="C230" s="3"/>
      <c r="D230" s="4"/>
      <c r="E230" s="55"/>
      <c r="F230" s="55"/>
    </row>
    <row r="231">
      <c r="A231" s="87" t="s">
        <v>197</v>
      </c>
      <c r="B231" s="3"/>
      <c r="C231" s="3"/>
      <c r="D231" s="4"/>
      <c r="E231" s="55"/>
      <c r="F231" s="55"/>
    </row>
    <row r="232">
      <c r="A232" s="46" t="s">
        <v>198</v>
      </c>
      <c r="B232" s="68" t="s">
        <v>46</v>
      </c>
      <c r="C232" s="46" t="s">
        <v>199</v>
      </c>
      <c r="D232" s="46" t="s">
        <v>200</v>
      </c>
      <c r="E232" s="69"/>
      <c r="F232" s="69"/>
    </row>
    <row r="233" ht="24.0" customHeight="1">
      <c r="A233" s="50" t="s">
        <v>36</v>
      </c>
      <c r="B233" s="63">
        <f>C25+E128+E191</f>
        <v>3340.9074</v>
      </c>
      <c r="C233" s="97">
        <v>30.0</v>
      </c>
      <c r="D233" s="71">
        <f>B233/C233</f>
        <v>111.36358</v>
      </c>
      <c r="E233" s="55"/>
      <c r="F233" s="55"/>
    </row>
    <row r="234" ht="6.0" customHeight="1">
      <c r="A234" s="55"/>
      <c r="B234" s="56"/>
      <c r="C234" s="55"/>
      <c r="D234" s="55"/>
      <c r="E234" s="55"/>
      <c r="F234" s="55"/>
    </row>
    <row r="235">
      <c r="A235" s="104" t="s">
        <v>201</v>
      </c>
      <c r="B235" s="3"/>
      <c r="C235" s="3"/>
      <c r="D235" s="3"/>
      <c r="E235" s="4"/>
      <c r="F235" s="55"/>
    </row>
    <row r="236">
      <c r="A236" s="66" t="s">
        <v>202</v>
      </c>
      <c r="B236" s="3"/>
      <c r="C236" s="3"/>
      <c r="D236" s="3"/>
      <c r="E236" s="4"/>
      <c r="F236" s="69"/>
    </row>
    <row r="237" ht="33.75" customHeight="1">
      <c r="A237" s="107" t="s">
        <v>203</v>
      </c>
      <c r="B237" s="106" t="s">
        <v>204</v>
      </c>
      <c r="C237" s="139" t="s">
        <v>205</v>
      </c>
      <c r="D237" s="105" t="s">
        <v>206</v>
      </c>
      <c r="E237" s="105" t="s">
        <v>207</v>
      </c>
      <c r="F237" s="69"/>
    </row>
    <row r="238" ht="24.0" customHeight="1">
      <c r="A238" s="50" t="s">
        <v>36</v>
      </c>
      <c r="B238" s="63">
        <f>D233</f>
        <v>111.36358</v>
      </c>
      <c r="C238" s="97">
        <f>$B$228</f>
        <v>8.43193616</v>
      </c>
      <c r="D238" s="63">
        <f>B238*C238</f>
        <v>939.0105972</v>
      </c>
      <c r="E238" s="71">
        <f>D238/12</f>
        <v>78.2508831</v>
      </c>
      <c r="F238" s="55"/>
    </row>
    <row r="239" ht="6.0" customHeight="1">
      <c r="A239" s="55"/>
      <c r="B239" s="56"/>
      <c r="C239" s="55"/>
      <c r="D239" s="55"/>
      <c r="E239" s="55"/>
      <c r="F239" s="55"/>
    </row>
    <row r="240">
      <c r="A240" s="140" t="s">
        <v>208</v>
      </c>
      <c r="B240" s="25"/>
      <c r="C240" s="25"/>
      <c r="D240" s="25"/>
      <c r="E240" s="25"/>
      <c r="F240" s="26"/>
    </row>
    <row r="241">
      <c r="A241" s="38" t="s">
        <v>209</v>
      </c>
    </row>
    <row r="242" ht="6.0" customHeight="1">
      <c r="A242" s="141"/>
      <c r="B242" s="141"/>
      <c r="C242" s="142"/>
      <c r="D242" s="143"/>
      <c r="E242" s="141"/>
      <c r="F242" s="141"/>
    </row>
    <row r="243">
      <c r="A243" s="64" t="s">
        <v>210</v>
      </c>
      <c r="B243" s="25"/>
      <c r="C243" s="25"/>
      <c r="D243" s="25"/>
      <c r="E243" s="25"/>
      <c r="F243" s="26"/>
    </row>
    <row r="244">
      <c r="A244" s="83" t="s">
        <v>211</v>
      </c>
    </row>
    <row r="245">
      <c r="A245" s="61" t="s">
        <v>212</v>
      </c>
      <c r="B245" s="60" t="s">
        <v>213</v>
      </c>
      <c r="C245" s="144" t="s">
        <v>214</v>
      </c>
      <c r="D245" s="145" t="s">
        <v>215</v>
      </c>
      <c r="E245" s="146" t="s">
        <v>216</v>
      </c>
      <c r="F245" s="146" t="s">
        <v>217</v>
      </c>
    </row>
    <row r="246" ht="15.0" customHeight="1">
      <c r="A246" s="147" t="s">
        <v>218</v>
      </c>
      <c r="B246" s="148" t="s">
        <v>219</v>
      </c>
      <c r="C246" s="148">
        <v>1.0</v>
      </c>
      <c r="D246" s="51">
        <v>142.29</v>
      </c>
      <c r="E246" s="148">
        <v>12.0</v>
      </c>
      <c r="F246" s="63">
        <f t="shared" ref="F246:F251" si="3">IF($E246&gt;12,(C246*($D246/$E246)*12),(C246*$D246))</f>
        <v>142.29</v>
      </c>
    </row>
    <row r="247" ht="15.0" customHeight="1">
      <c r="A247" s="147" t="s">
        <v>220</v>
      </c>
      <c r="B247" s="148" t="s">
        <v>219</v>
      </c>
      <c r="C247" s="148">
        <v>1.0</v>
      </c>
      <c r="D247" s="51">
        <v>151.27</v>
      </c>
      <c r="E247" s="148">
        <v>12.0</v>
      </c>
      <c r="F247" s="63">
        <f t="shared" si="3"/>
        <v>151.27</v>
      </c>
    </row>
    <row r="248" ht="15.0" customHeight="1">
      <c r="A248" s="147" t="s">
        <v>221</v>
      </c>
      <c r="B248" s="148" t="s">
        <v>219</v>
      </c>
      <c r="C248" s="148">
        <v>2.0</v>
      </c>
      <c r="D248" s="51">
        <v>72.86</v>
      </c>
      <c r="E248" s="148">
        <v>12.0</v>
      </c>
      <c r="F248" s="63">
        <f t="shared" si="3"/>
        <v>145.72</v>
      </c>
    </row>
    <row r="249" ht="15.0" customHeight="1">
      <c r="A249" s="147" t="s">
        <v>222</v>
      </c>
      <c r="B249" s="148" t="s">
        <v>219</v>
      </c>
      <c r="C249" s="148">
        <v>3.0</v>
      </c>
      <c r="D249" s="51">
        <v>67.07</v>
      </c>
      <c r="E249" s="148">
        <v>12.0</v>
      </c>
      <c r="F249" s="63">
        <f t="shared" si="3"/>
        <v>201.21</v>
      </c>
    </row>
    <row r="250" ht="15.0" customHeight="1">
      <c r="A250" s="147" t="s">
        <v>223</v>
      </c>
      <c r="B250" s="148" t="s">
        <v>219</v>
      </c>
      <c r="C250" s="148">
        <v>3.0</v>
      </c>
      <c r="D250" s="51">
        <v>73.59</v>
      </c>
      <c r="E250" s="148">
        <v>12.0</v>
      </c>
      <c r="F250" s="63">
        <f t="shared" si="3"/>
        <v>220.77</v>
      </c>
    </row>
    <row r="251" ht="15.0" customHeight="1">
      <c r="A251" s="147" t="s">
        <v>224</v>
      </c>
      <c r="B251" s="148" t="s">
        <v>225</v>
      </c>
      <c r="C251" s="148">
        <v>1.0</v>
      </c>
      <c r="D251" s="51">
        <v>6.54</v>
      </c>
      <c r="E251" s="148">
        <v>12.0</v>
      </c>
      <c r="F251" s="63">
        <f t="shared" si="3"/>
        <v>6.54</v>
      </c>
    </row>
    <row r="252" ht="15.0" customHeight="1">
      <c r="A252" s="149" t="s">
        <v>226</v>
      </c>
      <c r="B252" s="3"/>
      <c r="C252" s="3"/>
      <c r="D252" s="3"/>
      <c r="E252" s="4"/>
      <c r="F252" s="150">
        <f>SUM(F246:F251)</f>
        <v>867.8</v>
      </c>
    </row>
    <row r="253" ht="15.0" customHeight="1">
      <c r="A253" s="151" t="s">
        <v>227</v>
      </c>
      <c r="B253" s="3"/>
      <c r="C253" s="3"/>
      <c r="D253" s="3"/>
      <c r="E253" s="4"/>
      <c r="F253" s="95">
        <f>F252/12</f>
        <v>72.31666667</v>
      </c>
    </row>
    <row r="254" ht="6.0" customHeight="1">
      <c r="A254" s="55"/>
      <c r="B254" s="56"/>
      <c r="C254" s="55"/>
      <c r="D254" s="55"/>
      <c r="E254" s="55"/>
      <c r="F254" s="55"/>
    </row>
    <row r="255">
      <c r="A255" s="152" t="s">
        <v>228</v>
      </c>
    </row>
    <row r="256">
      <c r="A256" s="153" t="s">
        <v>229</v>
      </c>
      <c r="B256" s="13"/>
      <c r="C256" s="13"/>
      <c r="D256" s="13"/>
      <c r="E256" s="13"/>
      <c r="F256" s="13"/>
    </row>
    <row r="257">
      <c r="A257" s="154" t="s">
        <v>212</v>
      </c>
      <c r="B257" s="155" t="s">
        <v>213</v>
      </c>
      <c r="C257" s="156" t="s">
        <v>214</v>
      </c>
      <c r="D257" s="157" t="s">
        <v>215</v>
      </c>
      <c r="E257" s="158" t="s">
        <v>216</v>
      </c>
      <c r="F257" s="158" t="s">
        <v>217</v>
      </c>
    </row>
    <row r="258">
      <c r="A258" s="159" t="s">
        <v>230</v>
      </c>
      <c r="B258" s="160" t="s">
        <v>231</v>
      </c>
      <c r="C258" s="160">
        <v>1.0</v>
      </c>
      <c r="D258" s="161">
        <v>1678.92</v>
      </c>
      <c r="E258" s="160">
        <v>60.0</v>
      </c>
      <c r="F258" s="162">
        <f>IF($E258&gt;12,(C258*($D258/$E258)*12),(C258*$D258))</f>
        <v>335.784</v>
      </c>
    </row>
    <row r="259">
      <c r="A259" s="163" t="s">
        <v>232</v>
      </c>
      <c r="B259" s="3"/>
      <c r="C259" s="3"/>
      <c r="D259" s="3"/>
      <c r="E259" s="4"/>
      <c r="F259" s="164">
        <f>F258</f>
        <v>335.784</v>
      </c>
    </row>
    <row r="260">
      <c r="A260" s="165" t="s">
        <v>233</v>
      </c>
      <c r="B260" s="13"/>
      <c r="C260" s="13"/>
      <c r="D260" s="13"/>
      <c r="E260" s="6"/>
      <c r="F260" s="166">
        <f>F259/12</f>
        <v>27.982</v>
      </c>
    </row>
    <row r="261" ht="6.0" customHeight="1">
      <c r="A261" s="55"/>
      <c r="B261" s="56"/>
      <c r="C261" s="55"/>
      <c r="D261" s="55"/>
      <c r="E261" s="55"/>
      <c r="F261" s="55"/>
    </row>
    <row r="262">
      <c r="A262" s="104" t="s">
        <v>234</v>
      </c>
      <c r="B262" s="3"/>
      <c r="C262" s="3"/>
      <c r="D262" s="3"/>
      <c r="E262" s="4"/>
      <c r="F262" s="167"/>
    </row>
    <row r="263">
      <c r="A263" s="87" t="s">
        <v>235</v>
      </c>
      <c r="B263" s="3"/>
      <c r="C263" s="3"/>
      <c r="D263" s="3"/>
      <c r="E263" s="4"/>
      <c r="F263" s="167"/>
    </row>
    <row r="264">
      <c r="A264" s="105" t="s">
        <v>30</v>
      </c>
      <c r="B264" s="168" t="s">
        <v>236</v>
      </c>
      <c r="C264" s="168" t="s">
        <v>237</v>
      </c>
      <c r="D264" s="105" t="s">
        <v>238</v>
      </c>
      <c r="E264" s="105" t="s">
        <v>239</v>
      </c>
      <c r="F264" s="59"/>
    </row>
    <row r="265">
      <c r="A265" s="50" t="s">
        <v>36</v>
      </c>
      <c r="B265" s="63">
        <f>F253</f>
        <v>72.31666667</v>
      </c>
      <c r="C265" s="169">
        <f>F260</f>
        <v>27.982</v>
      </c>
      <c r="D265" s="148">
        <v>2.0</v>
      </c>
      <c r="E265" s="71">
        <f>B265+(C265/D265)</f>
        <v>86.30766667</v>
      </c>
      <c r="F265" s="59"/>
    </row>
    <row r="266" ht="6.0" customHeight="1">
      <c r="A266" s="55"/>
      <c r="B266" s="56"/>
      <c r="C266" s="55"/>
      <c r="D266" s="55"/>
      <c r="E266" s="55"/>
      <c r="F266" s="55"/>
    </row>
    <row r="267">
      <c r="A267" s="37" t="s">
        <v>240</v>
      </c>
      <c r="B267" s="25"/>
      <c r="C267" s="25"/>
      <c r="D267" s="25"/>
      <c r="E267" s="25"/>
      <c r="F267" s="26"/>
    </row>
    <row r="268" ht="6.0" customHeight="1">
      <c r="A268" s="170"/>
      <c r="B268" s="170"/>
      <c r="C268" s="170"/>
      <c r="D268" s="170"/>
      <c r="E268" s="170"/>
      <c r="F268" s="65"/>
    </row>
    <row r="269">
      <c r="A269" s="73" t="s">
        <v>241</v>
      </c>
      <c r="B269" s="3"/>
      <c r="C269" s="3"/>
      <c r="D269" s="3"/>
      <c r="E269" s="3"/>
      <c r="F269" s="4"/>
    </row>
    <row r="270">
      <c r="A270" s="87" t="s">
        <v>242</v>
      </c>
      <c r="B270" s="3"/>
      <c r="C270" s="3"/>
      <c r="D270" s="3"/>
      <c r="E270" s="3"/>
      <c r="F270" s="4"/>
    </row>
    <row r="271">
      <c r="A271" s="46" t="s">
        <v>243</v>
      </c>
      <c r="B271" s="46" t="s">
        <v>244</v>
      </c>
      <c r="C271" s="46" t="s">
        <v>163</v>
      </c>
      <c r="D271" s="46" t="s">
        <v>245</v>
      </c>
      <c r="E271" s="59"/>
      <c r="F271" s="59"/>
    </row>
    <row r="272">
      <c r="A272" s="50" t="s">
        <v>246</v>
      </c>
      <c r="B272" s="82">
        <v>0.03</v>
      </c>
      <c r="C272" s="171">
        <f>SUM(C25,E128,E191,E238,E265)</f>
        <v>3505.46595</v>
      </c>
      <c r="D272" s="171">
        <f t="shared" ref="D272:D273" si="4">B272*C272</f>
        <v>105.1639785</v>
      </c>
      <c r="E272" s="59"/>
      <c r="F272" s="59"/>
    </row>
    <row r="273">
      <c r="A273" s="50" t="s">
        <v>247</v>
      </c>
      <c r="B273" s="82">
        <v>0.0679</v>
      </c>
      <c r="C273" s="171">
        <f>SUM(C272,D272)</f>
        <v>3610.629929</v>
      </c>
      <c r="D273" s="171">
        <f t="shared" si="4"/>
        <v>245.1617722</v>
      </c>
      <c r="E273" s="59"/>
      <c r="F273" s="59"/>
    </row>
    <row r="274">
      <c r="A274" s="50" t="s">
        <v>248</v>
      </c>
      <c r="B274" s="172">
        <f>SUM(B275,B278,B280)</f>
        <v>0.1175</v>
      </c>
      <c r="C274" s="173" t="s">
        <v>249</v>
      </c>
      <c r="D274" s="171">
        <f>SUM(D275,D278,D279)</f>
        <v>513.3773653</v>
      </c>
      <c r="E274" s="59"/>
      <c r="F274" s="59"/>
    </row>
    <row r="275">
      <c r="A275" s="50" t="s">
        <v>250</v>
      </c>
      <c r="B275" s="172">
        <f>SUM(B276,B277)</f>
        <v>0.0925</v>
      </c>
      <c r="C275" s="171"/>
      <c r="D275" s="171">
        <f>SUM(D276,D277,D278)</f>
        <v>404.1481386</v>
      </c>
      <c r="E275" s="59"/>
      <c r="F275" s="59"/>
    </row>
    <row r="276">
      <c r="A276" s="50" t="s">
        <v>251</v>
      </c>
      <c r="B276" s="82">
        <v>0.076</v>
      </c>
      <c r="C276" s="171">
        <f>SUM(C272,D272,D273)</f>
        <v>3855.791701</v>
      </c>
      <c r="D276" s="171">
        <f t="shared" ref="D276:D278" si="5">(C276*$B276)/(1-$B$274)</f>
        <v>332.056849</v>
      </c>
      <c r="E276" s="59"/>
      <c r="F276" s="59"/>
    </row>
    <row r="277">
      <c r="A277" s="50" t="s">
        <v>252</v>
      </c>
      <c r="B277" s="82">
        <v>0.0165</v>
      </c>
      <c r="C277" s="171">
        <f>SUM(C272,D272,D273)</f>
        <v>3855.791701</v>
      </c>
      <c r="D277" s="171">
        <f t="shared" si="5"/>
        <v>72.09128959</v>
      </c>
      <c r="E277" s="59"/>
      <c r="F277" s="59"/>
    </row>
    <row r="278">
      <c r="A278" s="50" t="s">
        <v>253</v>
      </c>
      <c r="B278" s="82">
        <v>0.0</v>
      </c>
      <c r="C278" s="171">
        <f>SUM(C272,D272,D273)</f>
        <v>3855.791701</v>
      </c>
      <c r="D278" s="171">
        <f t="shared" si="5"/>
        <v>0</v>
      </c>
      <c r="E278" s="59"/>
      <c r="F278" s="59"/>
    </row>
    <row r="279">
      <c r="A279" s="50" t="s">
        <v>254</v>
      </c>
      <c r="B279" s="172">
        <f>B280</f>
        <v>0.025</v>
      </c>
      <c r="C279" s="173" t="s">
        <v>249</v>
      </c>
      <c r="D279" s="171">
        <f>D280</f>
        <v>109.2292267</v>
      </c>
      <c r="E279" s="59"/>
      <c r="F279" s="59"/>
    </row>
    <row r="280">
      <c r="A280" s="50" t="s">
        <v>255</v>
      </c>
      <c r="B280" s="82">
        <v>0.025</v>
      </c>
      <c r="C280" s="171">
        <f>SUM(C272,D272,D273)</f>
        <v>3855.791701</v>
      </c>
      <c r="D280" s="171">
        <f>(C280*$B280)/(1-$B$274)</f>
        <v>109.2292267</v>
      </c>
      <c r="E280" s="59"/>
      <c r="F280" s="59"/>
    </row>
    <row r="281" ht="6.0" customHeight="1">
      <c r="A281" s="55"/>
      <c r="B281" s="56"/>
      <c r="C281" s="55"/>
      <c r="D281" s="55"/>
      <c r="E281" s="55"/>
      <c r="F281" s="59"/>
    </row>
    <row r="282">
      <c r="A282" s="104" t="s">
        <v>256</v>
      </c>
      <c r="B282" s="3"/>
      <c r="C282" s="3"/>
      <c r="D282" s="3"/>
      <c r="E282" s="4"/>
      <c r="F282" s="174"/>
    </row>
    <row r="283" ht="24.0" customHeight="1">
      <c r="A283" s="60" t="s">
        <v>257</v>
      </c>
      <c r="B283" s="117" t="s">
        <v>258</v>
      </c>
      <c r="C283" s="60" t="s">
        <v>259</v>
      </c>
      <c r="D283" s="175" t="s">
        <v>260</v>
      </c>
      <c r="E283" s="60" t="s">
        <v>261</v>
      </c>
      <c r="F283" s="69"/>
    </row>
    <row r="284">
      <c r="A284" s="50" t="s">
        <v>262</v>
      </c>
      <c r="B284" s="63">
        <f>D272</f>
        <v>105.1639785</v>
      </c>
      <c r="C284" s="63">
        <f>D273</f>
        <v>245.1617722</v>
      </c>
      <c r="D284" s="63">
        <f>D274</f>
        <v>513.3773653</v>
      </c>
      <c r="E284" s="71">
        <f>SUM(B284:D284)</f>
        <v>863.703116</v>
      </c>
      <c r="F284" s="55"/>
    </row>
    <row r="285" ht="6.0" customHeight="1">
      <c r="A285" s="176"/>
      <c r="B285" s="177"/>
      <c r="C285" s="177"/>
      <c r="D285" s="69"/>
      <c r="E285" s="178"/>
      <c r="F285" s="69"/>
    </row>
    <row r="286">
      <c r="A286" s="179" t="s">
        <v>263</v>
      </c>
      <c r="B286" s="4"/>
      <c r="C286" s="69"/>
      <c r="D286" s="69"/>
      <c r="E286" s="55"/>
      <c r="F286" s="55"/>
    </row>
    <row r="287">
      <c r="A287" s="180" t="s">
        <v>264</v>
      </c>
      <c r="B287" s="181" t="s">
        <v>265</v>
      </c>
      <c r="C287" s="69"/>
      <c r="D287" s="69"/>
      <c r="E287" s="69"/>
      <c r="F287" s="69"/>
    </row>
    <row r="288">
      <c r="A288" s="182" t="s">
        <v>266</v>
      </c>
      <c r="B288" s="183">
        <f>C25</f>
        <v>1583.327273</v>
      </c>
      <c r="C288" s="69"/>
      <c r="D288" s="55"/>
      <c r="E288" s="55"/>
      <c r="F288" s="55"/>
    </row>
    <row r="289">
      <c r="A289" s="184" t="s">
        <v>267</v>
      </c>
      <c r="B289" s="183">
        <f>E128</f>
        <v>1561.427455</v>
      </c>
      <c r="C289" s="69"/>
      <c r="D289" s="55"/>
      <c r="E289" s="55"/>
      <c r="F289" s="55"/>
    </row>
    <row r="290">
      <c r="A290" s="184" t="s">
        <v>268</v>
      </c>
      <c r="B290" s="183">
        <f>E191</f>
        <v>196.1526732</v>
      </c>
      <c r="C290" s="69"/>
      <c r="D290" s="55"/>
      <c r="E290" s="55"/>
      <c r="F290" s="55"/>
    </row>
    <row r="291">
      <c r="A291" s="184" t="s">
        <v>269</v>
      </c>
      <c r="B291" s="183">
        <f>E238</f>
        <v>78.2508831</v>
      </c>
      <c r="C291" s="69"/>
      <c r="D291" s="55"/>
      <c r="E291" s="55"/>
      <c r="F291" s="55"/>
    </row>
    <row r="292">
      <c r="A292" s="184" t="s">
        <v>270</v>
      </c>
      <c r="B292" s="183">
        <f>E265</f>
        <v>86.30766667</v>
      </c>
      <c r="C292" s="69"/>
      <c r="D292" s="55"/>
      <c r="E292" s="55"/>
      <c r="F292" s="55"/>
    </row>
    <row r="293">
      <c r="A293" s="184" t="s">
        <v>271</v>
      </c>
      <c r="B293" s="183">
        <f>E284</f>
        <v>863.703116</v>
      </c>
      <c r="C293" s="69"/>
      <c r="D293" s="55"/>
      <c r="E293" s="55"/>
      <c r="F293" s="55"/>
    </row>
    <row r="294">
      <c r="A294" s="185" t="s">
        <v>272</v>
      </c>
      <c r="B294" s="186">
        <f>SUM(B288:B293)</f>
        <v>4369.169066</v>
      </c>
      <c r="C294" s="69"/>
      <c r="D294" s="55"/>
      <c r="E294" s="55"/>
      <c r="F294" s="55"/>
    </row>
    <row r="295" ht="6.0" customHeight="1">
      <c r="A295" s="187"/>
      <c r="B295" s="187"/>
      <c r="C295" s="187"/>
      <c r="D295" s="187"/>
      <c r="E295" s="187"/>
      <c r="F295" s="187"/>
    </row>
    <row r="296">
      <c r="A296" s="188" t="s">
        <v>273</v>
      </c>
      <c r="B296" s="4"/>
      <c r="C296" s="69"/>
      <c r="D296" s="189"/>
      <c r="E296" s="189"/>
      <c r="F296" s="189"/>
    </row>
    <row r="297">
      <c r="A297" s="61" t="s">
        <v>274</v>
      </c>
      <c r="B297" s="117" t="s">
        <v>275</v>
      </c>
      <c r="C297" s="69"/>
      <c r="D297" s="189"/>
      <c r="E297" s="103"/>
      <c r="F297" s="189"/>
    </row>
    <row r="298">
      <c r="A298" s="182" t="s">
        <v>276</v>
      </c>
      <c r="B298" s="148">
        <v>2.0</v>
      </c>
      <c r="C298" s="69"/>
      <c r="D298" s="190"/>
      <c r="F298" s="189"/>
    </row>
    <row r="299">
      <c r="A299" s="191" t="s">
        <v>277</v>
      </c>
      <c r="B299" s="63">
        <f>B294</f>
        <v>4369.169066</v>
      </c>
      <c r="C299" s="69"/>
      <c r="D299" s="190"/>
      <c r="F299" s="189"/>
    </row>
    <row r="300" ht="15.0" customHeight="1">
      <c r="A300" s="192" t="s">
        <v>278</v>
      </c>
      <c r="B300" s="193">
        <f>PRODUCT(B298*B299)</f>
        <v>8738.338132</v>
      </c>
      <c r="C300" s="69"/>
      <c r="D300" s="190"/>
      <c r="F300" s="55"/>
    </row>
    <row r="301" ht="15.0" customHeight="1">
      <c r="A301" s="194" t="s">
        <v>279</v>
      </c>
      <c r="B301" s="195">
        <f>B300*12</f>
        <v>104860.0576</v>
      </c>
      <c r="C301" s="69"/>
      <c r="D301" s="190"/>
      <c r="E301" s="190"/>
      <c r="F301" s="55"/>
    </row>
    <row r="302" ht="15.0" customHeight="1">
      <c r="A302" s="196" t="s">
        <v>280</v>
      </c>
      <c r="B302" s="195">
        <f>B301*5</f>
        <v>524300.2879</v>
      </c>
      <c r="C302" s="69"/>
      <c r="D302" s="190"/>
      <c r="E302" s="190"/>
      <c r="F302" s="55"/>
    </row>
    <row r="303" ht="6.75" customHeight="1">
      <c r="A303" s="176"/>
      <c r="B303" s="177"/>
      <c r="C303" s="177"/>
      <c r="D303" s="190"/>
      <c r="F303" s="69"/>
    </row>
  </sheetData>
  <mergeCells count="115">
    <mergeCell ref="A100:D100"/>
    <mergeCell ref="A101:D101"/>
    <mergeCell ref="A105:D105"/>
    <mergeCell ref="A106:D106"/>
    <mergeCell ref="A110:D110"/>
    <mergeCell ref="A114:F114"/>
    <mergeCell ref="A115:F115"/>
    <mergeCell ref="A117:D117"/>
    <mergeCell ref="A118:D118"/>
    <mergeCell ref="A122:E122"/>
    <mergeCell ref="A126:E126"/>
    <mergeCell ref="A130:F130"/>
    <mergeCell ref="A131:F131"/>
    <mergeCell ref="A132:B132"/>
    <mergeCell ref="A141:F141"/>
    <mergeCell ref="A142:F142"/>
    <mergeCell ref="A144:D144"/>
    <mergeCell ref="A145:D145"/>
    <mergeCell ref="A149:D149"/>
    <mergeCell ref="A150:D150"/>
    <mergeCell ref="A154:D154"/>
    <mergeCell ref="A155:D155"/>
    <mergeCell ref="A159:F159"/>
    <mergeCell ref="A160:F160"/>
    <mergeCell ref="A162:D162"/>
    <mergeCell ref="A163:D163"/>
    <mergeCell ref="A167:D167"/>
    <mergeCell ref="A168:D168"/>
    <mergeCell ref="A189:E189"/>
    <mergeCell ref="A193:F193"/>
    <mergeCell ref="A194:F194"/>
    <mergeCell ref="A196:E196"/>
    <mergeCell ref="A197:E197"/>
    <mergeCell ref="A198:A199"/>
    <mergeCell ref="B198:B199"/>
    <mergeCell ref="E198:E199"/>
    <mergeCell ref="C198:C199"/>
    <mergeCell ref="D198:D199"/>
    <mergeCell ref="A213:B213"/>
    <mergeCell ref="A214:B214"/>
    <mergeCell ref="A230:D230"/>
    <mergeCell ref="A231:D231"/>
    <mergeCell ref="A235:E235"/>
    <mergeCell ref="A236:E236"/>
    <mergeCell ref="A240:F240"/>
    <mergeCell ref="A241:F241"/>
    <mergeCell ref="A243:F243"/>
    <mergeCell ref="A244:F244"/>
    <mergeCell ref="A252:E252"/>
    <mergeCell ref="A253:E253"/>
    <mergeCell ref="A255:F255"/>
    <mergeCell ref="A256:F256"/>
    <mergeCell ref="A259:E259"/>
    <mergeCell ref="A260:E260"/>
    <mergeCell ref="A262:E262"/>
    <mergeCell ref="A263:E263"/>
    <mergeCell ref="A267:F267"/>
    <mergeCell ref="D300:E300"/>
    <mergeCell ref="D303:E303"/>
    <mergeCell ref="A269:F269"/>
    <mergeCell ref="A270:F270"/>
    <mergeCell ref="A282:E282"/>
    <mergeCell ref="A286:B286"/>
    <mergeCell ref="A296:B296"/>
    <mergeCell ref="D298:E298"/>
    <mergeCell ref="D299:E299"/>
    <mergeCell ref="A1:F1"/>
    <mergeCell ref="A3:F3"/>
    <mergeCell ref="A4:F4"/>
    <mergeCell ref="A5:F5"/>
    <mergeCell ref="A6:F6"/>
    <mergeCell ref="A7:F7"/>
    <mergeCell ref="A8:F8"/>
    <mergeCell ref="A10:F10"/>
    <mergeCell ref="A11:F11"/>
    <mergeCell ref="A13:F13"/>
    <mergeCell ref="A14:F14"/>
    <mergeCell ref="A16:F16"/>
    <mergeCell ref="A18:F18"/>
    <mergeCell ref="A19:F19"/>
    <mergeCell ref="A23:C23"/>
    <mergeCell ref="A27:F27"/>
    <mergeCell ref="A29:F29"/>
    <mergeCell ref="A31:D31"/>
    <mergeCell ref="A32:D32"/>
    <mergeCell ref="A36:D36"/>
    <mergeCell ref="A37:D37"/>
    <mergeCell ref="A41:E41"/>
    <mergeCell ref="A42:E42"/>
    <mergeCell ref="A46:E46"/>
    <mergeCell ref="A50:F50"/>
    <mergeCell ref="A51:F51"/>
    <mergeCell ref="A53:B53"/>
    <mergeCell ref="C57:F57"/>
    <mergeCell ref="A65:D65"/>
    <mergeCell ref="A66:D66"/>
    <mergeCell ref="A70:D70"/>
    <mergeCell ref="A71:D71"/>
    <mergeCell ref="A75:D75"/>
    <mergeCell ref="A79:F79"/>
    <mergeCell ref="A80:F80"/>
    <mergeCell ref="A82:E82"/>
    <mergeCell ref="A84:E84"/>
    <mergeCell ref="A85:E85"/>
    <mergeCell ref="A89:D89"/>
    <mergeCell ref="A90:D90"/>
    <mergeCell ref="A94:D94"/>
    <mergeCell ref="A98:D98"/>
    <mergeCell ref="A172:D172"/>
    <mergeCell ref="A173:D173"/>
    <mergeCell ref="A177:F177"/>
    <mergeCell ref="A178:F178"/>
    <mergeCell ref="A180:E180"/>
    <mergeCell ref="A184:D184"/>
    <mergeCell ref="A185:D185"/>
  </mergeCells>
  <hyperlinks>
    <hyperlink r:id="rId1" ref="A5"/>
    <hyperlink r:id="rId2" ref="A6"/>
    <hyperlink r:id="rId3" ref="A7"/>
    <hyperlink r:id="rId4" ref="A8"/>
  </hyperlinks>
  <printOptions horizontalCentered="1"/>
  <pageMargins bottom="0.75" footer="0.0" header="0.0" left="0.25" right="0.25" top="0.75"/>
  <pageSetup fitToHeight="0" paperSize="8" orientation="portrait"/>
  <drawing r:id="rId5"/>
</worksheet>
</file>