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Zeladoria (1º ao 12º mês)" sheetId="1" r:id="rId4"/>
    <sheet state="visible" name="Zeladoria (13º ao 60º mês)" sheetId="2" r:id="rId5"/>
  </sheets>
  <definedNames/>
  <calcPr/>
</workbook>
</file>

<file path=xl/sharedStrings.xml><?xml version="1.0" encoding="utf-8"?>
<sst xmlns="http://schemas.openxmlformats.org/spreadsheetml/2006/main" count="881" uniqueCount="329">
  <si>
    <t>PLANILHA DE CUSTOS E FORMAÇÃO DE PREÇOS - SERVIÇO DE ZELADORIA
ANEXO III DO EDITAL</t>
  </si>
  <si>
    <r>
      <rPr>
        <rFont val="Calibri"/>
        <b/>
        <color theme="1"/>
        <sz val="12.0"/>
      </rPr>
      <t xml:space="preserve">COMPOSIÇÃO DE CUSTOS DO SERVIÇO </t>
    </r>
    <r>
      <rPr>
        <rFont val="Calibri"/>
        <b/>
        <color rgb="FFFF0000"/>
        <sz val="12.0"/>
      </rPr>
      <t>APLICÁVEL AO PRIMEIRO ANO</t>
    </r>
    <r>
      <rPr>
        <rFont val="Calibri"/>
        <b/>
        <color theme="1"/>
        <sz val="12.0"/>
      </rPr>
      <t xml:space="preserve"> </t>
    </r>
    <r>
      <rPr>
        <rFont val="Calibri"/>
        <b val="0"/>
        <color theme="1"/>
        <sz val="12.0"/>
      </rPr>
      <t>(1º ao 12º mês)</t>
    </r>
    <r>
      <rPr>
        <rFont val="Calibri"/>
        <b/>
        <color theme="1"/>
        <sz val="12.0"/>
      </rPr>
      <t xml:space="preserve"> DE EXECUÇÃO</t>
    </r>
  </si>
  <si>
    <t>Esta planilha de custos e formação de preços deve ser utilizada como ferramenta de apoio, não só na estimativa de custo da contratação, como também para apresentação e análise das propostas na fase de pregão e nas prorrogações e alterações/atualizações contratuais. Para tanto, foi elaborada com base na metodologia Seges (MP), utilizando-se de fórmulas automatizadas, em conformidade com as disposições de CLT e CCT, as quais, para minimizar o risco de equívocos no cômputo das previsões financeiras, não devem ser alteradas.
Dúvidas sobre a metodologia de cálculo poderão ser esclarecidas com a leitura das seguintes publicações disponíveis no Portal de Compras do Governo Federal:</t>
  </si>
  <si>
    <t>Extinção da Contribuição Social de 10% sobre o FGTS e os contratos administrativos</t>
  </si>
  <si>
    <t>Impactos da reforma trabalhista nos contratos da Administração</t>
  </si>
  <si>
    <t>PCFP - Conceitos e metodologia aplicáveis para a contratação de serviços com dedicação exclusiva de mão de obra.</t>
  </si>
  <si>
    <t>Nota Informativa sobre o Submódulo 2.1 da Planilha de Custos com Mão de Obra</t>
  </si>
  <si>
    <t>CUSTOS COM MÃO DE OBRA</t>
  </si>
  <si>
    <t>A estimativa de custos relacionados à mão de obra alocada na prestação dos serviços compreende as obrigações trabalhistas e previdenciárias previstas na Consolidação das Leis do Trabalho - CLT e das Convenções Coletivas de Trabalho - CCT (sendo válidos, ainda, os acordos e dissídios coletivos), atualizadas pelas Leis n° 13.467/2017 e 13.932/2019.</t>
  </si>
  <si>
    <t>MÓDULO 1 - REMUNERAÇÃO DE PESSOAL</t>
  </si>
  <si>
    <t>A remuneração, conforme definição do art. 457 da Consolidação das Leis do Trabalho, é composta por Salário Base, adicionais (noturno, de insalubridade ou periculosidade) e gratificações, quando houver.</t>
  </si>
  <si>
    <t>SUBMÓDULO 1.1 – REMUNERAÇÃO BÁSICA</t>
  </si>
  <si>
    <t>SALÁRIO BASE POR CARGO</t>
  </si>
  <si>
    <t>¹ Salário normativo, proporcional à carga horária semanal exigida, conforme Lei / Dissídio / Acordo / Convenção Coletiva de Trabalho vigente para a categoria, com abrangência no município de prestação do serviço.
² Lei / Dissídio / Acordo / Convenção Coletiva de Trabalho que regula a atuação da categoria no município onde será prestado o serviço.</t>
  </si>
  <si>
    <t>Cargo (CBO)</t>
  </si>
  <si>
    <t>Carga Horária Semanal</t>
  </si>
  <si>
    <t>Salário Normativo¹</t>
  </si>
  <si>
    <t>Regulado por²</t>
  </si>
  <si>
    <t>Zelador (5141-20)</t>
  </si>
  <si>
    <t>44h</t>
  </si>
  <si>
    <t>CCT RS004917/2023</t>
  </si>
  <si>
    <t>ADICIONAL DE INSALUBRIDADE</t>
  </si>
  <si>
    <r>
      <rPr>
        <rFont val="Calibri"/>
        <color rgb="FF0000FF"/>
        <sz val="10.0"/>
      </rPr>
      <t xml:space="preserve">¹ Toma-se por base o salário normativo vigente, conforme previsão legal. 
² Alíquota condizente com a natureza do serviço prestado, definida de acordo com o art. 192 da CLT e Cláusula Décima Sétima da CCT RS004917/2023
</t>
    </r>
    <r>
      <rPr>
        <rFont val="Calibri"/>
        <color rgb="FF0000FF"/>
        <sz val="10.0"/>
        <u/>
      </rPr>
      <t>Memória de Cálculo</t>
    </r>
    <r>
      <rPr>
        <rFont val="Calibri"/>
        <color rgb="FF0000FF"/>
        <sz val="10.0"/>
      </rPr>
      <t>: base de cálculo x percentual = valor mensal do adicional de insalubridade.</t>
    </r>
  </si>
  <si>
    <t>Cargo</t>
  </si>
  <si>
    <t>Base de cálculo¹</t>
  </si>
  <si>
    <t>Percentual²</t>
  </si>
  <si>
    <t>Valor do Adicional</t>
  </si>
  <si>
    <t>QUADRO-RESUMO: SUBMÓDULO 1.1 – REMUNERAÇÃO BÁSICA</t>
  </si>
  <si>
    <t>Salário Normativo</t>
  </si>
  <si>
    <t>Adicional de Insalubridade</t>
  </si>
  <si>
    <t>Total da 
Remuneração Básica</t>
  </si>
  <si>
    <t>MÓDULO 2 - ENCARGOS E BENEFÍCIOS (ANUAIS, MENSAIS E DIÁRIOS)</t>
  </si>
  <si>
    <t>SUBMÓDULO 2.1 – BENEFÍCIOS ANUAIS</t>
  </si>
  <si>
    <t>13° SALÁRIO (GRATIFICAÇÃO DE NATAL)</t>
  </si>
  <si>
    <r>
      <rPr>
        <rFont val="Calibri"/>
        <color rgb="FF0000FF"/>
        <sz val="10.0"/>
      </rPr>
      <t xml:space="preserve">¹ Toma-se por base a remuneração (salário + adicionais + gratificações), conforme previsto no Decreto nº 57.155/1965.
² Por tratar-se de planilha mensal, contabiliza-se 1/12 (um doze avos) do valor anual do 13º salário, equivalente a 8,33% deste.
</t>
    </r>
    <r>
      <rPr>
        <rFont val="Calibri"/>
        <color rgb="FF0000FF"/>
        <sz val="10.0"/>
        <u/>
      </rPr>
      <t>Memória de Cálculo</t>
    </r>
    <r>
      <rPr>
        <rFont val="Calibri"/>
        <color rgb="FF0000FF"/>
        <sz val="10.0"/>
      </rPr>
      <t>: Remuneração x 8,33% = provisionamento mensal para pagamento de 13º salário.</t>
    </r>
  </si>
  <si>
    <t>Percentual Provisionado²</t>
  </si>
  <si>
    <t>Valor Provisionado</t>
  </si>
  <si>
    <t>FÉRIAS</t>
  </si>
  <si>
    <r>
      <rPr>
        <rFont val="Calibri"/>
        <color rgb="FF0000FF"/>
        <sz val="10.0"/>
      </rPr>
      <t xml:space="preserve">*Direito previsto no art. 7º da Constituição Federal.
¹ Toma-se por base a remuneração (salário + adicionais + gratificações) vigente, conforme previsão legal. 
² Por tratar-se de planilha mensal, contabiliza-se 1/12 (um doze avos) do valor do salário de férias, equivalente a 8,33% deste.
</t>
    </r>
    <r>
      <rPr>
        <rFont val="Calibri"/>
        <color rgb="FF0000FF"/>
        <sz val="10.0"/>
        <u/>
      </rPr>
      <t>Memória de Cálculo</t>
    </r>
    <r>
      <rPr>
        <rFont val="Calibri"/>
        <color rgb="FF0000FF"/>
        <sz val="10.0"/>
      </rPr>
      <t>: Remuneração x 8,33% = provisionamento mensal para pagamento do salário de férias.</t>
    </r>
  </si>
  <si>
    <t>ADICIONAL DE FÉRIAS - 1/3 CONSTITUCIONAL</t>
  </si>
  <si>
    <r>
      <rPr>
        <rFont val="Calibri"/>
        <color rgb="FF0000FF"/>
        <sz val="10.0"/>
      </rPr>
      <t xml:space="preserve">*Direito previsto no art. 7º da Constituição Federal.
¹ Toma-se por base a remuneração (salário + adicionais + gratificações) vigente, conforme previsão legal. 
² Percentual equivalente à 1/3, calculado sobre o valor do salário da remuneração vigente.
³ Por tratar-se de planilha mensal, contabiliza-se 1/12 (um doze avos) do valor do salário de férias, equivalente a 8,33% deste.
</t>
    </r>
    <r>
      <rPr>
        <rFont val="Calibri"/>
        <color rgb="FF0000FF"/>
        <sz val="10.0"/>
        <u/>
      </rPr>
      <t>Memória de Cálculo</t>
    </r>
    <r>
      <rPr>
        <rFont val="Calibri"/>
        <color rgb="FF0000FF"/>
        <sz val="10.0"/>
      </rPr>
      <t>: Remuneração x 1/3 x 8,33% = provisionamento mensal para pagamento do terço constitucional de férias.</t>
    </r>
  </si>
  <si>
    <t>Alíquota Adicional²</t>
  </si>
  <si>
    <t>Percentual Provisionado³</t>
  </si>
  <si>
    <t>QUADRO-RESUMO: SUBMÓDULO 2.1 – BENEFÍCIOS ANUAIS</t>
  </si>
  <si>
    <t>13° Salário</t>
  </si>
  <si>
    <t xml:space="preserve">Férias </t>
  </si>
  <si>
    <t>1/3 Constitucional</t>
  </si>
  <si>
    <t>Total Mensal</t>
  </si>
  <si>
    <t>SUBMÓDULO 2.2 - ENCARGOS PREVIDENCIÁRIOS E FGTS</t>
  </si>
  <si>
    <t>*Previstos no art. 195 da Constituição Federal.
¹Os percentuais informados não são taxativos, mas estimativos. Portanto, ao preencher a planilha o proponente deverá observar o enquadramento real de sua empresa, em especial no que diz respeito ao SAT-GIIL/RAT, para o qual deverá indicar o percentual correspondente ao grau de risco da atividade preponderante.</t>
  </si>
  <si>
    <t>COMPOSIÇÃO DO GPS E FGTS</t>
  </si>
  <si>
    <t>Encargos</t>
  </si>
  <si>
    <t>Percentual¹</t>
  </si>
  <si>
    <t>INSS - empregador</t>
  </si>
  <si>
    <t>Salário-Educação</t>
  </si>
  <si>
    <t>SAT-GIIL/RAT</t>
  </si>
  <si>
    <t>SESC</t>
  </si>
  <si>
    <t>SENAC</t>
  </si>
  <si>
    <t>SEBRAE</t>
  </si>
  <si>
    <t>INCRA</t>
  </si>
  <si>
    <t>FGTS</t>
  </si>
  <si>
    <t>TOTAL</t>
  </si>
  <si>
    <t>GPS - GUIA DA PREVIDÊNCIA SOCIAL</t>
  </si>
  <si>
    <r>
      <rPr>
        <rFont val="Calibri"/>
        <color rgb="FF0000FF"/>
        <sz val="10.0"/>
      </rPr>
      <t xml:space="preserve">¹ Toma-se por base a remuneração (salário + adicionais + gratificações) + benefícios anuais (previstos no submódulo 2.1) vigente, conforme previsão legal.
² Percentual correspondente ao somatório dos encargos para financiamento da seguridade social, em célula de preenchimento automático, atualizada automaticamente quando informada, no quadro acima, as alíquotas correspondentes ao enquadramento da proponente.
</t>
    </r>
    <r>
      <rPr>
        <rFont val="Calibri"/>
        <color rgb="FF0000FF"/>
        <sz val="10.0"/>
        <u/>
      </rPr>
      <t>Memória de Cálculo</t>
    </r>
    <r>
      <rPr>
        <rFont val="Calibri"/>
        <color rgb="FF0000FF"/>
        <sz val="10.0"/>
      </rPr>
      <t>: base de cálculo x percentual = provisionamento mensal para pagamento de encargos previdenciários.</t>
    </r>
  </si>
  <si>
    <t>FGTS - FUNDO DE GARANTIA POR TEMPO DE SERVIÇO</t>
  </si>
  <si>
    <r>
      <rPr>
        <rFont val="Calibri"/>
        <color rgb="FF0000FF"/>
        <sz val="10.0"/>
      </rPr>
      <t xml:space="preserve">¹ Toma-se por base a remuneração (salário + adicionais + gratificações) + benefícios anuais (previstos no submódulo 2.1) vigente, conforme previsão legal.
² Percentual correspondente à alíquota mensal de depósito à título de FGTS, conforme Lei n° 8.036/1990.
</t>
    </r>
    <r>
      <rPr>
        <rFont val="Calibri"/>
        <color rgb="FF0000FF"/>
        <sz val="10.0"/>
        <u/>
      </rPr>
      <t>Memória de Cálculo</t>
    </r>
    <r>
      <rPr>
        <rFont val="Calibri"/>
        <color rgb="FF0000FF"/>
        <sz val="10.0"/>
      </rPr>
      <t>: base de cálculo x percentual = provisionamento mensal para depósito no FGTS.</t>
    </r>
  </si>
  <si>
    <t>QUADRO-RESUMO: SUBMÓDULO 2.2 - ENCARGOS PREVIDENCIÁRIOS E FGTS</t>
  </si>
  <si>
    <t>GPS</t>
  </si>
  <si>
    <t>SUBMÓDULO 2.3 - BENEFÍCIOS MENSAIS E DIÁRIOS</t>
  </si>
  <si>
    <t>O cálculo de benefícios mensais e diários dependerá das disposições constantes em Convenção Coletiva de Trabalho sobre os direitos negociados aos trabalhadores, observando sempre o custo efetivo a ser suportado pela Administração no contrato de prestação de serviços (descontados os valores arcados pelos empregados).</t>
  </si>
  <si>
    <t>VALE TRANSPORTE</t>
  </si>
  <si>
    <t>VALOR DA PASSAGEM / VALE TRANSPORTE</t>
  </si>
  <si>
    <r>
      <rPr>
        <rFont val="Calibri"/>
        <color rgb="FF0000FF"/>
        <sz val="10.0"/>
      </rPr>
      <t xml:space="preserve">¹ Valor unitário do Vale Transporte, conforme fixa o Decreto Municipal nº 21.096/2021, publicado pela Prefeitura Municipal de Porto Alegre, município sede do órgão contratante / do local de prestação do serviço. 
² Quantidade mínima de VTs a serem fornecidos ao trabalhador, por dia de efetivo trabalho, para deslocamento entre o domicílio do empregado e local de prestação dos serviços.
³ Número médio de dias efetivamente trabalhados em jornada de 44 horas semanais, definido em concordância com o disposto no Caderno Técnico Seges/MP de 2019.
</t>
    </r>
    <r>
      <rPr>
        <rFont val="Calibri"/>
        <color rgb="FF0000FF"/>
        <sz val="10.0"/>
        <u/>
      </rPr>
      <t>Memória de Cálculo</t>
    </r>
    <r>
      <rPr>
        <rFont val="Calibri"/>
        <color rgb="FF0000FF"/>
        <sz val="10.0"/>
      </rPr>
      <t>: Valor unitário do VT x nº de vales por dia x dias trabalhados = custo total com vale transporte, por trabalhador.</t>
    </r>
  </si>
  <si>
    <t>Vr. Unitário¹</t>
  </si>
  <si>
    <t>Vales por dia²</t>
  </si>
  <si>
    <t>Dias trabalhados³</t>
  </si>
  <si>
    <t>Valor Total Mensal</t>
  </si>
  <si>
    <t>DESCONTO DO VALE TRANSPORTE</t>
  </si>
  <si>
    <r>
      <rPr>
        <rFont val="Calibri"/>
        <color rgb="FF0000FF"/>
        <sz val="10.0"/>
      </rPr>
      <t xml:space="preserve">¹ A base de cálculo do desconto deve ser o salário normativo da categoria, proporcional às horas trabalhadas.
² Percentual de contribuição definido na CCT RS004917/2023
</t>
    </r>
    <r>
      <rPr>
        <rFont val="Calibri"/>
        <color rgb="FF0000FF"/>
        <sz val="10.0"/>
        <u/>
      </rPr>
      <t>Memória de Cálculo</t>
    </r>
    <r>
      <rPr>
        <rFont val="Calibri"/>
        <color rgb="FF0000FF"/>
        <sz val="10.0"/>
      </rPr>
      <t>: salário normativo x 6% = valor mensal da contribuição do empregado para o recebimento de VT.</t>
    </r>
  </si>
  <si>
    <t>Desconto Mensal</t>
  </si>
  <si>
    <t>CUSTO EFETIVO DO VALE TRANSPORTE</t>
  </si>
  <si>
    <t>Custo total</t>
  </si>
  <si>
    <t>Valor do desconto</t>
  </si>
  <si>
    <t>Custo Efetivo Mensal</t>
  </si>
  <si>
    <t>VALE ALIMENTAÇÃO / REFEIÇÃO</t>
  </si>
  <si>
    <t>VALOR DO VALE ALIMENTAÇÃO/REFEIÇÃO</t>
  </si>
  <si>
    <r>
      <rPr>
        <rFont val="Calibri"/>
        <color rgb="FF0000FF"/>
        <sz val="10.0"/>
      </rPr>
      <t xml:space="preserve">¹ A base de cálculo do desconto deve ser o próprio valor mensal percebido em Vale Alimentação/Refeição, definido na Cláusula Décima Oitava da CCT RS004917/2023
² Número médio de dias efetivamente trabalhados em jornada de 44h horas semanais, definido em concordância com o disposto no Caderno Técnico Seges/MP de 2019.
</t>
    </r>
    <r>
      <rPr>
        <rFont val="Calibri"/>
        <color rgb="FF0000FF"/>
        <sz val="10.0"/>
        <u/>
      </rPr>
      <t>Memória de Cálculo</t>
    </r>
    <r>
      <rPr>
        <rFont val="Calibri"/>
        <color rgb="FF0000FF"/>
        <sz val="10.0"/>
      </rPr>
      <t xml:space="preserve">: valor diário x 22 = valor total mensal dos VA ou VR fornecidos. </t>
    </r>
  </si>
  <si>
    <t>Valor diário</t>
  </si>
  <si>
    <t>Dias trabalhados</t>
  </si>
  <si>
    <t>DESCONTO DO VALE ALIMENTAÇÃO/REFEIÇÃO</t>
  </si>
  <si>
    <r>
      <rPr>
        <rFont val="Calibri"/>
        <color rgb="FF0000FF"/>
        <sz val="10.0"/>
      </rPr>
      <t xml:space="preserve">¹ A base de cálculo do desconto deve ser o próprio valor mensal percebido em Vale Alimentação/Refeição.
² Percentual de contribuição definido na Cláusula Décima Oitava da CCT RS004917/2023
</t>
    </r>
    <r>
      <rPr>
        <rFont val="Calibri"/>
        <color rgb="FF0000FF"/>
        <sz val="10.0"/>
        <u/>
      </rPr>
      <t>Memória de Cálculo</t>
    </r>
    <r>
      <rPr>
        <rFont val="Calibri"/>
        <color rgb="FF0000FF"/>
        <sz val="10.0"/>
      </rPr>
      <t>: salário normativo x 19% = valor mensal da contribuição do empregado para o recebimento de VT.</t>
    </r>
  </si>
  <si>
    <t>CUSTO EFETIVO DO VALE ALIMENTAÇÃO/REFEIÇÃO</t>
  </si>
  <si>
    <t>Desconto</t>
  </si>
  <si>
    <t>PLANO DE BENEFÍCIO SOCIAL FAMILIAR</t>
  </si>
  <si>
    <t>* Incluído em consonância com o art. 444 da CLT, posto que previsto na Cláusula 29ª da CCT RS 000044/2023.
* Benefício de caráter assistencial e indenizatório, que não tem natureza salarial e não se incorpora ao salário para nenhum fim.</t>
  </si>
  <si>
    <t>CONTRIBUIÇÃO MENSAL AO PLANO DE BENEFÍCIO SOCIAL FAMILIAR</t>
  </si>
  <si>
    <r>
      <rPr>
        <rFont val="Calibri"/>
        <color rgb="FF0000FF"/>
        <sz val="10.0"/>
      </rPr>
      <t xml:space="preserve">¹ Valor definido na Cláusula 29º da CCT RS004917/2023
² O benefício deve ser integralmente custeado pelo empregador, proibido qualquer desconto do funcionário em razão dele.
</t>
    </r>
    <r>
      <rPr>
        <rFont val="Calibri"/>
        <color rgb="FF0000FF"/>
        <sz val="10.0"/>
        <u/>
      </rPr>
      <t>Memória de Cálculo</t>
    </r>
    <r>
      <rPr>
        <rFont val="Calibri"/>
        <color rgb="FF0000FF"/>
        <sz val="10.0"/>
      </rPr>
      <t>: valor mensal do benefício = provisionamento mensal</t>
    </r>
  </si>
  <si>
    <t>Custo total¹</t>
  </si>
  <si>
    <t>Desconto²</t>
  </si>
  <si>
    <t>QUADRO-RESUMO: SUBMÓDULO 2.3 - BENEFÍCIOS MENSAIS E DIÁRIOS</t>
  </si>
  <si>
    <t>Vale Transporte</t>
  </si>
  <si>
    <t>Vale Refeição</t>
  </si>
  <si>
    <t>Benefício Social Familiar</t>
  </si>
  <si>
    <t>Total</t>
  </si>
  <si>
    <t>QUADRO-RESUMO: MÓDULO 2 - ENCARGOS E BENEFÍCIOS (ANUAIS, MENSAIS E DIÁRIOS)</t>
  </si>
  <si>
    <t>Submódulo 2.1</t>
  </si>
  <si>
    <t>Submódulo 2.2</t>
  </si>
  <si>
    <t>Submódulo 2.3</t>
  </si>
  <si>
    <t>MÓDULO 3 - PROVISÃO PARA RESCISÃO</t>
  </si>
  <si>
    <t>Este módulo destina-se a calcular o custo de possível desligamento de um empregado vinculado ao contrato de prestação de serviços, conforme metodologia Seges, usando a probabilidade de ocorrência, por tipo de desligamentos, como fator de ponderação do custo total. Estes custos deverão ser apreciados atentamente nos casos de prorrogação contratual para verificar a necessidade de sua renovação ou não. Deverão, ainda, ser observados os ditames da Lei nº 12.506/2011 e seus impactos no custo quando das prorrogações contratuais.
¹ Percentuais de ocorrência definidos a partir da análise de contratações anteriores, comparada a dados extraídos do Cadastro Geral de Empregados e Desempregados (CAGED), por tipo de desligamento, para a unidade da federação e categoria de serviço.</t>
  </si>
  <si>
    <t>PERCENTUAIS DE PROBABILIDADE DE DESLIGAMENTO - POR TIPO</t>
  </si>
  <si>
    <t>Tipos</t>
  </si>
  <si>
    <t>Probabilidade¹</t>
  </si>
  <si>
    <t>Demissão 
SEM  justa Causa</t>
  </si>
  <si>
    <t>SEM justa Causa
AP INDENIZADO</t>
  </si>
  <si>
    <t>SEM justa Causa 
AP TRABALHADO</t>
  </si>
  <si>
    <t>Demissão
 COM  justa Causa</t>
  </si>
  <si>
    <t>Desligamentos 
OUTROS TIPOS</t>
  </si>
  <si>
    <t>SUBMÓDULO 3.1 - AVISO PRÉVIO INDENIZADO</t>
  </si>
  <si>
    <t>Estima o provisionamento mensal do custo com o pagamento do Aviso Prévio Indenizado, equivalente à remuneração mensal completa, sempre que a demissão ocorrer sem que o empregador conceda o prazo de 30 dias para o cumprimento do aviso prévio trabalhado, conforme dispõe o art. 487 § 1º da CLT. Em atenção à Lei nº 12.506/2011 e ao Acórdão TCU  nº 1.186/2017-Plenário, em caso de vigência superior a 12 meses ou prorrogação do contrato, o percentual máximo dessa parcela será, ressalvados os efeitos de eventuais repactuações, de 10% do custo mensal da rubrica, proporcional ao provisionamento dos 3 dias adicionais devidos a cada ano trabalhado, consecutivo ao primeiro.</t>
  </si>
  <si>
    <t>AVISO PRÉVIO INDENIZADO</t>
  </si>
  <si>
    <r>
      <rPr>
        <rFont val="Calibri"/>
        <color rgb="FF0000FF"/>
        <sz val="10.0"/>
      </rPr>
      <t xml:space="preserve">¹ Toma-se por base o valor total mensal da remuneração somado ao valor total mensal dos encargos e benefícios, deduzido o valor de provisionamento mensal à GPS.
² Equivalente 1/12 (um doze avos).
</t>
    </r>
    <r>
      <rPr>
        <rFont val="Calibri"/>
        <color rgb="FF0000FF"/>
        <sz val="10.0"/>
        <u/>
      </rPr>
      <t>Memória de Cálculo</t>
    </r>
    <r>
      <rPr>
        <rFont val="Calibri"/>
        <color rgb="FF0000FF"/>
        <sz val="10.0"/>
      </rPr>
      <t>: base de cálculo x percentual = 1/12 do valor do Aviso Prévio Indenizado.</t>
    </r>
  </si>
  <si>
    <t>Percentual Mensal²</t>
  </si>
  <si>
    <t>Valor API</t>
  </si>
  <si>
    <t>INCIDÊNCIA DO FGTS SOBRE O AVISO PRÉVIO INDENIZADO</t>
  </si>
  <si>
    <r>
      <rPr>
        <rFont val="Calibri"/>
        <color rgb="FF0000FF"/>
        <sz val="10.0"/>
      </rPr>
      <t xml:space="preserve">¹ Toma-se por base o valor provisionado mensalmente, equivalente a 8% dos custos mensais com remuneração e benefícios anuais (13º salário, férias e terço constitucional de férias).
² Atualizada pela Lei nº 13.932/2019.
</t>
    </r>
    <r>
      <rPr>
        <rFont val="Calibri"/>
        <color rgb="FF0000FF"/>
        <sz val="10.0"/>
        <u/>
      </rPr>
      <t>Memória de Cálculo</t>
    </r>
    <r>
      <rPr>
        <rFont val="Calibri"/>
        <color rgb="FF0000FF"/>
        <sz val="10.0"/>
      </rPr>
      <t>: base de cálculo x percentual legal =  1/12 do valor da contribuição ao FGTS sobre o API.</t>
    </r>
  </si>
  <si>
    <t>Alíquota²</t>
  </si>
  <si>
    <t>Valor FGTS sobre API</t>
  </si>
  <si>
    <t>Zelador (5141)</t>
  </si>
  <si>
    <t>QUADRO-RESUMO: SUBMÓDULO 3.1 - CUSTO DO AVISO PRÉVIO INDENIZADO</t>
  </si>
  <si>
    <r>
      <rPr>
        <rFont val="Calibri"/>
        <color rgb="FF0000FF"/>
        <sz val="10.0"/>
      </rPr>
      <t xml:space="preserve">¹ Toma-se por base a soma dos valores estimados para o API e para a contribuição ao FGTS sobre API, divididos por 12 meses.
² Corresponde à multiplicação da probabilidade de opção por API em razão do percentual de ocorrência de demissões SEM justa causa.
</t>
    </r>
    <r>
      <rPr>
        <rFont val="Calibri"/>
        <color rgb="FF0000FF"/>
        <sz val="10.0"/>
        <u/>
      </rPr>
      <t>Memória de Cálculo</t>
    </r>
    <r>
      <rPr>
        <rFont val="Calibri"/>
        <color rgb="FF0000FF"/>
        <sz val="10.0"/>
      </rPr>
      <t>: base de cálculo x percentual = provisionamento mensal para pagamento do API e da contribuição ao FGTS sobre o valor do API.</t>
    </r>
  </si>
  <si>
    <t>Probabilidade Ocorrência²</t>
  </si>
  <si>
    <t>Valor Mensal Provisionado</t>
  </si>
  <si>
    <t>SUBMÓDULO 3.2 - AVISO PRÉVIO TRABALHADO</t>
  </si>
  <si>
    <t>AVISO PRÉVIO TRABALHADO</t>
  </si>
  <si>
    <r>
      <rPr>
        <rFont val="Calibri"/>
        <color rgb="FF0000FF"/>
        <sz val="10.0"/>
      </rPr>
      <t xml:space="preserve">¹ Toma-se por base o valor total mensal da remuneração somado ao valor total mensal dos encargos e benefícios.
² Equivalente 1/12 (um doze avos).
</t>
    </r>
    <r>
      <rPr>
        <rFont val="Calibri"/>
        <color rgb="FF0000FF"/>
        <sz val="10.0"/>
        <u/>
      </rPr>
      <t>Memória de Cálculo</t>
    </r>
    <r>
      <rPr>
        <rFont val="Calibri"/>
        <color rgb="FF0000FF"/>
        <sz val="10.0"/>
      </rPr>
      <t>: base de cálculo x percentual = 1/12 do valor do Aviso Prévio Trabalhado.</t>
    </r>
  </si>
  <si>
    <t>Valor APT</t>
  </si>
  <si>
    <t>MULTA DO FGTS E CONTRIBUIÇÃO SOCIAL SOBRE O AVISO PRÉVIO TRABALHADO</t>
  </si>
  <si>
    <r>
      <rPr>
        <rFont val="Calibri, Arial"/>
        <color rgb="FF0000FF"/>
        <sz val="10.0"/>
      </rPr>
      <t xml:space="preserve">¹ Toma-se por base o valor provisionado mensalmente, equivalente a 8% dos custos mensais com remuneração e benefícios anuais (13º salário, férias e terço constitucional de férias).
² Atualizada pela Lei nº 13.932/2019.
</t>
    </r>
    <r>
      <rPr>
        <rFont val="Calibri, Arial"/>
        <color rgb="FF0000FF"/>
        <sz val="10.0"/>
        <u/>
      </rPr>
      <t>Memória de Cálculo</t>
    </r>
    <r>
      <rPr>
        <rFont val="Calibri, Arial"/>
        <color rgb="FF0000FF"/>
        <sz val="10.0"/>
      </rPr>
      <t>: base de cálculo x percentual legal =  1/12 do valor da contribuição ao FGTS sobre o APT.</t>
    </r>
  </si>
  <si>
    <t>Valor FGTS sobre APT</t>
  </si>
  <si>
    <t>QUADRO-RESUMO: SUBMÓDULO 3.2 - CUSTO DO AVISO PRÉVIO TRABALHADO</t>
  </si>
  <si>
    <r>
      <rPr>
        <rFont val="Calibri"/>
        <color rgb="FF0000FF"/>
        <sz val="10.0"/>
      </rPr>
      <t xml:space="preserve">¹ Toma-se por base a soma dos valores estimados para o APT e para a contribuição ao FGTS sobre APT, divididos por 12 meses.
² Corresponde à multiplicação da probabilidade de opção por APT em razão do percentual de ocorrência de demissões SEM justa causa.
</t>
    </r>
    <r>
      <rPr>
        <rFont val="Calibri"/>
        <color rgb="FF0000FF"/>
        <sz val="10.0"/>
        <u/>
      </rPr>
      <t>Memória de Cálculo</t>
    </r>
    <r>
      <rPr>
        <rFont val="Calibri"/>
        <color rgb="FF0000FF"/>
        <sz val="10.0"/>
      </rPr>
      <t>: base de cálculo x percentual = provisionamento mensal para pagamento do APT e da contribuição ao FGTS sobre o valor do APT.</t>
    </r>
  </si>
  <si>
    <t>SUBMÓDULO 3.3 - DEMISSÃO POR JUSTA CAUSA</t>
  </si>
  <si>
    <t>Na hipótese de demissão por justa causa o empregado perde o direito ao pagamento de 13° salário, férias e adicional de férias, como previsto no parágrafo único do art. 146 da CLT, portanto, para estes casos, conforme metodologia Seges, haverá o desconto dos valores que, por tratar-se de provisão mensal, deverão ser reduzidos do provisionamento mensal para pagamento de verbas rescisórias os valores que não serão despendidos em caso de demissão sem justa causa, considerando-se, igualmente, a probabilidade de ocorrência desta.</t>
  </si>
  <si>
    <t>BASE DE CÁLCULO PARA DEMISSÃO POR JUSTA CAUSA</t>
  </si>
  <si>
    <t>Valor provisionado 
para 13º Salário</t>
  </si>
  <si>
    <t>Valor provisionado 
para Férias</t>
  </si>
  <si>
    <t>Valor provisionado para 
Adicional de Férias</t>
  </si>
  <si>
    <t>QUADRO-RESUMO: SUBMÓDULO 3.3 - CUSTO DA DEMISSÃO COM JUSTA CAUSA</t>
  </si>
  <si>
    <r>
      <rPr>
        <rFont val="Calibri"/>
        <color rgb="FF0000FF"/>
        <sz val="10.0"/>
      </rPr>
      <t xml:space="preserve">¹ Toma-se por base a soma dos valores estimados para o APT e para a contribuição ao FGTS sobre APT, divididos por 12 meses.
² Corresponde à probabilidade  de ocorrência de demissões COM justa causa, conforme dados estatísticos.
</t>
    </r>
    <r>
      <rPr>
        <rFont val="Calibri"/>
        <color rgb="FF0000FF"/>
        <sz val="10.0"/>
        <u/>
      </rPr>
      <t>Memória de Cálculo</t>
    </r>
    <r>
      <rPr>
        <rFont val="Calibri"/>
        <color rgb="FF0000FF"/>
        <sz val="10.0"/>
      </rPr>
      <t>: base de cálculo x percentual = desconto no provisionamento mensal para pagamento de verbas rescisórias.</t>
    </r>
  </si>
  <si>
    <t>Base de Cálculo¹</t>
  </si>
  <si>
    <t>Valor do Desconto Mensal</t>
  </si>
  <si>
    <t>QUADRO-RESUMO: MÓDULO 3 - PROVISÃO PARA RESCISÃO</t>
  </si>
  <si>
    <t>Submódulo 3.1</t>
  </si>
  <si>
    <t>Submódulo 3.2</t>
  </si>
  <si>
    <t>Submódulo 3.3</t>
  </si>
  <si>
    <t>MÓDULO 4 - CUSTO DE REPOSIÇÃO DO PROFISSIONAL AUSENTE</t>
  </si>
  <si>
    <t>O Custo de reposição do profissional ausente refere-se ao custo necessário para substituir, no posto de trabalho, o profissional residente quando estiver em gozo de férias ou no caso de uma das ausências legais previstas no art 473 da CLT, baseada na metodologia Seges.</t>
  </si>
  <si>
    <t>PROBABILIDADE DE OCORRÊNCIA DE AUSÊNCIAS LEGAIS</t>
  </si>
  <si>
    <r>
      <rPr>
        <rFont val="Calibri"/>
        <color rgb="FF0000FF"/>
        <sz val="10.0"/>
      </rPr>
      <t xml:space="preserve">¹ Probabilidade de ocorrência anual de ausência do profissional residente, por tipo de afastamento, baseada na avaliação de contratos anteriores, comparada a dados estatísticos obtidos junto ao Observatório de Segurança e Saúde no trabalho e à Relação Anual de Informações Sociais (RAIS/MTE). Pode ser editada pela proponente, desde que não sejam alteradas as fórmulas de cálculo.
² Duração computada em dias, conforme previsão legal.
³ Em "Proporção de dias afetados" computa-se somente a reposição nos dias úteis, portanto, 69,04% da ausência total.
</t>
    </r>
    <r>
      <rPr>
        <rFont val="Calibri"/>
        <color rgb="FF0000FF"/>
        <sz val="10.0"/>
        <u/>
      </rPr>
      <t>Memória de Cálculo</t>
    </r>
    <r>
      <rPr>
        <rFont val="Calibri"/>
        <color rgb="FF0000FF"/>
        <sz val="10.0"/>
      </rPr>
      <t>: probabilidade de ocorrência x duração legal do afastamento x proporção de dias afetados = necessidade de reposição do profissional ausente, em dias, para cada evento.
*O custo da reposição por 'Férias', previsto no Módulo 4, não deve ser pago no 1º ano de vigência contratual, vez que ao longo desses 12 meses é que decorre o primeiro período aquisitivo, fazendo com que somente a partir do 13º mês (ou após o encerramento da vigência contratual) ocorra o gozo das férias (e, por conseguinte, a necessidade de substituição) adquiridas, cuja remuneração é coberta pelos valores provisionados no Submódulo 2.1.</t>
    </r>
  </si>
  <si>
    <t>Tipo Afastamento</t>
  </si>
  <si>
    <t>Incidência anual¹</t>
  </si>
  <si>
    <t>Duração Legal do Afastamento²</t>
  </si>
  <si>
    <t>Proporção dias afetados³</t>
  </si>
  <si>
    <t>Necessidade de Reposição (em dias)</t>
  </si>
  <si>
    <t>Férias*</t>
  </si>
  <si>
    <t>Ausência justificada</t>
  </si>
  <si>
    <t>Acidente trabalho</t>
  </si>
  <si>
    <t>Afastamento por doença</t>
  </si>
  <si>
    <t>Consulta médica de filhos</t>
  </si>
  <si>
    <t>Óbitos na família</t>
  </si>
  <si>
    <t>Casamento</t>
  </si>
  <si>
    <t>Doação de sangue</t>
  </si>
  <si>
    <t>Testemunho</t>
  </si>
  <si>
    <t>Paternidade</t>
  </si>
  <si>
    <t>Maternidade</t>
  </si>
  <si>
    <t>Consulta pré-natal</t>
  </si>
  <si>
    <t>ESTIMATIVA DA NECESSIDADE DE REPOSIÇÃO DE PROFISSIONAL</t>
  </si>
  <si>
    <t>¹ Corresponde ao nº de dias úteis em que se estima, em razão da duração legal de cada tipo de afastamento, seja necessária a reposição do profissional residente.</t>
  </si>
  <si>
    <t>Dias Afetados¹</t>
  </si>
  <si>
    <t>Férias</t>
  </si>
  <si>
    <t>Consulta médica filho</t>
  </si>
  <si>
    <t>Necessidade de Reposição Anual (em dias úteis)</t>
  </si>
  <si>
    <t>CÁLCULO DO CUSTO DIÁRIO COM REPOSITOR</t>
  </si>
  <si>
    <r>
      <rPr>
        <rFont val="Calibri"/>
        <color rgb="FF0000FF"/>
        <sz val="10.0"/>
      </rPr>
      <t xml:space="preserve">Na metodologia Seges computa-se o custo total, ao mês, de um empregado e, a partir disso, o custo diário de reposição desse profissional quando ausente.
¹ O custo total mensal de um empregado é composto pelo somatório de sua remuneração básica mensal, encargos, benefícios mensais e diários, e 1/12 dos benefícios anuais (13° salário, férias e terço constitucional), bem 1/12 da estimativa do custo anual com verbas rescisórias, ou seja, o somatório do resultado dos módulos 1, 2 e 3.
² Número regular de dias em um mês comercial/civil. 
³ Valor estimado do custo diário do profissional que substituirá o empregado ausente.
</t>
    </r>
    <r>
      <rPr>
        <rFont val="Calibri"/>
        <color rgb="FF0000FF"/>
        <sz val="10.0"/>
        <u/>
      </rPr>
      <t>Memória de Cálculo</t>
    </r>
    <r>
      <rPr>
        <rFont val="Calibri"/>
        <color rgb="FF0000FF"/>
        <sz val="10.0"/>
      </rPr>
      <t>: base total mensal do profissional ausente/30 = custo diário do profissional repositor.</t>
    </r>
  </si>
  <si>
    <t>Nº de dias²</t>
  </si>
  <si>
    <t>Custo diário²</t>
  </si>
  <si>
    <t>QUADRO-RESUMO: MÓDULO 4 - CUSTO DE REPOSIÇÃO DO PROFISSIONAL AUSENTE</t>
  </si>
  <si>
    <t>¹ Custo anual estimado para reposição de profissional ausente, dada a estimada de reposição, em dias úteis por ano, e o custo diário do trabalhador.
² Corresponde a 1/12 (um doze avos) do custo anual.</t>
  </si>
  <si>
    <t>Categoria</t>
  </si>
  <si>
    <t>Custo diário</t>
  </si>
  <si>
    <t>Necessidade de Reposição
Anual (em dias úteis)</t>
  </si>
  <si>
    <t>Custo anual¹</t>
  </si>
  <si>
    <t>Custo mensal²</t>
  </si>
  <si>
    <t>MÓDULO 5 - INCORPORAÇÃO DOS CUSTOS COM FORNECIMENTO DE MATERIAIS</t>
  </si>
  <si>
    <t>Estima o custo mensal com o fornecimento dos materiais exigidos para a execução do serviço, com base no valor unitário de cada item (estimado a partir de pesquisa de preços realizada em consonância com a IN 65/2022/SG-MP), multiplicado pelo quantitativo total anual exigido, observadas as respectivas unidades e frequência de fornecimento, vide Tabelas 1 e 2 do Estudo Técnico Preliminar.</t>
  </si>
  <si>
    <t>SUBMÓDULO 5.1 - INSUMOS DE MÃO DE OBRA (UNIFORMES E EPI), POR PROFISSIONAL</t>
  </si>
  <si>
    <r>
      <rPr>
        <rFont val="Calibri"/>
        <color rgb="FF0000FF"/>
        <sz val="10.0"/>
      </rPr>
      <t xml:space="preserve">¹ Conforme exigência do contratante, vide Tabela 1 e subtítulo 4.3.1 do ETP.
² Estimado a partir de pesquisa de preços realizada em consonância com as disposições da IN nº 65/2022, usado como referência para o estabelecimento do custo máximo da contratação. Pode ser alterado, item a item, pelo licitante, desde que o valor unitário proposto não se caracterize como superestimado (acima de 70% do estimado) ou manifestamente inexequível (abaixo de 70% do valor estimado), quando, então, o administração contratante poderá solicitar esclarecimentos prévios à aceitação da proposta.
³ Expectativa de durabilidade do material fornecido, por sua natureza e características de composição e uso.
</t>
    </r>
    <r>
      <rPr>
        <rFont val="Calibri"/>
        <color rgb="FF0000FF"/>
        <sz val="10.0"/>
        <u/>
      </rPr>
      <t>Memória de Cálculo</t>
    </r>
    <r>
      <rPr>
        <rFont val="Calibri"/>
        <color rgb="FF0000FF"/>
        <sz val="10.0"/>
      </rPr>
      <t>: Custo Anual = quantidade total anual x custo unitário.</t>
    </r>
  </si>
  <si>
    <t>Descrição Resumida</t>
  </si>
  <si>
    <t>Unidade de
Fornecimento</t>
  </si>
  <si>
    <t>Qtd Anual¹</t>
  </si>
  <si>
    <t>Valor Unitário Estimado²</t>
  </si>
  <si>
    <t>Vida Útil
(em meses)³</t>
  </si>
  <si>
    <t>Custo Anual 
por Material</t>
  </si>
  <si>
    <t>Abafador/protetor auricular, tipo concha – dupla, material ABS. Nível de ruído igual ou superior a 25db.</t>
  </si>
  <si>
    <t>Unidade</t>
  </si>
  <si>
    <t>Agasalho leve, tipo moletom ou cardigan, em algodão ou lã.</t>
  </si>
  <si>
    <t>peça</t>
  </si>
  <si>
    <t>Agasalho pesado, tipo jaqueta/japona, com bolsos embutidos, capuz conjugado/removível, fechamento frontal, forrada/acolchoada, em material térmico e impermeável (ex.: poliamida com resina).</t>
  </si>
  <si>
    <t>Bota de segurança confeccionada em couro, biqueira de polipropileno, fechamento em elástico nas laterais, palmilha de montagem em EVA e solado em PU, com sistema de absorção de impacto.</t>
  </si>
  <si>
    <t>par</t>
  </si>
  <si>
    <t>Calça uniforme, com bolsos dianteiros e traseiros. Com elástico na cintura.</t>
  </si>
  <si>
    <t>Camisa uniforme - manga longa. Com punho simples, 01 bolso, fechamento frontal 06 (seis) botões.</t>
  </si>
  <si>
    <t>Camiseta uniforme - manga curta: 100% algodão, tipo unissex.</t>
  </si>
  <si>
    <t>Capa de chuva.</t>
  </si>
  <si>
    <t>unidade</t>
  </si>
  <si>
    <t>Capacete de segurança com carneira e jugular com suspensão e ajuste fácil. Compatível com outros EPIs: abafadores, viseiras e óculos. Classe A e B.</t>
  </si>
  <si>
    <t>Cinturão de segurança abdominal tipo paraquedista com regulagem total,  confeccionado em fita de poliéster e indicado para utilização em atividades a mais de 2 metros de altura, suportando até 120 kg.</t>
  </si>
  <si>
    <t>Crachá em PVC, com nome da empresa, nome do empregado, função e foto.</t>
  </si>
  <si>
    <t>Luva Multitato, material nylon, cor preta, palma poliuretano, punho elástico.</t>
  </si>
  <si>
    <t>Luva raspa de couro, palma reforçada</t>
  </si>
  <si>
    <t>Máscara/respirador, semifacial, com filtro de carvão ativado, para vapores orgânicos e gases ácidos.</t>
  </si>
  <si>
    <t>Óculos de proteção individual, material armação polipropileno. Lente anti embaçante. Incolor e proteção contra raios ultravioleta.</t>
  </si>
  <si>
    <t>Protetor auditivo em copolímero, tipo plug, com cordão, contendo caixa para transporte e armazenamento, nível de atenuação de ruído mínima: 14dB.</t>
  </si>
  <si>
    <t>Custo Total Anual com Uniforme e EPI - por profissional</t>
  </si>
  <si>
    <t>Custo Mensal com Uniforme e EPI - por profissional</t>
  </si>
  <si>
    <t>SUBMÓDULO 5.2 - INSUMOS AO SERVIÇO</t>
  </si>
  <si>
    <r>
      <rPr>
        <rFont val="Calibri"/>
        <color rgb="FF0000FF"/>
        <sz val="10.0"/>
      </rPr>
      <t xml:space="preserve">¹ Conforme exigência do contratante, vide Tabela 2 e subtítulo 4.3.2 do ETP.
² Estimado a partir de pesquisa de preços realizada em consonância com as disposições da IN nº 65/2021, usado como referência para o estabelecimento do custo máximo da contratação. Pode ser alterado, item a item, pelo licitante, desde que o valor unitário proposto não se caracterize como superestimado (acima de 70% do estimado) ou manifestamente inexequível (abaixo de 70% do valor estimado), quando, então, o administração contratante poderá solicitar esclarecimentos prévios à aceitação da proposta.
³ Expectativa de durabilidade do material fornecido, por sua natureza e características de composição e uso.
</t>
    </r>
    <r>
      <rPr>
        <rFont val="Calibri"/>
        <color rgb="FF0000FF"/>
        <sz val="10.0"/>
        <u/>
      </rPr>
      <t>Memória de Cálculo</t>
    </r>
    <r>
      <rPr>
        <rFont val="Calibri"/>
        <color rgb="FF0000FF"/>
        <sz val="10.0"/>
      </rPr>
      <t xml:space="preserve">: 
a) </t>
    </r>
    <r>
      <rPr>
        <rFont val="Calibri"/>
        <color rgb="FF0000FF"/>
        <sz val="10.0"/>
        <u/>
      </rPr>
      <t>para itens com vida útil menor ou igual a 12 meses</t>
    </r>
    <r>
      <rPr>
        <rFont val="Calibri"/>
        <color rgb="FF0000FF"/>
        <sz val="10.0"/>
      </rPr>
      <t xml:space="preserve">: Custo Anual = quantidade total anual x custo unitário
b) </t>
    </r>
    <r>
      <rPr>
        <rFont val="Calibri"/>
        <color rgb="FF0000FF"/>
        <sz val="10.0"/>
        <u/>
      </rPr>
      <t>para itens com vida útil maior que 12 meses</t>
    </r>
    <r>
      <rPr>
        <rFont val="Calibri"/>
        <color rgb="FF0000FF"/>
        <sz val="10.0"/>
      </rPr>
      <t>: Custo Anual = quantidade total anual x (custo unitário ÷ vida útil em meses) x 12</t>
    </r>
  </si>
  <si>
    <t>Carrinho para transportar cargas sobre duas rodas, capacidade mínima 200Kg.</t>
  </si>
  <si>
    <t>Chave catraca, contendo kit compatível de soquetes estriados e acessórios com no mínimo 22 peças, material: cromo vanádio.</t>
  </si>
  <si>
    <t>Escada extensível, 14 degraus fechada e 23 aberta, capacidade de peso mínima de 120 kg.</t>
  </si>
  <si>
    <t>Extensão elétrica com cabo pp 3x2,5mm, 20A, mínimo 30m de comprimento, carretel com suporte, mínimo 3 tomadas.</t>
  </si>
  <si>
    <t>litro</t>
  </si>
  <si>
    <t>Furadeira de impacto, ½ pol., com controle de velocidade variável e reversível, potência mínima: 750w, tensão: 220v,</t>
  </si>
  <si>
    <t>Jogo de brocas multi material (Alvenaria/Metal/Madeira). Kit contendo no mínimo 7 peças (brocas 3mm, 4mm, 5mm, 6mm, 8mm, 10mm e 12mm).</t>
  </si>
  <si>
    <t>Jogo de chaves allen, tipo hexagonal, do tamanho 1/16" a 3/8", com no mínimo 12 peças, material: cromo vanádio.</t>
  </si>
  <si>
    <t>Jogo de chaves combinadas (chave de boca e chave estrela) com no mínimo 17 peças, do tamanho 6mm ao tamanho 22mm, material: cromo vanádio</t>
  </si>
  <si>
    <t>Jogo de chaves de fenda e chaves de fenda cruzada (Philips), haste de aço especial com acabamento cromado, cabos injetados com material de alta resistência, ponta imantada, cabo isolado 1000v. Contendo no mínimo uma chave de fenda 1/8 x 3", uma chave de fenda 3/16 x 3", uma chave de fenda 3/16 x 4", uma chave de fenda 5/16 x 10”, uma chave Philips 150x5, uma chave Philips 100x5, uma chave Philips 75x4, uma chave Philips 75x3 e uma chave Philips 38x3.</t>
  </si>
  <si>
    <t>Jogo de chave L tipo tork, com 9 chaves fabricadas em aço cromo molibdênio vanádio, acabamento superficial cromado, desenho hexalobular na ponta que garante maior área de contato entre a chave e o parafuso .</t>
  </si>
  <si>
    <t>Jogo de serra copo para madeira, com broca guia em aço carbono, com estojo de acondicionamento. Kit com no mínimo 15 Peças (12 serras copos, tamanhos: 19mm (3/4"), 22mm (7/8"), 25mm (1"), 28mm (1.1/8"), 32mm (1.1/4"), 35mm (1.3/8"), 38mm (1.1/2"), 44mm (1.3/4"), 51mm (2"), 57mm (2.1/4"), 63.5mm (2.1/2"), 76mm (3")).</t>
  </si>
  <si>
    <t>Maleta/caixa para ferramentas, materiais: plástico rígido ou aço, tamanho mínimo: 20” (24cm X 24cm X 50cm).</t>
  </si>
  <si>
    <t>Mangueira de nível para construção civil, transparente, 5/16, 1.0mm de espessura, mínimo 30 metros.</t>
  </si>
  <si>
    <t>frasco 500ml</t>
  </si>
  <si>
    <t xml:space="preserve">Máquina de solda elétrica: voltagem 220v, monofásica, tipo de máquina MMA, tecnologia inversora, intensidade mínima de soldagem 10A e máxima de 165A, potência mínima de 4500W, peso entre 2,5 e 3 kg.
</t>
  </si>
  <si>
    <t>Parafusadeira, com bateria 12 V, carregador bivolt automático, velocidade variável para melhor controle e qualidade dos trabalhos, regulagem para 18 posições de torque, com maleta para transporte e armazenamento.</t>
  </si>
  <si>
    <t>Ponteiro com punho de borracha 3/4' X 12'.</t>
  </si>
  <si>
    <t xml:space="preserve">Sistema para controle de ponto </t>
  </si>
  <si>
    <t>Talhadeira chata, com punho de borracha, medidas 3/4" x 12".</t>
  </si>
  <si>
    <t>Custo Total Anual com Equipamentos e Produtos Saneantes - por serviço</t>
  </si>
  <si>
    <t>Custo Mensal com Equipamentos e Produtos Saneantes - por serviço</t>
  </si>
  <si>
    <t>QUADRO-RESUMO: MÓDULO 5 - CUSTO COM FORNECIMENTO DE MATERIAIS (POR EMPREGADO)</t>
  </si>
  <si>
    <r>
      <rPr>
        <rFont val="Calibri"/>
        <color rgb="FF0000FF"/>
        <sz val="10.0"/>
        <u/>
      </rPr>
      <t>Metodologia de Cálculo</t>
    </r>
    <r>
      <rPr>
        <rFont val="Calibri"/>
        <color rgb="FF0000FF"/>
        <sz val="10.0"/>
      </rPr>
      <t>: custo mensal com Uniformes e EPI + (custo mensal com Equipamentos e Produto Saneantes / nº total de trabalhadores) = valor mensal dos materiais, por empregado</t>
    </r>
  </si>
  <si>
    <t>Submódulo 5.1</t>
  </si>
  <si>
    <t>Submódulo 5.2</t>
  </si>
  <si>
    <t>Número Total de 
Trabalhadores</t>
  </si>
  <si>
    <t>Valor Mensal
por Empregado</t>
  </si>
  <si>
    <t>MÓDULO 6 - CUSTOS INDIRETOS, TRIBUTOS E LUCRO</t>
  </si>
  <si>
    <t>INFORMAÇÃO DE PERCENTUAIS ESTIMADOS DE CITL</t>
  </si>
  <si>
    <r>
      <rPr>
        <rFont val="Calibri"/>
        <color rgb="FF0000FF"/>
        <sz val="10.0"/>
      </rPr>
      <t xml:space="preserve">¹ Os percentuais informados foram estimados pela administração com base no histórico de contratações anteriores, mas podem ser alterados pelo proponente (desde que não haja alteração nas fórmulas de cálculo programadas nas demais células da planilha), a depender do regime de tributação em que se enquadra (o que deverá ser comprovado junto aos documentos de habilitação), sendo que:
a) Para os tributos federais, utilizou-se as alíquotas vigentes na hipótese de opção pelo Lucro Presumido. Em atenção ao Acórdão TCU nº 950/2007-Plenário, não devem ser cotados IRPJ e CSLL.
b) Não se identificou a incidência de tributos estaduais sobre o serviço contratado, caso existentes, pede-se ao proponente cotá-los e especificá-los na planilha, apresentando comprovação das alíquotas cotadas.
c) A alíquota informada está de acordo com o disposto no art. 96,  § 1º, inc. II, do Decreto Municipal nº 15.416/2006, publicado pela Prefeitura de Porto Alegre, município sede deste órgão e local de prestação dos serviços.
² A base de cálculo é composta de:
a) para estimativa dos Custos Indiretos: somatórios dos resultados dos módulos anteriores, de provisionamento mensal para custeio da remuneração (módulo 1), dos encargos e benefícios anuais, mensais e diários (módulo 2), das verbas rescisórias (módulos 3), do custo com reposição de profissional ausente (módulo 4) e do custo com fornecimento de materiais (módulo 5);
b) para estimativa do Lucro: base de cálculo de custos indiretos + custos indiretos; e
c) para estimativa de Tributos: base de cálculo de custos indiretos + custos indiretos + lucro estimado.
</t>
    </r>
    <r>
      <rPr>
        <rFont val="Calibri"/>
        <color rgb="FF0000FF"/>
        <sz val="10.0"/>
        <u/>
      </rPr>
      <t>Memória de Cálculo para
Custos Indiretos</t>
    </r>
    <r>
      <rPr>
        <rFont val="Calibri"/>
        <color rgb="FF0000FF"/>
        <sz val="10.0"/>
      </rPr>
      <t xml:space="preserve">: base de cálculo x percentual estimado;
</t>
    </r>
    <r>
      <rPr>
        <rFont val="Calibri"/>
        <color rgb="FF0000FF"/>
        <sz val="10.0"/>
        <u/>
      </rPr>
      <t>Lucro</t>
    </r>
    <r>
      <rPr>
        <rFont val="Calibri"/>
        <color rgb="FF0000FF"/>
        <sz val="10.0"/>
      </rPr>
      <t>: base de cálculo x percentual estimado;</t>
    </r>
    <r>
      <rPr>
        <rFont val="Calibri"/>
        <color rgb="FF0000FF"/>
        <sz val="10.0"/>
        <u/>
      </rPr>
      <t xml:space="preserve">
Tributos</t>
    </r>
    <r>
      <rPr>
        <rFont val="Calibri"/>
        <color rgb="FF0000FF"/>
        <sz val="10.0"/>
      </rPr>
      <t>: (base de cálculo x alíquota do tributo)/(1-percentual total estimado em tributos).</t>
    </r>
  </si>
  <si>
    <t>Custos Indiretos, Tributos e Lucros</t>
  </si>
  <si>
    <t>Percentual Estimado¹</t>
  </si>
  <si>
    <t>Valor Mensal Estimado</t>
  </si>
  <si>
    <t>A. Custos Indiretos</t>
  </si>
  <si>
    <t>B. Lucro (antes do imposto de renda)</t>
  </si>
  <si>
    <t>C. Tributos</t>
  </si>
  <si>
    <t>-</t>
  </si>
  <si>
    <t>C.1 Tributos Federais</t>
  </si>
  <si>
    <t>a) Cofins</t>
  </si>
  <si>
    <t>b) PIS</t>
  </si>
  <si>
    <t>C.2 Tributos Estaduais</t>
  </si>
  <si>
    <t>C.3 Tributos Municipais</t>
  </si>
  <si>
    <t>a) ISS</t>
  </si>
  <si>
    <t>QUADRO-RESUMO: MÓDULO 6 - CUSTOS INDIRETOS, TRIBUTOS E LUCRO</t>
  </si>
  <si>
    <t>Incidência</t>
  </si>
  <si>
    <t>Custos Indiretos</t>
  </si>
  <si>
    <t>Lucro</t>
  </si>
  <si>
    <t>Tributos</t>
  </si>
  <si>
    <t>Total CITL</t>
  </si>
  <si>
    <t>Custo Mensal por Profissional</t>
  </si>
  <si>
    <r>
      <rPr>
        <rFont val="Calibri"/>
        <b/>
        <color theme="1"/>
        <sz val="10.0"/>
      </rPr>
      <t>QUADRO-RESUMO:</t>
    </r>
    <r>
      <rPr>
        <rFont val="Calibri"/>
        <b val="0"/>
        <color theme="1"/>
        <sz val="10.0"/>
      </rPr>
      <t xml:space="preserve"> CUSTO MENSAL DO SERVIÇO, POR PROFISSIONAL</t>
    </r>
  </si>
  <si>
    <t>Módulo</t>
  </si>
  <si>
    <t>Valor</t>
  </si>
  <si>
    <t>1 - Composição da Remuneração Mensal</t>
  </si>
  <si>
    <t>2 - Encargos e Benefícios</t>
  </si>
  <si>
    <t>3 - Provisão para Rescisão</t>
  </si>
  <si>
    <t>4 - Custo de Reposição do Profissional Ausente</t>
  </si>
  <si>
    <t>5 - Custos com Fornecimento de Materiais</t>
  </si>
  <si>
    <t>6 - Custos Indiretos, Tributos e Lucro</t>
  </si>
  <si>
    <t>Custo Mensal do Serviço, por profissional:</t>
  </si>
  <si>
    <r>
      <rPr>
        <rFont val="Calibri"/>
        <b/>
        <color theme="1"/>
        <sz val="10.0"/>
      </rPr>
      <t xml:space="preserve">QUADRO-RESUMO: </t>
    </r>
    <r>
      <rPr>
        <rFont val="Calibri"/>
        <b val="0"/>
        <color theme="1"/>
        <sz val="10.0"/>
      </rPr>
      <t>FORMAÇÃO DE PREÇO DO SERVIÇO DE ZELADORIA</t>
    </r>
  </si>
  <si>
    <t>Mão de Obra Empregada</t>
  </si>
  <si>
    <t>Zelador</t>
  </si>
  <si>
    <t>Nº de Empregados Necessários</t>
  </si>
  <si>
    <t>Custo Mensal Total do Serviço</t>
  </si>
  <si>
    <r>
      <rPr>
        <rFont val="Calibri"/>
        <color theme="1"/>
        <sz val="10.0"/>
      </rPr>
      <t xml:space="preserve">Valor Mensal do Serviço </t>
    </r>
    <r>
      <rPr>
        <rFont val="Calibri"/>
        <b val="0"/>
        <color theme="1"/>
        <sz val="10.0"/>
      </rPr>
      <t>(no 1º ano)</t>
    </r>
    <r>
      <rPr>
        <rFont val="Calibri"/>
        <color theme="1"/>
        <sz val="10.0"/>
      </rPr>
      <t>:</t>
    </r>
  </si>
  <si>
    <r>
      <rPr>
        <rFont val="Calibri"/>
        <b/>
        <color rgb="FF000000"/>
        <sz val="10.0"/>
      </rPr>
      <t xml:space="preserve">Total Anual do Contrato </t>
    </r>
    <r>
      <rPr>
        <rFont val="Calibri"/>
        <b val="0"/>
        <color rgb="FF000000"/>
        <sz val="10.0"/>
      </rPr>
      <t>(no 1º ano)</t>
    </r>
    <r>
      <rPr>
        <rFont val="Calibri"/>
        <b/>
        <color rgb="FF000000"/>
        <sz val="10.0"/>
      </rPr>
      <t>:</t>
    </r>
  </si>
  <si>
    <r>
      <rPr>
        <rFont val="Calibri"/>
        <b/>
        <color rgb="FF000000"/>
        <sz val="10.0"/>
      </rPr>
      <t xml:space="preserve">Total Anual do Contrato </t>
    </r>
    <r>
      <rPr>
        <rFont val="Calibri"/>
        <b val="0"/>
        <color rgb="FF000000"/>
        <sz val="10.0"/>
      </rPr>
      <t>(2º ao 5º ano)</t>
    </r>
    <r>
      <rPr>
        <rFont val="Calibri"/>
        <b/>
        <color rgb="FF000000"/>
        <sz val="10.0"/>
      </rPr>
      <t>:</t>
    </r>
  </si>
  <si>
    <r>
      <rPr>
        <rFont val="Calibri"/>
        <b/>
        <color rgb="FF000000"/>
        <sz val="10.0"/>
      </rPr>
      <t xml:space="preserve">Total Global do Contrato </t>
    </r>
    <r>
      <rPr>
        <rFont val="Calibri"/>
        <b val="0"/>
        <color rgb="FF000000"/>
        <sz val="10.0"/>
      </rPr>
      <t>(em 5 anos)</t>
    </r>
    <r>
      <rPr>
        <rFont val="Calibri"/>
        <b/>
        <color rgb="FF000000"/>
        <sz val="10.0"/>
      </rPr>
      <t>:</t>
    </r>
  </si>
  <si>
    <r>
      <rPr>
        <rFont val="Calibri"/>
        <b/>
        <color theme="1"/>
        <sz val="12.0"/>
      </rPr>
      <t xml:space="preserve">COMPOSIÇÃO DE CUSTOS DO SERVIÇO </t>
    </r>
    <r>
      <rPr>
        <rFont val="Calibri"/>
        <b/>
        <color rgb="FFFF0000"/>
        <sz val="12.0"/>
      </rPr>
      <t>APLICÁVEL A PARTIR DO SEGUNDO ANO</t>
    </r>
    <r>
      <rPr>
        <rFont val="Calibri"/>
        <b/>
        <color theme="1"/>
        <sz val="12.0"/>
      </rPr>
      <t xml:space="preserve"> </t>
    </r>
    <r>
      <rPr>
        <rFont val="Calibri"/>
        <b val="0"/>
        <color theme="1"/>
        <sz val="12.0"/>
      </rPr>
      <t>(13º ao 60º mês)</t>
    </r>
    <r>
      <rPr>
        <rFont val="Calibri"/>
        <b/>
        <color theme="1"/>
        <sz val="12.0"/>
      </rPr>
      <t xml:space="preserve"> DE EXECUÇÃO</t>
    </r>
  </si>
  <si>
    <r>
      <rPr>
        <rFont val="Calibri"/>
        <color rgb="FF0000FF"/>
        <sz val="10.0"/>
      </rPr>
      <t xml:space="preserve">¹ Toma-se por base o salário normativo vigente, conforme previsão legal. 
² Alíquota condizente com a natureza do serviço prestado, definida de acordo com o art. 192 da CLT e Cláusula Décima Sétima da CCT RS004917/2023
</t>
    </r>
    <r>
      <rPr>
        <rFont val="Calibri"/>
        <color rgb="FF0000FF"/>
        <sz val="10.0"/>
        <u/>
      </rPr>
      <t>Memória de Cálculo</t>
    </r>
    <r>
      <rPr>
        <rFont val="Calibri"/>
        <color rgb="FF0000FF"/>
        <sz val="10.0"/>
      </rPr>
      <t>: base de cálculo x percentual = valor mensal do adicional de insalubridade.</t>
    </r>
  </si>
  <si>
    <r>
      <rPr>
        <rFont val="Calibri"/>
        <color rgb="FF0000FF"/>
        <sz val="10.0"/>
      </rPr>
      <t xml:space="preserve">¹ Toma-se por base a remuneração (salário + adicionais + gratificações), conforme previsto no Decreto nº 57.155/1965.
² Por tratar-se de planilha mensal, contabiliza-se 1/12 (um doze avos) do valor anual do 13º salário, equivalente a 8,33% deste.
</t>
    </r>
    <r>
      <rPr>
        <rFont val="Calibri"/>
        <color rgb="FF0000FF"/>
        <sz val="10.0"/>
        <u/>
      </rPr>
      <t>Memória de Cálculo</t>
    </r>
    <r>
      <rPr>
        <rFont val="Calibri"/>
        <color rgb="FF0000FF"/>
        <sz val="10.0"/>
      </rPr>
      <t>: Remuneração x 8,33% = provisionamento mensal para pagamento de 13º salário.</t>
    </r>
  </si>
  <si>
    <t>¹ Ainda que exigida a reposição de férias,  a partir do 2º ano de vigência contratual não se deve manter o pagamento da rubrica 'Férias' no submódulo 2.1, haja vista que o salário de férias do titular/residente já estará coberto pelo provisionamento feito no 'Submódulo 1.1 - Remuneração Básica' e o salário do repositor de férias/intermitente provisionado no Módulo 4.</t>
  </si>
  <si>
    <t>Base de cálculo</t>
  </si>
  <si>
    <t>Percentual Provisionado¹</t>
  </si>
  <si>
    <r>
      <rPr>
        <rFont val="Calibri"/>
        <color rgb="FF0000FF"/>
        <sz val="10.0"/>
      </rPr>
      <t xml:space="preserve">*Direito previsto no art. 7º da Constituição Federal.
¹ Toma-se por base a remuneração (salário + adicionais + gratificações) vigente, conforme previsão legal. 
² Percentual equivalente à 1/3, calculado sobre o valor do salário da remuneração vigente.
³ Por tratar-se de planilha mensal, contabiliza-se 1/12 (um doze avos) do valor do salário de férias, equivalente a 8,33% deste.
</t>
    </r>
    <r>
      <rPr>
        <rFont val="Calibri"/>
        <color rgb="FF0000FF"/>
        <sz val="10.0"/>
        <u/>
      </rPr>
      <t>Memória de Cálculo</t>
    </r>
    <r>
      <rPr>
        <rFont val="Calibri"/>
        <color rgb="FF0000FF"/>
        <sz val="10.0"/>
      </rPr>
      <t>: Remuneração x 1/3 x 8,33% = provisionamento mensal para pagamento do terço constitucional de férias.</t>
    </r>
  </si>
  <si>
    <r>
      <rPr>
        <rFont val="Calibri"/>
        <color rgb="FF0000FF"/>
        <sz val="10.0"/>
      </rPr>
      <t xml:space="preserve">¹ Toma-se por base a remuneração (salário + adicionais + gratificações) + benefícios anuais (previstos no submódulo 2.1) vigente, conforme previsão legal.
² Percentual correspondente ao somatório dos encargos para financiamento da seguridade social, em célula de preenchimento automático, atualizada automaticamente quando informada, no quadro acima, as alíquotas correspondentes ao enquadramento da proponente.
</t>
    </r>
    <r>
      <rPr>
        <rFont val="Calibri"/>
        <color rgb="FF0000FF"/>
        <sz val="10.0"/>
        <u/>
      </rPr>
      <t>Memória de Cálculo</t>
    </r>
    <r>
      <rPr>
        <rFont val="Calibri"/>
        <color rgb="FF0000FF"/>
        <sz val="10.0"/>
      </rPr>
      <t>: base de cálculo x percentual = provisionamento mensal para pagamento de encargos previdenciários.</t>
    </r>
  </si>
  <si>
    <r>
      <rPr>
        <rFont val="Calibri"/>
        <color rgb="FF0000FF"/>
        <sz val="10.0"/>
      </rPr>
      <t xml:space="preserve">¹ Toma-se por base a remuneração (salário + adicionais + gratificações) + benefícios anuais (previstos no submódulo 2.1) vigente, conforme previsão legal.
² Percentual correspondente à alíquota mensal de depósito à título de FGTS, conforme Lei n° 8.036/1990.
</t>
    </r>
    <r>
      <rPr>
        <rFont val="Calibri"/>
        <color rgb="FF0000FF"/>
        <sz val="10.0"/>
        <u/>
      </rPr>
      <t>Memória de Cálculo</t>
    </r>
    <r>
      <rPr>
        <rFont val="Calibri"/>
        <color rgb="FF0000FF"/>
        <sz val="10.0"/>
      </rPr>
      <t>: base de cálculo x percentual = provisionamento mensal para depósito no FGTS.</t>
    </r>
  </si>
  <si>
    <r>
      <rPr>
        <rFont val="Calibri"/>
        <color rgb="FF0000FF"/>
        <sz val="10.0"/>
      </rPr>
      <t xml:space="preserve">¹ Valor unitário do Vale Transporte, conforme fixa o Decreto Municipal nº 21.096/2021, publicado pela Prefeitura Municipal de Porto Alegre, município sede do órgão contratante / do local de prestação do serviço. 
² Quantidade mínima de VTs a serem fornecidos ao trabalhador, por dia de efetivo trabalho, para deslocamento entre o domicílio do empregado e local de prestação dos serviços.
³ Número médio de dias efetivamente trabalhados em jornada de 44 horas semanais, definido em concordância com o disposto no Caderno Técnico Seges/MP de 2019.
</t>
    </r>
    <r>
      <rPr>
        <rFont val="Calibri"/>
        <color rgb="FF0000FF"/>
        <sz val="10.0"/>
        <u/>
      </rPr>
      <t>Memória de Cálculo</t>
    </r>
    <r>
      <rPr>
        <rFont val="Calibri"/>
        <color rgb="FF0000FF"/>
        <sz val="10.0"/>
      </rPr>
      <t>: Valor unitário do VT x nº de vales por dia x dias trabalhados = custo total com vale transporte, por trabalhador.</t>
    </r>
  </si>
  <si>
    <r>
      <rPr>
        <rFont val="Calibri"/>
        <color rgb="FF0000FF"/>
        <sz val="10.0"/>
      </rPr>
      <t xml:space="preserve">¹ A base de cálculo do desconto deve ser o salário normativo da categoria, proporcional às horas trabalhadas.
² Percentual de contribuição definido na CCT RS004917/2023
</t>
    </r>
    <r>
      <rPr>
        <rFont val="Calibri"/>
        <color rgb="FF0000FF"/>
        <sz val="10.0"/>
        <u/>
      </rPr>
      <t>Memória de Cálculo</t>
    </r>
    <r>
      <rPr>
        <rFont val="Calibri"/>
        <color rgb="FF0000FF"/>
        <sz val="10.0"/>
      </rPr>
      <t>: salário normativo x 6% = valor mensal da contribuição do empregado para o recebimento de VT.</t>
    </r>
  </si>
  <si>
    <r>
      <rPr>
        <rFont val="Calibri"/>
        <color rgb="FF0000FF"/>
        <sz val="10.0"/>
      </rPr>
      <t xml:space="preserve">¹ A base de cálculo do desconto deve ser o próprio valor mensal percebido em Vale Alimentação/Refeição, definido na Cláusula Décima Oitava da CCT RS004917/2023
² Número médio de dias efetivamente trabalhados em jornada de 44h horas semanais, definido em concordância com o disposto no Caderno Técnico Seges/MP de 2019.
</t>
    </r>
    <r>
      <rPr>
        <rFont val="Calibri"/>
        <color rgb="FF0000FF"/>
        <sz val="10.0"/>
        <u/>
      </rPr>
      <t>Memória de Cálculo</t>
    </r>
    <r>
      <rPr>
        <rFont val="Calibri"/>
        <color rgb="FF0000FF"/>
        <sz val="10.0"/>
      </rPr>
      <t xml:space="preserve">: valor diário x 22 = valor total mensal dos VA ou VR fornecidos. </t>
    </r>
  </si>
  <si>
    <r>
      <rPr>
        <rFont val="Calibri"/>
        <color rgb="FF0000FF"/>
        <sz val="10.0"/>
      </rPr>
      <t xml:space="preserve">¹ A base de cálculo do desconto deve ser o próprio valor mensal percebido em Vale Alimentação/Refeição.
² Percentual de contribuição definido na Cláusula Décima Oitava da CCT RS004917/2023
</t>
    </r>
    <r>
      <rPr>
        <rFont val="Calibri"/>
        <color rgb="FF0000FF"/>
        <sz val="10.0"/>
        <u/>
      </rPr>
      <t>Memória de Cálculo</t>
    </r>
    <r>
      <rPr>
        <rFont val="Calibri"/>
        <color rgb="FF0000FF"/>
        <sz val="10.0"/>
      </rPr>
      <t>: salário normativo x 19% = valor mensal da contribuição do empregado para o recebimento de VT.</t>
    </r>
  </si>
  <si>
    <r>
      <rPr>
        <rFont val="Calibri"/>
        <color rgb="FF0000FF"/>
        <sz val="10.0"/>
      </rPr>
      <t xml:space="preserve">¹ Valor definido na Cláusula 29º da CCT RS004917/2023
² O benefício deve ser integralmente custeado pelo empregador, proibido qualquer desconto do funcionário em razão dele.
</t>
    </r>
    <r>
      <rPr>
        <rFont val="Calibri"/>
        <color rgb="FF0000FF"/>
        <sz val="10.0"/>
        <u/>
      </rPr>
      <t>Memória de Cálculo</t>
    </r>
    <r>
      <rPr>
        <rFont val="Calibri"/>
        <color rgb="FF0000FF"/>
        <sz val="10.0"/>
      </rPr>
      <t>: valor mensal do benefício = provisionamento mensal</t>
    </r>
  </si>
  <si>
    <r>
      <rPr>
        <rFont val="Calibri"/>
        <color rgb="FF0000FF"/>
        <sz val="10.0"/>
      </rPr>
      <t xml:space="preserve">¹ Toma-se por base o valor total mensal da remuneração somado ao valor total mensal dos encargos e benefícios, deduzido o valor de provisionamento mensal à GPS.
² Equivalente 1/12 (um doze avos).
</t>
    </r>
    <r>
      <rPr>
        <rFont val="Calibri"/>
        <color rgb="FF0000FF"/>
        <sz val="10.0"/>
        <u/>
      </rPr>
      <t>Memória de Cálculo</t>
    </r>
    <r>
      <rPr>
        <rFont val="Calibri"/>
        <color rgb="FF0000FF"/>
        <sz val="10.0"/>
      </rPr>
      <t>: base de cálculo x percentual = 1/12 do valor do Aviso Prévio Indenizado.</t>
    </r>
  </si>
  <si>
    <r>
      <rPr>
        <rFont val="Calibri"/>
        <color rgb="FF0000FF"/>
        <sz val="10.0"/>
      </rPr>
      <t xml:space="preserve">¹ Toma-se por base o valor provisionado mensalmente, equivalente a 8% dos custos mensais com remuneração e benefícios anuais (13º salário, férias e terço constitucional de férias).
² Atualizada pela Lei nº 13.932/2019.
</t>
    </r>
    <r>
      <rPr>
        <rFont val="Calibri"/>
        <color rgb="FF0000FF"/>
        <sz val="10.0"/>
        <u/>
      </rPr>
      <t>Memória de Cálculo</t>
    </r>
    <r>
      <rPr>
        <rFont val="Calibri"/>
        <color rgb="FF0000FF"/>
        <sz val="10.0"/>
      </rPr>
      <t>: base de cálculo x percentual legal =  1/12 do valor da contribuição ao FGTS sobre o API.</t>
    </r>
  </si>
  <si>
    <r>
      <rPr>
        <rFont val="Calibri"/>
        <color rgb="FF0000FF"/>
        <sz val="10.0"/>
      </rPr>
      <t xml:space="preserve">¹ Toma-se por base a soma dos valores estimados para o API e para a contribuição ao FGTS sobre API, divididos por 12 meses.
² Corresponde à multiplicação da probabilidade de opção por API em razão do percentual de ocorrência de demissões SEM justa causa.
</t>
    </r>
    <r>
      <rPr>
        <rFont val="Calibri"/>
        <color rgb="FF0000FF"/>
        <sz val="10.0"/>
        <u/>
      </rPr>
      <t>Memória de Cálculo</t>
    </r>
    <r>
      <rPr>
        <rFont val="Calibri"/>
        <color rgb="FF0000FF"/>
        <sz val="10.0"/>
      </rPr>
      <t>: base de cálculo x percentual = provisionamento mensal para pagamento do API e da contribuição ao FGTS sobre o valor do API.</t>
    </r>
  </si>
  <si>
    <r>
      <rPr>
        <rFont val="Calibri"/>
        <color rgb="FF0000FF"/>
        <sz val="10.0"/>
      </rPr>
      <t xml:space="preserve">¹ Toma-se por base o valor total mensal da remuneração somado ao valor total mensal dos encargos e benefícios.
² Equivalente 1/12 (um doze avos).
</t>
    </r>
    <r>
      <rPr>
        <rFont val="Calibri"/>
        <color rgb="FF0000FF"/>
        <sz val="10.0"/>
        <u/>
      </rPr>
      <t>Memória de Cálculo</t>
    </r>
    <r>
      <rPr>
        <rFont val="Calibri"/>
        <color rgb="FF0000FF"/>
        <sz val="10.0"/>
      </rPr>
      <t>: base de cálculo x percentual = 1/12 do valor do Aviso Prévio Trabalhado.</t>
    </r>
  </si>
  <si>
    <r>
      <rPr>
        <rFont val="Calibri, Arial"/>
        <color rgb="FF0000FF"/>
        <sz val="10.0"/>
      </rPr>
      <t xml:space="preserve">¹ Toma-se por base o valor provisionado mensalmente, equivalente a 8% dos custos mensais com remuneração e benefícios anuais (13º salário, férias e terço constitucional de férias).
² Atualizada pela Lei nº 13.932/2019.
</t>
    </r>
    <r>
      <rPr>
        <rFont val="Calibri, Arial"/>
        <color rgb="FF0000FF"/>
        <sz val="10.0"/>
        <u/>
      </rPr>
      <t>Memória de Cálculo</t>
    </r>
    <r>
      <rPr>
        <rFont val="Calibri, Arial"/>
        <color rgb="FF0000FF"/>
        <sz val="10.0"/>
      </rPr>
      <t>: base de cálculo x percentual legal =  1/12 do valor da contribuição ao FGTS sobre o APT.</t>
    </r>
  </si>
  <si>
    <r>
      <rPr>
        <rFont val="Calibri"/>
        <color rgb="FF0000FF"/>
        <sz val="10.0"/>
      </rPr>
      <t xml:space="preserve">¹ Toma-se por base a soma dos valores estimados para o APT e para a contribuição ao FGTS sobre APT, divididos por 12 meses.
² Corresponde à multiplicação da probabilidade de opção por APT em razão do percentual de ocorrência de demissões SEM justa causa.
</t>
    </r>
    <r>
      <rPr>
        <rFont val="Calibri"/>
        <color rgb="FF0000FF"/>
        <sz val="10.0"/>
        <u/>
      </rPr>
      <t>Memória de Cálculo</t>
    </r>
    <r>
      <rPr>
        <rFont val="Calibri"/>
        <color rgb="FF0000FF"/>
        <sz val="10.0"/>
      </rPr>
      <t>: base de cálculo x percentual = provisionamento mensal para pagamento do APT e da contribuição ao FGTS sobre o valor do APT.</t>
    </r>
  </si>
  <si>
    <r>
      <rPr>
        <rFont val="Calibri"/>
        <color rgb="FF0000FF"/>
        <sz val="10.0"/>
      </rPr>
      <t xml:space="preserve">¹ Toma-se por base a soma dos valores estimados para o APT e para a contribuição ao FGTS sobre APT, divididos por 12 meses.
² Corresponde à probabilidade  de ocorrência de demissões COM justa causa, conforme dados estatísticos.
</t>
    </r>
    <r>
      <rPr>
        <rFont val="Calibri"/>
        <color rgb="FF0000FF"/>
        <sz val="10.0"/>
        <u/>
      </rPr>
      <t>Memória de Cálculo</t>
    </r>
    <r>
      <rPr>
        <rFont val="Calibri"/>
        <color rgb="FF0000FF"/>
        <sz val="10.0"/>
      </rPr>
      <t>: base de cálculo x percentual = desconto no provisionamento mensal para pagamento de verbas rescisórias.</t>
    </r>
  </si>
  <si>
    <r>
      <rPr>
        <rFont val="Calibri"/>
        <color rgb="FF0000FF"/>
        <sz val="10.0"/>
      </rPr>
      <t xml:space="preserve">¹ Probabilidade de ocorrência anual de ausência do profissional residente, por tipo de afastamento, baseada na avaliação de contratos anteriores, comparada a dados estatísticos obtidos junto ao Observatório de Segurança e Saúde no trabalho e à Relação Anual de Informações Sociais (RAIS/MTE). Pode ser editada pela proponente, desde que não sejam alteradas as fórmulas de cálculo.
² Duração computada em dias, conforme previsão legal.
³ Em "Proporção de dias afetados" computa-se somente a reposição nos dias úteis, portanto, 69,04% da ausência total.
</t>
    </r>
    <r>
      <rPr>
        <rFont val="Calibri"/>
        <color rgb="FF0000FF"/>
        <sz val="10.0"/>
        <u/>
      </rPr>
      <t>Memória de Cálculo</t>
    </r>
    <r>
      <rPr>
        <rFont val="Calibri"/>
        <color rgb="FF0000FF"/>
        <sz val="10.0"/>
      </rPr>
      <t>: probabilidade de ocorrência x duração legal do afastamento x proporção de dias afetados = necessidade de reposição do profissional ausente, em dias, para cada evento.
*O custo da reposição por 'Férias', previsto no Módulo 4, não deve ser pago no 1º ano de vigência contratual, vez que ao longo desses 12 meses é que decorre o primeiro período aquisitivo, fazendo com que somente a partir do 13º mês (ou após o encerramento da vigência contratual) ocorra o gozo das férias (e, por conseguinte, a necessidade de substituição) adquiridas, cuja remuneração é coberta pelos valores provisionados no Submódulo 2.1.</t>
    </r>
  </si>
  <si>
    <r>
      <rPr>
        <rFont val="Calibri"/>
        <color rgb="FF0000FF"/>
        <sz val="10.0"/>
      </rPr>
      <t xml:space="preserve">Na metodologia Seges computa-se o custo total, ao mês, de um empregado e, a partir disso, o custo diário de reposição desse profissional quando ausente.
¹ O custo total mensal de um empregado é composto pelo somatório de sua remuneração básica mensal, encargos, benefícios mensais e diários, e 1/12 dos benefícios anuais (13° salário, férias e terço constitucional), bem 1/12 da estimativa do custo anual com verbas rescisórias, ou seja, o somatório do resultado dos módulos 1, 2 e 3.
² Número regular de dias em um mês comercial/civil. 
³ Valor estimado do custo diário do profissional que substituirá o empregado ausente.
</t>
    </r>
    <r>
      <rPr>
        <rFont val="Calibri"/>
        <color rgb="FF0000FF"/>
        <sz val="10.0"/>
        <u/>
      </rPr>
      <t>Memória de Cálculo</t>
    </r>
    <r>
      <rPr>
        <rFont val="Calibri"/>
        <color rgb="FF0000FF"/>
        <sz val="10.0"/>
      </rPr>
      <t>: base total mensal do profissional ausente/30 = custo diário do profissional repositor.</t>
    </r>
  </si>
  <si>
    <r>
      <rPr>
        <rFont val="Calibri"/>
        <color rgb="FF0000FF"/>
        <sz val="10.0"/>
      </rPr>
      <t xml:space="preserve">¹ Conforme exigência do contratante, vide Tabela 1 e subtítulo 4.3.1 do ETP.
² Estimado a partir de pesquisa de preços realizada em consonância com as disposições da IN nº 65/2022, usado como referência para o estabelecimento do custo máximo da contratação. Pode ser alterado, item a item, pelo licitante, desde que o valor unitário proposto não se caracterize como superestimado (acima de 70% do estimado) ou manifestamente inexequível (abaixo de 70% do valor estimado), quando, então, o administração contratante poderá solicitar esclarecimentos prévios à aceitação da proposta.
³ Expectativa de durabilidade do material fornecido, por sua natureza e características de composição e uso.
</t>
    </r>
    <r>
      <rPr>
        <rFont val="Calibri"/>
        <color rgb="FF0000FF"/>
        <sz val="10.0"/>
        <u/>
      </rPr>
      <t>Memória de Cálculo</t>
    </r>
    <r>
      <rPr>
        <rFont val="Calibri"/>
        <color rgb="FF0000FF"/>
        <sz val="10.0"/>
      </rPr>
      <t>: Custo Anual = quantidade total anual x custo unitário.</t>
    </r>
  </si>
  <si>
    <r>
      <rPr>
        <rFont val="Calibri"/>
        <color rgb="FF0000FF"/>
        <sz val="10.0"/>
      </rPr>
      <t xml:space="preserve">¹ Conforme exigência do contratante, vide Tabela 2 e subtítulo 4.3.2 do ETP.
² Estimado a partir de pesquisa de preços realizada em consonância com as disposições da IN nº 65/2021, usado como referência para o estabelecimento do custo máximo da contratação. Pode ser alterado, item a item, pelo licitante, desde que o valor unitário proposto não se caracterize como superestimado (acima de 70% do estimado) ou manifestamente inexequível (abaixo de 70% do valor estimado), quando, então, o administração contratante poderá solicitar esclarecimentos prévios à aceitação da proposta.
³ Expectativa de durabilidade do material fornecido, por sua natureza e características de composição e uso.
</t>
    </r>
    <r>
      <rPr>
        <rFont val="Calibri"/>
        <color rgb="FF0000FF"/>
        <sz val="10.0"/>
        <u/>
      </rPr>
      <t>Memória de Cálculo</t>
    </r>
    <r>
      <rPr>
        <rFont val="Calibri"/>
        <color rgb="FF0000FF"/>
        <sz val="10.0"/>
      </rPr>
      <t xml:space="preserve">: 
a) </t>
    </r>
    <r>
      <rPr>
        <rFont val="Calibri"/>
        <color rgb="FF0000FF"/>
        <sz val="10.0"/>
        <u/>
      </rPr>
      <t>para itens com vida útil menor ou igual a 12 meses</t>
    </r>
    <r>
      <rPr>
        <rFont val="Calibri"/>
        <color rgb="FF0000FF"/>
        <sz val="10.0"/>
      </rPr>
      <t xml:space="preserve">: Custo Anual = quantidade total anual x custo unitário
b) </t>
    </r>
    <r>
      <rPr>
        <rFont val="Calibri"/>
        <color rgb="FF0000FF"/>
        <sz val="10.0"/>
        <u/>
      </rPr>
      <t>para itens com vida útil maior que 12 meses</t>
    </r>
    <r>
      <rPr>
        <rFont val="Calibri"/>
        <color rgb="FF0000FF"/>
        <sz val="10.0"/>
      </rPr>
      <t>: Custo Anual = quantidade total anual x (custo unitário ÷ vida útil em meses) x 12</t>
    </r>
  </si>
  <si>
    <r>
      <rPr>
        <rFont val="Calibri"/>
        <color rgb="FF0000FF"/>
        <sz val="10.0"/>
        <u/>
      </rPr>
      <t>Metodologia de Cálculo</t>
    </r>
    <r>
      <rPr>
        <rFont val="Calibri"/>
        <color rgb="FF0000FF"/>
        <sz val="10.0"/>
      </rPr>
      <t>: custo mensal com Uniformes e EPI + (custo mensal com Equipamentos e Produto Saneantes / nº total de trabalhadores) = valor mensal dos materiais, por empregado</t>
    </r>
  </si>
  <si>
    <r>
      <rPr>
        <rFont val="Calibri"/>
        <color rgb="FF0000FF"/>
        <sz val="10.0"/>
      </rPr>
      <t xml:space="preserve">¹ Os percentuais informados foram estimados pela administração com base no histórico de contratações anteriores, mas podem ser alterados pelo proponente (desde que não haja alteração nas fórmulas de cálculo programadas nas demais células da planilha), a depender do regime de tributação em que se enquadra (o que deverá ser comprovado junto aos documentos de habilitação), sendo que:
a) Para os tributos federais, utilizou-se as alíquotas vigentes na hipótese de opção pelo Lucro Presumido. Em atenção ao Acórdão TCU nº 950/2007-Plenário, não devem ser cotados IRPJ e CSLL.
b) Não se identificou a incidência de tributos estaduais sobre o serviço contratado, caso existentes, pede-se ao proponente cotá-los e especificá-los na planilha, apresentando comprovação das alíquotas cotadas.
c) A alíquota informada está de acordo com o disposto no art. 96,  § 1º, inc. II, do Decreto Municipal nº 15.416/2006, publicado pela Prefeitura de Porto Alegre, município sede deste órgão e local de prestação dos serviços.
² A base de cálculo é composta de:
a) para estimativa dos Custos Indiretos: somatórios dos resultados dos módulos anteriores, de provisionamento mensal para custeio da remuneração (módulo 1), dos encargos e benefícios anuais, mensais e diários (módulo 2), das verbas rescisórias (módulos 3), do custo com reposição de profissional ausente (módulo 4) e do custo com fornecimento de materiais (módulo 5);
b) para estimativa do Lucro: base de cálculo de custos indiretos + custos indiretos; e
c) para estimativa de Tributos: base de cálculo de custos indiretos + custos indiretos + lucro estimado.
</t>
    </r>
    <r>
      <rPr>
        <rFont val="Calibri"/>
        <color rgb="FF0000FF"/>
        <sz val="10.0"/>
        <u/>
      </rPr>
      <t>Memória de Cálculo para
Custos Indiretos</t>
    </r>
    <r>
      <rPr>
        <rFont val="Calibri"/>
        <color rgb="FF0000FF"/>
        <sz val="10.0"/>
      </rPr>
      <t xml:space="preserve">: base de cálculo x percentual estimado;
</t>
    </r>
    <r>
      <rPr>
        <rFont val="Calibri"/>
        <color rgb="FF0000FF"/>
        <sz val="10.0"/>
        <u/>
      </rPr>
      <t>Lucro</t>
    </r>
    <r>
      <rPr>
        <rFont val="Calibri"/>
        <color rgb="FF0000FF"/>
        <sz val="10.0"/>
      </rPr>
      <t>: base de cálculo x percentual estimado;</t>
    </r>
    <r>
      <rPr>
        <rFont val="Calibri"/>
        <color rgb="FF0000FF"/>
        <sz val="10.0"/>
        <u/>
      </rPr>
      <t xml:space="preserve">
Tributos</t>
    </r>
    <r>
      <rPr>
        <rFont val="Calibri"/>
        <color rgb="FF0000FF"/>
        <sz val="10.0"/>
      </rPr>
      <t>: (base de cálculo x alíquota do tributo)/(1-percentual total estimado em tributos).</t>
    </r>
  </si>
  <si>
    <r>
      <rPr>
        <rFont val="Calibri"/>
        <b/>
        <color theme="1"/>
        <sz val="10.0"/>
      </rPr>
      <t>QUADRO-RESUMO:</t>
    </r>
    <r>
      <rPr>
        <rFont val="Calibri"/>
        <b val="0"/>
        <color theme="1"/>
        <sz val="10.0"/>
      </rPr>
      <t xml:space="preserve"> CUSTO MENSAL DO SERVIÇO, POR PROFISSIONAL</t>
    </r>
  </si>
  <si>
    <r>
      <rPr>
        <rFont val="Calibri"/>
        <b/>
        <color theme="1"/>
        <sz val="10.0"/>
      </rPr>
      <t xml:space="preserve">QUADRO-RESUMO: </t>
    </r>
    <r>
      <rPr>
        <rFont val="Calibri"/>
        <b val="0"/>
        <color theme="1"/>
        <sz val="10.0"/>
      </rPr>
      <t>FORMAÇÃO DE PREÇO DO SERVIÇO DE ZELADORIA</t>
    </r>
  </si>
  <si>
    <r>
      <rPr>
        <rFont val="Calibri"/>
        <b/>
        <color rgb="FF000000"/>
        <sz val="10.0"/>
      </rPr>
      <t xml:space="preserve">Valor Mensal do Serviço </t>
    </r>
    <r>
      <rPr>
        <rFont val="Calibri"/>
        <b val="0"/>
        <color rgb="FF000000"/>
        <sz val="10.0"/>
      </rPr>
      <t>(do 2º ao 5º ano)</t>
    </r>
    <r>
      <rPr>
        <rFont val="Calibri"/>
        <b/>
        <color rgb="FF000000"/>
        <sz val="10.0"/>
      </rPr>
      <t>:</t>
    </r>
  </si>
  <si>
    <r>
      <rPr>
        <rFont val="Calibri"/>
        <b/>
        <color rgb="FF000000"/>
        <sz val="10.0"/>
      </rPr>
      <t xml:space="preserve">Total Anual do Contrato </t>
    </r>
    <r>
      <rPr>
        <rFont val="Calibri"/>
        <b val="0"/>
        <color rgb="FF000000"/>
        <sz val="10.0"/>
      </rPr>
      <t>(2º ao 5º ano)</t>
    </r>
    <r>
      <rPr>
        <rFont val="Calibri"/>
        <b/>
        <color rgb="FF000000"/>
        <sz val="10.0"/>
      </rPr>
      <t>:</t>
    </r>
  </si>
</sst>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R$ -416]#,##0.00"/>
    <numFmt numFmtId="165" formatCode="#,##0.00;[Red]#,##0.00"/>
    <numFmt numFmtId="166" formatCode="#,##0.0000"/>
    <numFmt numFmtId="167" formatCode="#,##0.00_ ;\-#,##0.00\ "/>
  </numFmts>
  <fonts count="19">
    <font>
      <sz val="11.0"/>
      <color theme="1"/>
      <name val="Calibri"/>
      <scheme val="minor"/>
    </font>
    <font>
      <sz val="12.0"/>
      <color rgb="FFFFFFFF"/>
      <name val="Calibri"/>
    </font>
    <font/>
    <font>
      <sz val="11.0"/>
      <color theme="1"/>
      <name val="Calibri"/>
    </font>
    <font>
      <b/>
      <sz val="12.0"/>
      <color theme="1"/>
      <name val="Calibri"/>
    </font>
    <font>
      <sz val="10.0"/>
      <color rgb="FF000000"/>
      <name val="Calibri"/>
    </font>
    <font>
      <u/>
      <sz val="10.0"/>
      <color rgb="FF1155CC"/>
      <name val="Calibri"/>
    </font>
    <font>
      <b/>
      <sz val="12.0"/>
      <color rgb="FF000000"/>
      <name val="Calibri"/>
    </font>
    <font>
      <sz val="10.0"/>
      <color rgb="FF0000FF"/>
      <name val="Calibri"/>
    </font>
    <font>
      <sz val="10.0"/>
      <color rgb="FFFF0000"/>
      <name val="Calibri"/>
    </font>
    <font>
      <b/>
      <sz val="10.0"/>
      <color theme="1"/>
      <name val="Calibri"/>
    </font>
    <font>
      <sz val="10.0"/>
      <color theme="1"/>
      <name val="Calibri"/>
    </font>
    <font>
      <u/>
      <sz val="10.0"/>
      <color rgb="FF0000FF"/>
      <name val="Calibri"/>
    </font>
    <font>
      <color theme="1"/>
      <name val="Calibri"/>
      <scheme val="minor"/>
    </font>
    <font>
      <b/>
      <sz val="10.0"/>
      <color rgb="FF0000FF"/>
      <name val="Calibri"/>
    </font>
    <font>
      <b/>
      <sz val="10.0"/>
      <color rgb="FF000000"/>
      <name val="Calibri"/>
    </font>
    <font>
      <sz val="10.0"/>
      <color rgb="FF000000"/>
      <name val="Calibri"/>
      <scheme val="minor"/>
    </font>
    <font>
      <sz val="12.0"/>
      <color rgb="FFFF0000"/>
      <name val="Calibri"/>
    </font>
    <font>
      <b/>
      <sz val="10.0"/>
      <color rgb="FFFF0000"/>
      <name val="Calibri"/>
    </font>
  </fonts>
  <fills count="15">
    <fill>
      <patternFill patternType="none"/>
    </fill>
    <fill>
      <patternFill patternType="lightGray"/>
    </fill>
    <fill>
      <patternFill patternType="solid">
        <fgColor rgb="FF2E75B5"/>
        <bgColor rgb="FF2E75B5"/>
      </patternFill>
    </fill>
    <fill>
      <patternFill patternType="solid">
        <fgColor rgb="FFCFE2F3"/>
        <bgColor rgb="FFCFE2F3"/>
      </patternFill>
    </fill>
    <fill>
      <patternFill patternType="solid">
        <fgColor rgb="FFF3F3F3"/>
        <bgColor rgb="FFF3F3F3"/>
      </patternFill>
    </fill>
    <fill>
      <patternFill patternType="solid">
        <fgColor rgb="FFCCCCCC"/>
        <bgColor rgb="FFCCCCCC"/>
      </patternFill>
    </fill>
    <fill>
      <patternFill patternType="solid">
        <fgColor rgb="FF6FA8DC"/>
        <bgColor rgb="FF6FA8DC"/>
      </patternFill>
    </fill>
    <fill>
      <patternFill patternType="solid">
        <fgColor rgb="FF9FC5E8"/>
        <bgColor rgb="FF9FC5E8"/>
      </patternFill>
    </fill>
    <fill>
      <patternFill patternType="solid">
        <fgColor rgb="FFFFF2CC"/>
        <bgColor rgb="FFFFF2CC"/>
      </patternFill>
    </fill>
    <fill>
      <patternFill patternType="solid">
        <fgColor rgb="FFFFFFFF"/>
        <bgColor rgb="FFFFFFFF"/>
      </patternFill>
    </fill>
    <fill>
      <patternFill patternType="solid">
        <fgColor rgb="FFEFEFEF"/>
        <bgColor rgb="FFEFEFEF"/>
      </patternFill>
    </fill>
    <fill>
      <patternFill patternType="solid">
        <fgColor rgb="FFD9D9D9"/>
        <bgColor rgb="FFD9D9D9"/>
      </patternFill>
    </fill>
    <fill>
      <patternFill patternType="solid">
        <fgColor rgb="FFF4B083"/>
        <bgColor rgb="FFF4B083"/>
      </patternFill>
    </fill>
    <fill>
      <patternFill patternType="solid">
        <fgColor theme="0"/>
        <bgColor theme="0"/>
      </patternFill>
    </fill>
    <fill>
      <patternFill patternType="solid">
        <fgColor rgb="FFB7B7B7"/>
        <bgColor rgb="FFB7B7B7"/>
      </patternFill>
    </fill>
  </fills>
  <borders count="13">
    <border/>
    <border>
      <left/>
      <top/>
      <bottom/>
    </border>
    <border>
      <top/>
      <bottom/>
    </border>
    <border>
      <right/>
      <top/>
      <bottom/>
    </border>
    <border>
      <bottom/>
    </border>
    <border>
      <right/>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top/>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s>
  <cellStyleXfs count="1">
    <xf borderId="0" fillId="0" fontId="0" numFmtId="0" applyAlignment="1" applyFont="1"/>
  </cellStyleXfs>
  <cellXfs count="156">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0" fontId="2" numFmtId="0" xfId="0" applyBorder="1" applyFont="1"/>
    <xf borderId="3" fillId="0" fontId="2" numFmtId="0" xfId="0" applyBorder="1" applyFont="1"/>
    <xf borderId="0" fillId="0" fontId="3" numFmtId="0" xfId="0" applyAlignment="1" applyFont="1">
      <alignment vertical="center"/>
    </xf>
    <xf borderId="0" fillId="0" fontId="3" numFmtId="164" xfId="0" applyAlignment="1" applyFont="1" applyNumberFormat="1">
      <alignment vertical="center"/>
    </xf>
    <xf borderId="0" fillId="3" fontId="4" numFmtId="0" xfId="0" applyAlignment="1" applyFill="1" applyFont="1">
      <alignment horizontal="center" readingOrder="0" shrinkToFit="0" vertical="center" wrapText="1"/>
    </xf>
    <xf borderId="4" fillId="4" fontId="5" numFmtId="0" xfId="0" applyAlignment="1" applyBorder="1" applyFill="1" applyFont="1">
      <alignment horizontal="left" readingOrder="0" shrinkToFit="0" vertical="center" wrapText="1"/>
    </xf>
    <xf borderId="4" fillId="0" fontId="2" numFmtId="0" xfId="0" applyBorder="1" applyFont="1"/>
    <xf borderId="5" fillId="0" fontId="2" numFmtId="0" xfId="0" applyBorder="1" applyFont="1"/>
    <xf borderId="4" fillId="0" fontId="6" numFmtId="0" xfId="0" applyAlignment="1" applyBorder="1" applyFont="1">
      <alignment horizontal="left" readingOrder="0" shrinkToFit="0" vertical="center" wrapText="1"/>
    </xf>
    <xf borderId="1" fillId="5" fontId="7" numFmtId="0" xfId="0" applyAlignment="1" applyBorder="1" applyFill="1" applyFont="1">
      <alignment horizontal="left" readingOrder="0" vertical="center"/>
    </xf>
    <xf borderId="0" fillId="4" fontId="8" numFmtId="0" xfId="0" applyAlignment="1" applyFont="1">
      <alignment horizontal="left" readingOrder="0" shrinkToFit="0" vertical="center" wrapText="1"/>
    </xf>
    <xf borderId="0" fillId="0" fontId="9" numFmtId="0" xfId="0" applyAlignment="1" applyFont="1">
      <alignment horizontal="center" shrinkToFit="0" vertical="center" wrapText="1"/>
    </xf>
    <xf borderId="0" fillId="0" fontId="9" numFmtId="164" xfId="0" applyAlignment="1" applyFont="1" applyNumberFormat="1">
      <alignment horizontal="center" shrinkToFit="0" vertical="center" wrapText="1"/>
    </xf>
    <xf borderId="1" fillId="6" fontId="10" numFmtId="0" xfId="0" applyAlignment="1" applyBorder="1" applyFill="1" applyFont="1">
      <alignment horizontal="left" readingOrder="0" vertical="center"/>
    </xf>
    <xf borderId="0" fillId="4" fontId="8" numFmtId="0" xfId="0" applyAlignment="1" applyFont="1">
      <alignment horizontal="left" readingOrder="0" shrinkToFit="0" vertical="center" wrapText="1"/>
    </xf>
    <xf borderId="4" fillId="0" fontId="3" numFmtId="0" xfId="0" applyAlignment="1" applyBorder="1" applyFont="1">
      <alignment vertical="center"/>
    </xf>
    <xf borderId="4" fillId="0" fontId="3" numFmtId="164" xfId="0" applyAlignment="1" applyBorder="1" applyFont="1" applyNumberFormat="1">
      <alignment vertical="center"/>
    </xf>
    <xf borderId="4" fillId="7" fontId="10" numFmtId="0" xfId="0" applyAlignment="1" applyBorder="1" applyFill="1" applyFont="1">
      <alignment shrinkToFit="0" vertical="center" wrapText="1"/>
    </xf>
    <xf borderId="6" fillId="3" fontId="10" numFmtId="0" xfId="0" applyAlignment="1" applyBorder="1" applyFont="1">
      <alignment horizontal="center" readingOrder="0" shrinkToFit="0" vertical="center" wrapText="1"/>
    </xf>
    <xf borderId="7" fillId="0" fontId="2" numFmtId="0" xfId="0" applyBorder="1" applyFont="1"/>
    <xf borderId="8" fillId="0" fontId="2" numFmtId="0" xfId="0" applyBorder="1" applyFont="1"/>
    <xf borderId="0" fillId="0" fontId="9" numFmtId="0" xfId="0" applyAlignment="1" applyFont="1">
      <alignment horizontal="left" shrinkToFit="0" vertical="center" wrapText="1"/>
    </xf>
    <xf borderId="6" fillId="0" fontId="8" numFmtId="0" xfId="0" applyAlignment="1" applyBorder="1" applyFont="1">
      <alignment horizontal="left" readingOrder="0" shrinkToFit="0" vertical="center" wrapText="1"/>
    </xf>
    <xf borderId="9" fillId="4" fontId="10" numFmtId="0" xfId="0" applyAlignment="1" applyBorder="1" applyFont="1">
      <alignment horizontal="center" readingOrder="0" vertical="center"/>
    </xf>
    <xf borderId="0" fillId="0" fontId="11" numFmtId="0" xfId="0" applyAlignment="1" applyFont="1">
      <alignment horizontal="center" vertical="center"/>
    </xf>
    <xf borderId="9" fillId="0" fontId="11" numFmtId="0" xfId="0" applyAlignment="1" applyBorder="1" applyFont="1">
      <alignment horizontal="left" readingOrder="0" vertical="center"/>
    </xf>
    <xf borderId="9" fillId="0" fontId="11" numFmtId="0" xfId="0" applyAlignment="1" applyBorder="1" applyFont="1">
      <alignment horizontal="center" readingOrder="0" vertical="center"/>
    </xf>
    <xf borderId="9" fillId="8" fontId="11" numFmtId="164" xfId="0" applyAlignment="1" applyBorder="1" applyFill="1" applyFont="1" applyNumberFormat="1">
      <alignment horizontal="center" readingOrder="0" vertical="center"/>
    </xf>
    <xf borderId="9" fillId="8" fontId="12" numFmtId="164" xfId="0" applyAlignment="1" applyBorder="1" applyFont="1" applyNumberFormat="1">
      <alignment horizontal="center" readingOrder="0" vertical="center"/>
    </xf>
    <xf borderId="0" fillId="0" fontId="10" numFmtId="0" xfId="0" applyAlignment="1" applyFont="1">
      <alignment horizontal="center" vertical="center"/>
    </xf>
    <xf borderId="6" fillId="9" fontId="8" numFmtId="0" xfId="0" applyAlignment="1" applyBorder="1" applyFill="1" applyFont="1">
      <alignment horizontal="left" readingOrder="0" shrinkToFit="0" vertical="center" wrapText="1"/>
    </xf>
    <xf borderId="0" fillId="9" fontId="9" numFmtId="0" xfId="0" applyAlignment="1" applyFont="1">
      <alignment horizontal="left" shrinkToFit="0" vertical="center" wrapText="1"/>
    </xf>
    <xf borderId="9" fillId="4" fontId="10" numFmtId="164" xfId="0" applyAlignment="1" applyBorder="1" applyFont="1" applyNumberFormat="1">
      <alignment horizontal="center" readingOrder="0" vertical="center"/>
    </xf>
    <xf borderId="9" fillId="0" fontId="11" numFmtId="164" xfId="0" applyAlignment="1" applyBorder="1" applyFont="1" applyNumberFormat="1">
      <alignment horizontal="center" vertical="center"/>
    </xf>
    <xf borderId="9" fillId="8" fontId="11" numFmtId="9" xfId="0" applyAlignment="1" applyBorder="1" applyFont="1" applyNumberFormat="1">
      <alignment horizontal="center" readingOrder="0" vertical="center"/>
    </xf>
    <xf borderId="9" fillId="0" fontId="10" numFmtId="164" xfId="0" applyAlignment="1" applyBorder="1" applyFont="1" applyNumberFormat="1">
      <alignment horizontal="center" vertical="center"/>
    </xf>
    <xf borderId="6" fillId="10" fontId="10" numFmtId="0" xfId="0" applyAlignment="1" applyBorder="1" applyFill="1" applyFont="1">
      <alignment readingOrder="0" vertical="center"/>
    </xf>
    <xf borderId="0" fillId="0" fontId="13" numFmtId="0" xfId="0" applyAlignment="1" applyFont="1">
      <alignment vertical="center"/>
    </xf>
    <xf borderId="9" fillId="3" fontId="10" numFmtId="0" xfId="0" applyAlignment="1" applyBorder="1" applyFont="1">
      <alignment horizontal="center" vertical="center"/>
    </xf>
    <xf borderId="9" fillId="3" fontId="10" numFmtId="164" xfId="0" applyAlignment="1" applyBorder="1" applyFont="1" applyNumberFormat="1">
      <alignment horizontal="center" shrinkToFit="0" vertical="center" wrapText="1"/>
    </xf>
    <xf borderId="9" fillId="3" fontId="10" numFmtId="0" xfId="0" applyAlignment="1" applyBorder="1" applyFont="1">
      <alignment horizontal="center" readingOrder="0" shrinkToFit="0" vertical="center" wrapText="1"/>
    </xf>
    <xf borderId="10" fillId="7" fontId="10" numFmtId="0" xfId="0" applyAlignment="1" applyBorder="1" applyFont="1">
      <alignment horizontal="left" readingOrder="0" shrinkToFit="0" vertical="center" wrapText="1"/>
    </xf>
    <xf borderId="0" fillId="0" fontId="9" numFmtId="0" xfId="0" applyAlignment="1" applyFont="1">
      <alignment horizontal="center" vertical="center"/>
    </xf>
    <xf borderId="6" fillId="9" fontId="8" numFmtId="0" xfId="0" applyAlignment="1" applyBorder="1" applyFont="1">
      <alignment horizontal="left" readingOrder="0" vertical="center"/>
    </xf>
    <xf borderId="0" fillId="9" fontId="8" numFmtId="0" xfId="0" applyAlignment="1" applyFont="1">
      <alignment horizontal="center" vertical="center"/>
    </xf>
    <xf borderId="9" fillId="4" fontId="10" numFmtId="0" xfId="0" applyAlignment="1" applyBorder="1" applyFont="1">
      <alignment horizontal="center" readingOrder="0" shrinkToFit="0" vertical="center" wrapText="1"/>
    </xf>
    <xf borderId="0" fillId="9" fontId="11" numFmtId="0" xfId="0" applyAlignment="1" applyFont="1">
      <alignment horizontal="center" vertical="center"/>
    </xf>
    <xf borderId="9" fillId="0" fontId="11" numFmtId="10" xfId="0" applyAlignment="1" applyBorder="1" applyFont="1" applyNumberFormat="1">
      <alignment horizontal="center" vertical="center"/>
    </xf>
    <xf borderId="0" fillId="0" fontId="8" numFmtId="0" xfId="0" applyAlignment="1" applyFont="1">
      <alignment horizontal="center" vertical="center"/>
    </xf>
    <xf borderId="6" fillId="3" fontId="10" numFmtId="0" xfId="0" applyAlignment="1" applyBorder="1" applyFont="1">
      <alignment horizontal="center" shrinkToFit="0" vertical="center" wrapText="1"/>
    </xf>
    <xf borderId="6" fillId="10" fontId="10" numFmtId="0" xfId="0" applyAlignment="1" applyBorder="1" applyFont="1">
      <alignment horizontal="left" readingOrder="0" vertical="center"/>
    </xf>
    <xf borderId="9" fillId="3" fontId="10" numFmtId="0" xfId="0" applyAlignment="1" applyBorder="1" applyFont="1">
      <alignment horizontal="center" readingOrder="0" vertical="center"/>
    </xf>
    <xf borderId="9" fillId="3" fontId="10" numFmtId="164" xfId="0" applyAlignment="1" applyBorder="1" applyFont="1" applyNumberFormat="1">
      <alignment horizontal="center" vertical="center"/>
    </xf>
    <xf borderId="9" fillId="3" fontId="10" numFmtId="0" xfId="0" applyAlignment="1" applyBorder="1" applyFont="1">
      <alignment horizontal="center" vertical="center"/>
    </xf>
    <xf borderId="6" fillId="3" fontId="10" numFmtId="0" xfId="0" applyAlignment="1" applyBorder="1" applyFont="1">
      <alignment horizontal="center" vertical="center"/>
    </xf>
    <xf borderId="9" fillId="4" fontId="10" numFmtId="0" xfId="0" applyAlignment="1" applyBorder="1" applyFont="1">
      <alignment horizontal="center" vertical="center"/>
    </xf>
    <xf borderId="9" fillId="0" fontId="11" numFmtId="0" xfId="0" applyAlignment="1" applyBorder="1" applyFont="1">
      <alignment horizontal="center" vertical="center"/>
    </xf>
    <xf borderId="9" fillId="8" fontId="11" numFmtId="10" xfId="0" applyAlignment="1" applyBorder="1" applyFont="1" applyNumberFormat="1">
      <alignment horizontal="center" vertical="center"/>
    </xf>
    <xf borderId="9" fillId="8" fontId="11" numFmtId="10" xfId="0" applyAlignment="1" applyBorder="1" applyFont="1" applyNumberFormat="1">
      <alignment horizontal="center" readingOrder="0" vertical="center"/>
    </xf>
    <xf borderId="0" fillId="9" fontId="8" numFmtId="0" xfId="0" applyAlignment="1" applyFont="1">
      <alignment horizontal="left" readingOrder="0" shrinkToFit="0" vertical="center" wrapText="1"/>
    </xf>
    <xf borderId="0" fillId="0" fontId="11" numFmtId="0" xfId="0" applyAlignment="1" applyFont="1">
      <alignment horizontal="left" vertical="center"/>
    </xf>
    <xf borderId="9" fillId="9" fontId="10" numFmtId="0" xfId="0" applyAlignment="1" applyBorder="1" applyFont="1">
      <alignment horizontal="center" vertical="center"/>
    </xf>
    <xf borderId="9" fillId="9" fontId="10" numFmtId="10" xfId="0" applyAlignment="1" applyBorder="1" applyFont="1" applyNumberFormat="1">
      <alignment horizontal="center" vertical="center"/>
    </xf>
    <xf borderId="9" fillId="9" fontId="11" numFmtId="10" xfId="0" applyAlignment="1" applyBorder="1" applyFont="1" applyNumberFormat="1">
      <alignment horizontal="center" vertical="center"/>
    </xf>
    <xf borderId="9" fillId="0" fontId="11" numFmtId="165" xfId="0" applyAlignment="1" applyBorder="1" applyFont="1" applyNumberFormat="1">
      <alignment horizontal="center" vertical="center"/>
    </xf>
    <xf borderId="0" fillId="7" fontId="10" numFmtId="0" xfId="0" applyAlignment="1" applyFont="1">
      <alignment horizontal="center" vertical="center"/>
    </xf>
    <xf borderId="6" fillId="3" fontId="10" numFmtId="0" xfId="0" applyAlignment="1" applyBorder="1" applyFont="1">
      <alignment horizontal="center" readingOrder="0" vertical="center"/>
    </xf>
    <xf borderId="9" fillId="8" fontId="11" numFmtId="1" xfId="0" applyAlignment="1" applyBorder="1" applyFont="1" applyNumberFormat="1">
      <alignment horizontal="center" vertical="center"/>
    </xf>
    <xf borderId="9" fillId="0" fontId="11" numFmtId="1" xfId="0" applyAlignment="1" applyBorder="1" applyFont="1" applyNumberFormat="1">
      <alignment horizontal="center" readingOrder="0" vertical="center"/>
    </xf>
    <xf borderId="9" fillId="8" fontId="11" numFmtId="9" xfId="0" applyAlignment="1" applyBorder="1" applyFont="1" applyNumberFormat="1">
      <alignment horizontal="center" vertical="center"/>
    </xf>
    <xf borderId="9" fillId="4" fontId="10" numFmtId="164" xfId="0" applyAlignment="1" applyBorder="1" applyFont="1" applyNumberFormat="1">
      <alignment horizontal="center" vertical="center"/>
    </xf>
    <xf borderId="0" fillId="7" fontId="10" numFmtId="0" xfId="0" applyAlignment="1" applyFont="1">
      <alignment horizontal="center" readingOrder="0" vertical="center"/>
    </xf>
    <xf borderId="9" fillId="0" fontId="11" numFmtId="1" xfId="0" applyAlignment="1" applyBorder="1" applyFont="1" applyNumberFormat="1">
      <alignment horizontal="center" vertical="center"/>
    </xf>
    <xf borderId="0" fillId="7" fontId="10" numFmtId="0" xfId="0" applyAlignment="1" applyFont="1">
      <alignment horizontal="center" readingOrder="0" shrinkToFit="0" vertical="center" wrapText="1"/>
    </xf>
    <xf borderId="9" fillId="0" fontId="11" numFmtId="164" xfId="0" applyAlignment="1" applyBorder="1" applyFont="1" applyNumberFormat="1">
      <alignment horizontal="center" readingOrder="0" vertical="center"/>
    </xf>
    <xf borderId="9" fillId="0" fontId="10" numFmtId="164" xfId="0" applyAlignment="1" applyBorder="1" applyFont="1" applyNumberFormat="1">
      <alignment horizontal="center" readingOrder="0" vertical="center"/>
    </xf>
    <xf borderId="0" fillId="0" fontId="11" numFmtId="0" xfId="0" applyAlignment="1" applyFont="1">
      <alignment vertical="center"/>
    </xf>
    <xf borderId="6" fillId="11" fontId="10" numFmtId="0" xfId="0" applyAlignment="1" applyBorder="1" applyFill="1" applyFont="1">
      <alignment horizontal="left" readingOrder="0" vertical="center"/>
    </xf>
    <xf borderId="9" fillId="7" fontId="10" numFmtId="0" xfId="0" applyAlignment="1" applyBorder="1" applyFont="1">
      <alignment horizontal="center" readingOrder="0" vertical="center"/>
    </xf>
    <xf borderId="9" fillId="7" fontId="10" numFmtId="164" xfId="0" applyAlignment="1" applyBorder="1" applyFont="1" applyNumberFormat="1">
      <alignment horizontal="center" vertical="center"/>
    </xf>
    <xf borderId="9" fillId="7" fontId="10" numFmtId="0" xfId="0" applyAlignment="1" applyBorder="1" applyFont="1">
      <alignment horizontal="center" vertical="center"/>
    </xf>
    <xf borderId="6" fillId="7" fontId="10" numFmtId="0" xfId="0" applyAlignment="1" applyBorder="1" applyFont="1">
      <alignment horizontal="center" readingOrder="0" shrinkToFit="0" vertical="center" wrapText="1"/>
    </xf>
    <xf borderId="9" fillId="0" fontId="11" numFmtId="0" xfId="0" applyAlignment="1" applyBorder="1" applyFont="1">
      <alignment horizontal="center" shrinkToFit="0" vertical="center" wrapText="1"/>
    </xf>
    <xf borderId="9" fillId="12" fontId="11" numFmtId="0" xfId="0" applyAlignment="1" applyBorder="1" applyFill="1" applyFont="1">
      <alignment horizontal="center" shrinkToFit="0" vertical="center" wrapText="1"/>
    </xf>
    <xf borderId="9" fillId="12" fontId="11" numFmtId="10" xfId="0" applyAlignment="1" applyBorder="1" applyFont="1" applyNumberFormat="1">
      <alignment horizontal="center" readingOrder="0" vertical="center"/>
    </xf>
    <xf borderId="9" fillId="0" fontId="11" numFmtId="10" xfId="0" applyAlignment="1" applyBorder="1" applyFont="1" applyNumberFormat="1">
      <alignment horizontal="center" readingOrder="0" vertical="center"/>
    </xf>
    <xf borderId="0" fillId="0" fontId="10" numFmtId="0" xfId="0" applyAlignment="1" applyFont="1">
      <alignment vertical="center"/>
    </xf>
    <xf borderId="0" fillId="0" fontId="14" numFmtId="0" xfId="0" applyAlignment="1" applyFont="1">
      <alignment vertical="center"/>
    </xf>
    <xf borderId="9" fillId="0" fontId="5" numFmtId="9" xfId="0" applyAlignment="1" applyBorder="1" applyFont="1" applyNumberFormat="1">
      <alignment horizontal="center" readingOrder="0" vertical="center"/>
    </xf>
    <xf borderId="9" fillId="3" fontId="10" numFmtId="164" xfId="0" applyAlignment="1" applyBorder="1" applyFont="1" applyNumberFormat="1">
      <alignment horizontal="center" readingOrder="0" vertical="center"/>
    </xf>
    <xf borderId="6" fillId="9" fontId="8" numFmtId="0" xfId="0" applyAlignment="1" applyBorder="1" applyFont="1">
      <alignment shrinkToFit="0" vertical="center" wrapText="1"/>
    </xf>
    <xf borderId="0" fillId="9" fontId="11" numFmtId="0" xfId="0" applyAlignment="1" applyFont="1">
      <alignment vertical="center"/>
    </xf>
    <xf borderId="9" fillId="0" fontId="11" numFmtId="9" xfId="0" applyAlignment="1" applyBorder="1" applyFont="1" applyNumberFormat="1">
      <alignment horizontal="center" readingOrder="0" vertical="center"/>
    </xf>
    <xf borderId="1" fillId="4" fontId="8" numFmtId="0" xfId="0" applyAlignment="1" applyBorder="1" applyFont="1">
      <alignment horizontal="left" readingOrder="0" shrinkToFit="0" vertical="center" wrapText="1"/>
    </xf>
    <xf borderId="9" fillId="4" fontId="10" numFmtId="164" xfId="0" applyAlignment="1" applyBorder="1" applyFont="1" applyNumberFormat="1">
      <alignment horizontal="center" readingOrder="0" shrinkToFit="0" vertical="center" wrapText="1"/>
    </xf>
    <xf borderId="9" fillId="7" fontId="10" numFmtId="164" xfId="0" applyAlignment="1" applyBorder="1" applyFont="1" applyNumberFormat="1">
      <alignment horizontal="center" readingOrder="0" vertical="center"/>
    </xf>
    <xf borderId="6" fillId="13" fontId="8" numFmtId="0" xfId="0" applyAlignment="1" applyBorder="1" applyFill="1" applyFont="1">
      <alignment horizontal="left" readingOrder="0" shrinkToFit="0" vertical="center" wrapText="1"/>
    </xf>
    <xf borderId="11" fillId="4" fontId="10" numFmtId="0" xfId="0" applyAlignment="1" applyBorder="1" applyFont="1">
      <alignment horizontal="center" readingOrder="0" shrinkToFit="0" vertical="center" wrapText="1"/>
    </xf>
    <xf borderId="11" fillId="4" fontId="10" numFmtId="164" xfId="0" applyAlignment="1" applyBorder="1" applyFont="1" applyNumberFormat="1">
      <alignment horizontal="center" readingOrder="0" shrinkToFit="0" vertical="center" wrapText="1"/>
    </xf>
    <xf borderId="12" fillId="0" fontId="2" numFmtId="0" xfId="0" applyBorder="1" applyFont="1"/>
    <xf borderId="9" fillId="0" fontId="11" numFmtId="0" xfId="0" applyAlignment="1" applyBorder="1" applyFont="1">
      <alignment horizontal="center" readingOrder="0" shrinkToFit="0" vertical="center" wrapText="1"/>
    </xf>
    <xf borderId="9" fillId="0" fontId="11" numFmtId="166" xfId="0" applyAlignment="1" applyBorder="1" applyFont="1" applyNumberFormat="1">
      <alignment horizontal="center" readingOrder="0" shrinkToFit="0" vertical="center" wrapText="1"/>
    </xf>
    <xf borderId="9" fillId="0" fontId="11" numFmtId="10" xfId="0" applyAlignment="1" applyBorder="1" applyFont="1" applyNumberFormat="1">
      <alignment horizontal="center" readingOrder="0" shrinkToFit="0" vertical="center" wrapText="1"/>
    </xf>
    <xf borderId="9" fillId="0" fontId="10" numFmtId="167" xfId="0" applyAlignment="1" applyBorder="1" applyFont="1" applyNumberFormat="1">
      <alignment horizontal="center" shrinkToFit="0" vertical="center" wrapText="1"/>
    </xf>
    <xf borderId="0" fillId="0" fontId="11" numFmtId="0" xfId="0" applyAlignment="1" applyFont="1">
      <alignment horizontal="center" readingOrder="0" shrinkToFit="0" vertical="center" wrapText="1"/>
    </xf>
    <xf borderId="9" fillId="8" fontId="11" numFmtId="166" xfId="0" applyAlignment="1" applyBorder="1" applyFont="1" applyNumberFormat="1">
      <alignment horizontal="center" readingOrder="0" shrinkToFit="0" vertical="center" wrapText="1"/>
    </xf>
    <xf borderId="9" fillId="0" fontId="11" numFmtId="10" xfId="0" applyAlignment="1" applyBorder="1" applyFont="1" applyNumberFormat="1">
      <alignment horizontal="center" shrinkToFit="0" vertical="center" wrapText="1"/>
    </xf>
    <xf borderId="0" fillId="0" fontId="11" numFmtId="9" xfId="0" applyAlignment="1" applyFont="1" applyNumberFormat="1">
      <alignment horizontal="center" readingOrder="0" vertical="center"/>
    </xf>
    <xf borderId="9" fillId="0" fontId="11" numFmtId="3" xfId="0" applyAlignment="1" applyBorder="1" applyFont="1" applyNumberFormat="1">
      <alignment horizontal="center" shrinkToFit="0" vertical="center" wrapText="1"/>
    </xf>
    <xf borderId="9" fillId="9" fontId="10" numFmtId="0" xfId="0" applyAlignment="1" applyBorder="1" applyFont="1">
      <alignment horizontal="center" readingOrder="0" shrinkToFit="0" vertical="center" wrapText="1"/>
    </xf>
    <xf borderId="9" fillId="9" fontId="10" numFmtId="1" xfId="0" applyAlignment="1" applyBorder="1" applyFont="1" applyNumberFormat="1">
      <alignment horizontal="center" shrinkToFit="0" vertical="center" wrapText="1"/>
    </xf>
    <xf borderId="9" fillId="7" fontId="10" numFmtId="0" xfId="0" applyAlignment="1" applyBorder="1" applyFont="1">
      <alignment horizontal="center" readingOrder="0" shrinkToFit="0" vertical="center" wrapText="1"/>
    </xf>
    <xf borderId="1" fillId="6" fontId="10" numFmtId="0" xfId="0" applyAlignment="1" applyBorder="1" applyFont="1">
      <alignment horizontal="left" readingOrder="0" shrinkToFit="0" vertical="center" wrapText="1"/>
    </xf>
    <xf borderId="9" fillId="3" fontId="15" numFmtId="3" xfId="0" applyAlignment="1" applyBorder="1" applyFont="1" applyNumberFormat="1">
      <alignment horizontal="center" readingOrder="0" shrinkToFit="0" vertical="center" wrapText="1"/>
    </xf>
    <xf borderId="9" fillId="3" fontId="15" numFmtId="164" xfId="0" applyAlignment="1" applyBorder="1" applyFont="1" applyNumberFormat="1">
      <alignment horizontal="center" readingOrder="0" shrinkToFit="0" vertical="center" wrapText="1"/>
    </xf>
    <xf borderId="9" fillId="3" fontId="15" numFmtId="0" xfId="0" applyAlignment="1" applyBorder="1" applyFont="1">
      <alignment horizontal="center" readingOrder="0" shrinkToFit="0" vertical="center" wrapText="1"/>
    </xf>
    <xf borderId="9" fillId="0" fontId="11" numFmtId="3" xfId="0" applyAlignment="1" applyBorder="1" applyFont="1" applyNumberFormat="1">
      <alignment horizontal="left" readingOrder="0" shrinkToFit="0" vertical="center" wrapText="1"/>
    </xf>
    <xf borderId="9" fillId="0" fontId="11" numFmtId="3" xfId="0" applyAlignment="1" applyBorder="1" applyFont="1" applyNumberFormat="1">
      <alignment horizontal="center" readingOrder="0" shrinkToFit="0" vertical="center" wrapText="1"/>
    </xf>
    <xf borderId="9" fillId="8" fontId="11" numFmtId="164" xfId="0" applyAlignment="1" applyBorder="1" applyFont="1" applyNumberFormat="1">
      <alignment horizontal="center" readingOrder="0" shrinkToFit="0" vertical="center" wrapText="1"/>
    </xf>
    <xf borderId="9" fillId="9" fontId="5" numFmtId="164" xfId="0" applyAlignment="1" applyBorder="1" applyFont="1" applyNumberFormat="1">
      <alignment horizontal="center" vertical="center"/>
    </xf>
    <xf borderId="6" fillId="4" fontId="11" numFmtId="0" xfId="0" applyAlignment="1" applyBorder="1" applyFont="1">
      <alignment horizontal="right" readingOrder="0" shrinkToFit="0" vertical="center" wrapText="1"/>
    </xf>
    <xf borderId="9" fillId="4" fontId="11" numFmtId="164" xfId="0" applyAlignment="1" applyBorder="1" applyFont="1" applyNumberFormat="1">
      <alignment horizontal="center" vertical="center"/>
    </xf>
    <xf borderId="6" fillId="4" fontId="10" numFmtId="0" xfId="0" applyAlignment="1" applyBorder="1" applyFont="1">
      <alignment horizontal="right" readingOrder="0" shrinkToFit="0" vertical="center" wrapText="1"/>
    </xf>
    <xf borderId="9" fillId="0" fontId="11" numFmtId="164" xfId="0" applyAlignment="1" applyBorder="1" applyFont="1" applyNumberFormat="1">
      <alignment horizontal="center" shrinkToFit="0" vertical="center" wrapText="1"/>
    </xf>
    <xf borderId="9" fillId="0" fontId="5" numFmtId="3" xfId="0" applyAlignment="1" applyBorder="1" applyFont="1" applyNumberFormat="1">
      <alignment horizontal="left" readingOrder="0" shrinkToFit="0" vertical="center" wrapText="1"/>
    </xf>
    <xf borderId="9" fillId="0" fontId="11" numFmtId="3" xfId="0" applyAlignment="1" applyBorder="1" applyFont="1" applyNumberFormat="1">
      <alignment horizontal="center" readingOrder="0" vertical="center"/>
    </xf>
    <xf borderId="0" fillId="9" fontId="14" numFmtId="0" xfId="0" applyAlignment="1" applyFont="1">
      <alignment horizontal="left" readingOrder="0" shrinkToFit="0" vertical="center" wrapText="1"/>
    </xf>
    <xf borderId="9" fillId="7" fontId="10" numFmtId="164" xfId="0" applyAlignment="1" applyBorder="1" applyFont="1" applyNumberFormat="1">
      <alignment horizontal="center" readingOrder="0" shrinkToFit="0" vertical="center" wrapText="1"/>
    </xf>
    <xf borderId="0" fillId="0" fontId="11" numFmtId="164" xfId="0" applyAlignment="1" applyFont="1" applyNumberFormat="1">
      <alignment horizontal="center" vertical="center"/>
    </xf>
    <xf borderId="0" fillId="0" fontId="9" numFmtId="0" xfId="0" applyAlignment="1" applyFont="1">
      <alignment horizontal="left" readingOrder="0" shrinkToFit="0" vertical="center" wrapText="1"/>
    </xf>
    <xf borderId="9" fillId="0" fontId="16" numFmtId="164" xfId="0" applyAlignment="1" applyBorder="1" applyFont="1" applyNumberFormat="1">
      <alignment horizontal="center" vertical="center"/>
    </xf>
    <xf borderId="9" fillId="9" fontId="11" numFmtId="10" xfId="0" applyAlignment="1" applyBorder="1" applyFont="1" applyNumberFormat="1">
      <alignment horizontal="center" readingOrder="0" vertical="center"/>
    </xf>
    <xf borderId="9" fillId="0" fontId="16" numFmtId="164" xfId="0" applyAlignment="1" applyBorder="1" applyFont="1" applyNumberFormat="1">
      <alignment horizontal="center" readingOrder="0" vertical="center"/>
    </xf>
    <xf borderId="0" fillId="0" fontId="11" numFmtId="0" xfId="0" applyAlignment="1" applyFont="1">
      <alignment horizontal="center" readingOrder="0" vertical="center"/>
    </xf>
    <xf borderId="9" fillId="3" fontId="11" numFmtId="0" xfId="0" applyAlignment="1" applyBorder="1" applyFont="1">
      <alignment horizontal="center" readingOrder="0" vertical="center"/>
    </xf>
    <xf borderId="0" fillId="9" fontId="10" numFmtId="0" xfId="0" applyAlignment="1" applyFont="1">
      <alignment horizontal="center" readingOrder="0" shrinkToFit="0" vertical="center" wrapText="1"/>
    </xf>
    <xf borderId="0" fillId="9" fontId="10" numFmtId="164" xfId="0" applyAlignment="1" applyFont="1" applyNumberFormat="1">
      <alignment horizontal="center" vertical="center"/>
    </xf>
    <xf borderId="0" fillId="9" fontId="11" numFmtId="0" xfId="0" applyAlignment="1" applyFont="1">
      <alignment vertical="center"/>
    </xf>
    <xf borderId="6" fillId="14" fontId="10" numFmtId="0" xfId="0" applyAlignment="1" applyBorder="1" applyFill="1" applyFont="1">
      <alignment horizontal="left" readingOrder="0" vertical="center"/>
    </xf>
    <xf borderId="9" fillId="9" fontId="10" numFmtId="0" xfId="0" applyAlignment="1" applyBorder="1" applyFont="1">
      <alignment horizontal="center" shrinkToFit="0" vertical="center" wrapText="1"/>
    </xf>
    <xf borderId="9" fillId="9" fontId="10" numFmtId="164" xfId="0" applyAlignment="1" applyBorder="1" applyFont="1" applyNumberFormat="1">
      <alignment horizontal="center" readingOrder="0" vertical="center"/>
    </xf>
    <xf borderId="9" fillId="0" fontId="11" numFmtId="0" xfId="0" applyAlignment="1" applyBorder="1" applyFont="1">
      <alignment horizontal="left" readingOrder="0" shrinkToFit="0" vertical="center" wrapText="1"/>
    </xf>
    <xf borderId="9" fillId="0" fontId="5" numFmtId="164" xfId="0" applyAlignment="1" applyBorder="1" applyFont="1" applyNumberFormat="1">
      <alignment horizontal="center" vertical="center"/>
    </xf>
    <xf borderId="9" fillId="0" fontId="11" numFmtId="0" xfId="0" applyAlignment="1" applyBorder="1" applyFont="1">
      <alignment horizontal="left" shrinkToFit="0" vertical="center" wrapText="1"/>
    </xf>
    <xf borderId="9" fillId="5" fontId="15" numFmtId="0" xfId="0" applyAlignment="1" applyBorder="1" applyFont="1">
      <alignment horizontal="right" readingOrder="0" shrinkToFit="0" vertical="center" wrapText="1"/>
    </xf>
    <xf borderId="9" fillId="5" fontId="15" numFmtId="164" xfId="0" applyAlignment="1" applyBorder="1" applyFont="1" applyNumberFormat="1">
      <alignment horizontal="center" vertical="center"/>
    </xf>
    <xf borderId="0" fillId="0" fontId="17" numFmtId="0" xfId="0" applyAlignment="1" applyFont="1">
      <alignment horizontal="center" shrinkToFit="0" vertical="center" wrapText="1"/>
    </xf>
    <xf borderId="6" fillId="7" fontId="10" numFmtId="0" xfId="0" applyAlignment="1" applyBorder="1" applyFont="1">
      <alignment horizontal="left" readingOrder="0" vertical="center"/>
    </xf>
    <xf borderId="0" fillId="9" fontId="10" numFmtId="0" xfId="0" applyAlignment="1" applyFont="1">
      <alignment horizontal="center" shrinkToFit="0" vertical="center" wrapText="1"/>
    </xf>
    <xf borderId="0" fillId="9" fontId="18" numFmtId="0" xfId="0" applyAlignment="1" applyFont="1">
      <alignment horizontal="center" readingOrder="0" shrinkToFit="0" vertical="center" wrapText="1"/>
    </xf>
    <xf borderId="9" fillId="10" fontId="11" numFmtId="0" xfId="0" applyAlignment="1" applyBorder="1" applyFont="1">
      <alignment readingOrder="0" vertical="center"/>
    </xf>
    <xf borderId="9" fillId="10" fontId="11" numFmtId="164" xfId="0" applyAlignment="1" applyBorder="1" applyFont="1" applyNumberFormat="1">
      <alignment horizontal="center" vertical="center"/>
    </xf>
    <xf borderId="9" fillId="11" fontId="15" numFmtId="164" xfId="0" applyAlignment="1" applyBorder="1" applyFont="1" applyNumberFormat="1">
      <alignment horizontal="center" vertical="center"/>
    </xf>
    <xf borderId="9" fillId="11" fontId="15" numFmtId="0" xfId="0" applyAlignment="1" applyBorder="1" applyFont="1">
      <alignment horizontal="righ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gov.br/compras/pt-br/centrais-de-conteudo/orientacoes-e-procedimentos/26-extincao-da-contribuicao-social-de-10-sobre-o-fgts-e-os-contratos-administrativos" TargetMode="External"/><Relationship Id="rId2" Type="http://schemas.openxmlformats.org/officeDocument/2006/relationships/hyperlink" Target="https://www.gov.br/compras/pt-br/centrais-de-conteudo/orientacoes-e-procedimentos/impactos-da-reforma-trabalhista-nos-contratos-da-administracao" TargetMode="External"/><Relationship Id="rId3" Type="http://schemas.openxmlformats.org/officeDocument/2006/relationships/hyperlink" Target="https://www.gov.br/compras/pt-br/centrais-de-conteudo/orientacoes-e-procedimentos/midia/elaborao-da-planilha-de-custos-e-formao-de-preos.pdf" TargetMode="External"/><Relationship Id="rId4" Type="http://schemas.openxmlformats.org/officeDocument/2006/relationships/hyperlink" Target="https://www.gov.br/compras/pt-br/centrais-de-conteudo/orientacoes-e-procedimentos/midia/nota-informativa-submdulo-2-1.pdf/view" TargetMode="External"/><Relationship Id="rId5" Type="http://schemas.openxmlformats.org/officeDocument/2006/relationships/hyperlink" Target="http://www3.mte.gov.br/sistemas/mediador/Resumo/ResumoVisualizar?NrSolicitacao=MR072228/2023&amp;CNPJ=87078325000175&amp;CEI=" TargetMode="External"/><Relationship Id="rId6"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br/compras/pt-br/centrais-de-conteudo/orientacoes-e-procedimentos/26-extincao-da-contribuicao-social-de-10-sobre-o-fgts-e-os-contratos-administrativos" TargetMode="External"/><Relationship Id="rId2" Type="http://schemas.openxmlformats.org/officeDocument/2006/relationships/hyperlink" Target="https://www.gov.br/compras/pt-br/centrais-de-conteudo/orientacoes-e-procedimentos/impactos-da-reforma-trabalhista-nos-contratos-da-administracao" TargetMode="External"/><Relationship Id="rId3" Type="http://schemas.openxmlformats.org/officeDocument/2006/relationships/hyperlink" Target="https://www.gov.br/compras/pt-br/centrais-de-conteudo/orientacoes-e-procedimentos/midia/elaborao-da-planilha-de-custos-e-formao-de-preos.pdf" TargetMode="External"/><Relationship Id="rId4" Type="http://schemas.openxmlformats.org/officeDocument/2006/relationships/hyperlink" Target="https://www.gov.br/compras/pt-br/centrais-de-conteudo/orientacoes-e-procedimentos/midia/nota-informativa-submdulo-2-1.pdf/view" TargetMode="External"/><Relationship Id="rId5"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39.29"/>
    <col customWidth="1" min="2" max="2" width="20.14"/>
    <col customWidth="1" min="3" max="3" width="21.86"/>
    <col customWidth="1" min="4" max="4" width="22.29"/>
    <col customWidth="1" min="5" max="5" width="18.57"/>
    <col customWidth="1" min="6" max="6" width="17.71"/>
  </cols>
  <sheetData>
    <row r="1">
      <c r="A1" s="1" t="s">
        <v>0</v>
      </c>
      <c r="B1" s="2"/>
      <c r="C1" s="2"/>
      <c r="D1" s="2"/>
      <c r="E1" s="2"/>
      <c r="F1" s="3"/>
    </row>
    <row r="2" ht="6.0" customHeight="1">
      <c r="A2" s="4"/>
      <c r="B2" s="5"/>
      <c r="C2" s="4"/>
      <c r="D2" s="4"/>
      <c r="E2" s="4"/>
      <c r="F2" s="4"/>
    </row>
    <row r="3" ht="15.0" customHeight="1">
      <c r="A3" s="6" t="s">
        <v>1</v>
      </c>
    </row>
    <row r="4" ht="6.0" customHeight="1">
      <c r="A4" s="4"/>
      <c r="B4" s="5"/>
      <c r="C4" s="4"/>
      <c r="D4" s="4"/>
      <c r="E4" s="4"/>
      <c r="F4" s="4"/>
    </row>
    <row r="5">
      <c r="A5" s="7" t="s">
        <v>2</v>
      </c>
      <c r="B5" s="8"/>
      <c r="C5" s="8"/>
      <c r="D5" s="8"/>
      <c r="E5" s="8"/>
      <c r="F5" s="9"/>
    </row>
    <row r="6">
      <c r="A6" s="10" t="s">
        <v>3</v>
      </c>
      <c r="B6" s="8"/>
      <c r="C6" s="8"/>
      <c r="D6" s="8"/>
      <c r="E6" s="8"/>
      <c r="F6" s="9"/>
    </row>
    <row r="7">
      <c r="A7" s="10" t="s">
        <v>4</v>
      </c>
      <c r="B7" s="8"/>
      <c r="C7" s="8"/>
      <c r="D7" s="8"/>
      <c r="E7" s="8"/>
      <c r="F7" s="9"/>
    </row>
    <row r="8">
      <c r="A8" s="10" t="s">
        <v>5</v>
      </c>
      <c r="B8" s="8"/>
      <c r="C8" s="8"/>
      <c r="D8" s="8"/>
      <c r="E8" s="8"/>
      <c r="F8" s="9"/>
    </row>
    <row r="9">
      <c r="A9" s="10" t="s">
        <v>6</v>
      </c>
      <c r="B9" s="8"/>
      <c r="C9" s="8"/>
      <c r="D9" s="8"/>
      <c r="E9" s="8"/>
      <c r="F9" s="9"/>
    </row>
    <row r="10" ht="6.0" customHeight="1">
      <c r="A10" s="4"/>
      <c r="B10" s="5"/>
      <c r="C10" s="4"/>
      <c r="D10" s="4"/>
      <c r="E10" s="4"/>
      <c r="F10" s="4"/>
    </row>
    <row r="11">
      <c r="A11" s="11" t="s">
        <v>7</v>
      </c>
      <c r="B11" s="2"/>
      <c r="C11" s="2"/>
      <c r="D11" s="2"/>
      <c r="E11" s="2"/>
      <c r="F11" s="3"/>
    </row>
    <row r="12">
      <c r="A12" s="12" t="s">
        <v>8</v>
      </c>
    </row>
    <row r="13" ht="6.0" customHeight="1">
      <c r="A13" s="13"/>
      <c r="B13" s="14"/>
      <c r="C13" s="13"/>
      <c r="D13" s="13"/>
      <c r="E13" s="13"/>
      <c r="F13" s="13"/>
    </row>
    <row r="14">
      <c r="A14" s="15" t="s">
        <v>9</v>
      </c>
      <c r="B14" s="2"/>
      <c r="C14" s="2"/>
      <c r="D14" s="2"/>
      <c r="E14" s="2"/>
      <c r="F14" s="2"/>
    </row>
    <row r="15">
      <c r="A15" s="16" t="s">
        <v>10</v>
      </c>
    </row>
    <row r="16" ht="6.0" customHeight="1">
      <c r="A16" s="17"/>
      <c r="B16" s="18"/>
      <c r="C16" s="17"/>
      <c r="D16" s="17"/>
      <c r="E16" s="17"/>
      <c r="F16" s="17"/>
    </row>
    <row r="17">
      <c r="A17" s="19" t="s">
        <v>11</v>
      </c>
      <c r="B17" s="8"/>
      <c r="C17" s="8"/>
      <c r="D17" s="8"/>
      <c r="E17" s="8"/>
      <c r="F17" s="8"/>
    </row>
    <row r="18" ht="6.0" customHeight="1">
      <c r="A18" s="4"/>
      <c r="B18" s="5"/>
      <c r="C18" s="4"/>
      <c r="D18" s="4"/>
      <c r="E18" s="4"/>
      <c r="F18" s="4"/>
    </row>
    <row r="19">
      <c r="A19" s="20" t="s">
        <v>12</v>
      </c>
      <c r="B19" s="21"/>
      <c r="C19" s="21"/>
      <c r="D19" s="22"/>
      <c r="E19" s="23"/>
      <c r="F19" s="23"/>
    </row>
    <row r="20">
      <c r="A20" s="24" t="s">
        <v>13</v>
      </c>
      <c r="B20" s="21"/>
      <c r="C20" s="21"/>
      <c r="D20" s="22"/>
      <c r="E20" s="23"/>
      <c r="F20" s="23"/>
    </row>
    <row r="21">
      <c r="A21" s="25" t="s">
        <v>14</v>
      </c>
      <c r="B21" s="25" t="s">
        <v>15</v>
      </c>
      <c r="C21" s="25" t="s">
        <v>16</v>
      </c>
      <c r="D21" s="25" t="s">
        <v>17</v>
      </c>
      <c r="E21" s="26"/>
      <c r="F21" s="26"/>
    </row>
    <row r="22" ht="24.0" customHeight="1">
      <c r="A22" s="27" t="s">
        <v>18</v>
      </c>
      <c r="B22" s="28" t="s">
        <v>19</v>
      </c>
      <c r="C22" s="29">
        <v>1877.28</v>
      </c>
      <c r="D22" s="30" t="s">
        <v>20</v>
      </c>
      <c r="E22" s="26"/>
      <c r="F22" s="26"/>
    </row>
    <row r="23" ht="6.0" customHeight="1">
      <c r="A23" s="4"/>
      <c r="B23" s="5"/>
      <c r="C23" s="4"/>
      <c r="D23" s="4"/>
      <c r="E23" s="4"/>
      <c r="F23" s="4"/>
    </row>
    <row r="24">
      <c r="A24" s="20" t="s">
        <v>21</v>
      </c>
      <c r="B24" s="21"/>
      <c r="C24" s="21"/>
      <c r="D24" s="22"/>
      <c r="E24" s="31"/>
      <c r="F24" s="26"/>
    </row>
    <row r="25">
      <c r="A25" s="32" t="s">
        <v>22</v>
      </c>
      <c r="B25" s="21"/>
      <c r="C25" s="21"/>
      <c r="D25" s="22"/>
      <c r="E25" s="33"/>
      <c r="F25" s="33"/>
    </row>
    <row r="26">
      <c r="A26" s="25" t="s">
        <v>23</v>
      </c>
      <c r="B26" s="34" t="s">
        <v>24</v>
      </c>
      <c r="C26" s="25" t="s">
        <v>25</v>
      </c>
      <c r="D26" s="25" t="s">
        <v>26</v>
      </c>
      <c r="E26" s="26"/>
      <c r="F26" s="26"/>
    </row>
    <row r="27">
      <c r="A27" s="27" t="s">
        <v>18</v>
      </c>
      <c r="B27" s="35">
        <f>$C22</f>
        <v>1877.28</v>
      </c>
      <c r="C27" s="36">
        <v>0.2</v>
      </c>
      <c r="D27" s="37">
        <f>B27*C27</f>
        <v>375.456</v>
      </c>
      <c r="E27" s="26"/>
      <c r="F27" s="26"/>
    </row>
    <row r="28" ht="6.0" customHeight="1">
      <c r="A28" s="4"/>
      <c r="B28" s="5"/>
      <c r="C28" s="4"/>
      <c r="D28" s="4"/>
      <c r="E28" s="4"/>
      <c r="F28" s="4"/>
    </row>
    <row r="29">
      <c r="A29" s="38" t="s">
        <v>27</v>
      </c>
      <c r="B29" s="21"/>
      <c r="C29" s="21"/>
      <c r="D29" s="22"/>
      <c r="E29" s="39"/>
      <c r="F29" s="26"/>
    </row>
    <row r="30" ht="24.0" customHeight="1">
      <c r="A30" s="40" t="s">
        <v>23</v>
      </c>
      <c r="B30" s="41" t="s">
        <v>28</v>
      </c>
      <c r="C30" s="42" t="s">
        <v>29</v>
      </c>
      <c r="D30" s="42" t="s">
        <v>30</v>
      </c>
      <c r="E30" s="39"/>
      <c r="F30" s="26"/>
    </row>
    <row r="31" ht="24.0" customHeight="1">
      <c r="A31" s="27" t="s">
        <v>18</v>
      </c>
      <c r="B31" s="35">
        <f>$C22</f>
        <v>1877.28</v>
      </c>
      <c r="C31" s="35">
        <f>D27</f>
        <v>375.456</v>
      </c>
      <c r="D31" s="35">
        <f>SUM(B31:C31)</f>
        <v>2252.736</v>
      </c>
      <c r="E31" s="39"/>
      <c r="F31" s="26"/>
    </row>
    <row r="32" ht="6.0" customHeight="1">
      <c r="A32" s="4"/>
      <c r="B32" s="5"/>
      <c r="C32" s="4"/>
      <c r="D32" s="4"/>
      <c r="E32" s="4"/>
      <c r="F32" s="4"/>
    </row>
    <row r="33">
      <c r="A33" s="15" t="s">
        <v>31</v>
      </c>
      <c r="B33" s="2"/>
      <c r="C33" s="2"/>
      <c r="D33" s="2"/>
      <c r="E33" s="2"/>
      <c r="F33" s="2"/>
    </row>
    <row r="34" ht="6.0" customHeight="1">
      <c r="A34" s="4"/>
      <c r="B34" s="5"/>
      <c r="C34" s="4"/>
      <c r="D34" s="4"/>
      <c r="E34" s="4"/>
      <c r="F34" s="4"/>
    </row>
    <row r="35">
      <c r="A35" s="43" t="s">
        <v>32</v>
      </c>
      <c r="B35" s="2"/>
      <c r="C35" s="2"/>
      <c r="D35" s="2"/>
      <c r="E35" s="2"/>
      <c r="F35" s="2"/>
    </row>
    <row r="36" ht="6.0" customHeight="1">
      <c r="A36" s="4"/>
      <c r="B36" s="5"/>
      <c r="C36" s="4"/>
      <c r="D36" s="4"/>
      <c r="E36" s="4"/>
      <c r="F36" s="4"/>
    </row>
    <row r="37">
      <c r="A37" s="20" t="s">
        <v>33</v>
      </c>
      <c r="B37" s="21"/>
      <c r="C37" s="21"/>
      <c r="D37" s="22"/>
      <c r="E37" s="44"/>
      <c r="F37" s="26"/>
    </row>
    <row r="38">
      <c r="A38" s="45" t="s">
        <v>34</v>
      </c>
      <c r="B38" s="21"/>
      <c r="C38" s="21"/>
      <c r="D38" s="22"/>
      <c r="E38" s="46"/>
      <c r="F38" s="46"/>
    </row>
    <row r="39">
      <c r="A39" s="25" t="s">
        <v>23</v>
      </c>
      <c r="B39" s="34" t="s">
        <v>24</v>
      </c>
      <c r="C39" s="47" t="s">
        <v>35</v>
      </c>
      <c r="D39" s="25" t="s">
        <v>36</v>
      </c>
      <c r="E39" s="48"/>
      <c r="F39" s="48"/>
    </row>
    <row r="40" ht="24.0" customHeight="1">
      <c r="A40" s="27" t="s">
        <v>18</v>
      </c>
      <c r="B40" s="35">
        <f>D31</f>
        <v>2252.736</v>
      </c>
      <c r="C40" s="49">
        <f>1/12</f>
        <v>0.08333333333</v>
      </c>
      <c r="D40" s="37">
        <f>B40*C40</f>
        <v>187.728</v>
      </c>
      <c r="E40" s="26"/>
      <c r="F40" s="26"/>
    </row>
    <row r="41" ht="6.0" customHeight="1">
      <c r="A41" s="4"/>
      <c r="B41" s="5"/>
      <c r="C41" s="4"/>
      <c r="D41" s="4"/>
      <c r="E41" s="4"/>
      <c r="F41" s="4"/>
    </row>
    <row r="42">
      <c r="A42" s="20" t="s">
        <v>37</v>
      </c>
      <c r="B42" s="21"/>
      <c r="C42" s="21"/>
      <c r="D42" s="22"/>
      <c r="E42" s="26"/>
      <c r="F42" s="26"/>
    </row>
    <row r="43">
      <c r="A43" s="45" t="s">
        <v>38</v>
      </c>
      <c r="B43" s="21"/>
      <c r="C43" s="21"/>
      <c r="D43" s="22"/>
      <c r="E43" s="50"/>
      <c r="F43" s="50"/>
    </row>
    <row r="44">
      <c r="A44" s="25" t="s">
        <v>23</v>
      </c>
      <c r="B44" s="34" t="s">
        <v>24</v>
      </c>
      <c r="C44" s="47" t="s">
        <v>35</v>
      </c>
      <c r="D44" s="25" t="s">
        <v>36</v>
      </c>
      <c r="E44" s="48"/>
      <c r="F44" s="48"/>
    </row>
    <row r="45" ht="24.0" customHeight="1">
      <c r="A45" s="27" t="s">
        <v>18</v>
      </c>
      <c r="B45" s="35">
        <f>D31</f>
        <v>2252.736</v>
      </c>
      <c r="C45" s="49">
        <f>1/12</f>
        <v>0.08333333333</v>
      </c>
      <c r="D45" s="37">
        <f>B45*C45</f>
        <v>187.728</v>
      </c>
      <c r="E45" s="26"/>
      <c r="F45" s="26"/>
    </row>
    <row r="46" ht="6.0" customHeight="1">
      <c r="A46" s="4"/>
      <c r="B46" s="5"/>
      <c r="C46" s="4"/>
      <c r="D46" s="4"/>
      <c r="E46" s="4"/>
      <c r="F46" s="4"/>
    </row>
    <row r="47">
      <c r="A47" s="51" t="s">
        <v>39</v>
      </c>
      <c r="B47" s="21"/>
      <c r="C47" s="21"/>
      <c r="D47" s="21"/>
      <c r="E47" s="22"/>
      <c r="F47" s="26"/>
    </row>
    <row r="48">
      <c r="A48" s="45" t="s">
        <v>40</v>
      </c>
      <c r="B48" s="21"/>
      <c r="C48" s="21"/>
      <c r="D48" s="21"/>
      <c r="E48" s="22"/>
      <c r="F48" s="48"/>
    </row>
    <row r="49">
      <c r="A49" s="25" t="s">
        <v>23</v>
      </c>
      <c r="B49" s="34" t="s">
        <v>24</v>
      </c>
      <c r="C49" s="47" t="s">
        <v>41</v>
      </c>
      <c r="D49" s="47" t="s">
        <v>42</v>
      </c>
      <c r="E49" s="25" t="s">
        <v>36</v>
      </c>
      <c r="F49" s="48"/>
    </row>
    <row r="50" ht="24.0" customHeight="1">
      <c r="A50" s="27" t="s">
        <v>18</v>
      </c>
      <c r="B50" s="35">
        <f>D31</f>
        <v>2252.736</v>
      </c>
      <c r="C50" s="49">
        <f>1/3</f>
        <v>0.3333333333</v>
      </c>
      <c r="D50" s="49">
        <f>1/12</f>
        <v>0.08333333333</v>
      </c>
      <c r="E50" s="37">
        <f>B50*C50*D50</f>
        <v>62.576</v>
      </c>
      <c r="F50" s="26"/>
    </row>
    <row r="51" ht="6.0" customHeight="1">
      <c r="A51" s="4"/>
      <c r="B51" s="5"/>
      <c r="C51" s="4"/>
      <c r="D51" s="4"/>
      <c r="E51" s="4"/>
      <c r="F51" s="4"/>
    </row>
    <row r="52">
      <c r="A52" s="52" t="s">
        <v>43</v>
      </c>
      <c r="B52" s="21"/>
      <c r="C52" s="21"/>
      <c r="D52" s="21"/>
      <c r="E52" s="22"/>
      <c r="F52" s="26"/>
    </row>
    <row r="53" ht="24.0" customHeight="1">
      <c r="A53" s="53" t="s">
        <v>23</v>
      </c>
      <c r="B53" s="54" t="s">
        <v>44</v>
      </c>
      <c r="C53" s="55" t="s">
        <v>45</v>
      </c>
      <c r="D53" s="55" t="s">
        <v>46</v>
      </c>
      <c r="E53" s="53" t="s">
        <v>47</v>
      </c>
      <c r="F53" s="48"/>
    </row>
    <row r="54" ht="24.0" customHeight="1">
      <c r="A54" s="27" t="s">
        <v>18</v>
      </c>
      <c r="B54" s="35">
        <f>$D40</f>
        <v>187.728</v>
      </c>
      <c r="C54" s="35">
        <f>$D45</f>
        <v>187.728</v>
      </c>
      <c r="D54" s="35">
        <f>$E50</f>
        <v>62.576</v>
      </c>
      <c r="E54" s="37">
        <f>SUM(B54:D54)</f>
        <v>438.032</v>
      </c>
      <c r="F54" s="26"/>
    </row>
    <row r="55" ht="6.0" customHeight="1">
      <c r="A55" s="4"/>
      <c r="B55" s="5"/>
      <c r="C55" s="4"/>
      <c r="D55" s="4"/>
      <c r="E55" s="4"/>
      <c r="F55" s="4"/>
    </row>
    <row r="56">
      <c r="A56" s="43" t="s">
        <v>48</v>
      </c>
      <c r="B56" s="2"/>
      <c r="C56" s="2"/>
      <c r="D56" s="2"/>
      <c r="E56" s="2"/>
      <c r="F56" s="2"/>
    </row>
    <row r="57">
      <c r="A57" s="16" t="s">
        <v>49</v>
      </c>
    </row>
    <row r="58" ht="6.0" customHeight="1">
      <c r="A58" s="4"/>
      <c r="B58" s="5"/>
      <c r="C58" s="4"/>
      <c r="D58" s="4"/>
      <c r="E58" s="4"/>
      <c r="F58" s="4"/>
    </row>
    <row r="59">
      <c r="A59" s="56" t="s">
        <v>50</v>
      </c>
      <c r="B59" s="22"/>
      <c r="C59" s="26"/>
      <c r="D59" s="26"/>
      <c r="E59" s="26"/>
      <c r="F59" s="26"/>
    </row>
    <row r="60">
      <c r="A60" s="57" t="s">
        <v>51</v>
      </c>
      <c r="B60" s="34" t="s">
        <v>52</v>
      </c>
      <c r="C60" s="48"/>
      <c r="D60" s="48"/>
      <c r="E60" s="48"/>
      <c r="F60" s="48"/>
    </row>
    <row r="61" ht="24.0" customHeight="1">
      <c r="A61" s="58" t="s">
        <v>53</v>
      </c>
      <c r="B61" s="59">
        <v>0.2</v>
      </c>
      <c r="C61" s="26"/>
      <c r="D61" s="26"/>
      <c r="E61" s="26"/>
      <c r="F61" s="26"/>
    </row>
    <row r="62" ht="24.0" customHeight="1">
      <c r="A62" s="58" t="s">
        <v>54</v>
      </c>
      <c r="B62" s="59">
        <v>0.025</v>
      </c>
      <c r="C62" s="26"/>
      <c r="D62" s="26"/>
      <c r="E62" s="26"/>
      <c r="F62" s="26"/>
    </row>
    <row r="63" ht="24.0" customHeight="1">
      <c r="A63" s="28" t="s">
        <v>55</v>
      </c>
      <c r="B63" s="60">
        <v>0.03</v>
      </c>
      <c r="C63" s="61"/>
    </row>
    <row r="64" ht="24.0" customHeight="1">
      <c r="A64" s="58" t="s">
        <v>56</v>
      </c>
      <c r="B64" s="59">
        <v>0.015</v>
      </c>
      <c r="C64" s="26"/>
      <c r="D64" s="26"/>
      <c r="E64" s="26"/>
      <c r="F64" s="26"/>
    </row>
    <row r="65" ht="24.0" customHeight="1">
      <c r="A65" s="58" t="s">
        <v>57</v>
      </c>
      <c r="B65" s="59">
        <v>0.01</v>
      </c>
      <c r="C65" s="26"/>
      <c r="D65" s="26"/>
      <c r="E65" s="26"/>
      <c r="F65" s="26"/>
    </row>
    <row r="66" ht="24.0" customHeight="1">
      <c r="A66" s="58" t="s">
        <v>58</v>
      </c>
      <c r="B66" s="59">
        <v>0.006</v>
      </c>
      <c r="C66" s="26"/>
      <c r="D66" s="26"/>
      <c r="E66" s="26"/>
      <c r="F66" s="26"/>
    </row>
    <row r="67" ht="24.0" customHeight="1">
      <c r="A67" s="58" t="s">
        <v>59</v>
      </c>
      <c r="B67" s="59">
        <v>0.002</v>
      </c>
      <c r="C67" s="62"/>
      <c r="D67" s="26"/>
      <c r="E67" s="26"/>
      <c r="F67" s="26"/>
    </row>
    <row r="68" ht="24.0" customHeight="1">
      <c r="A68" s="58" t="s">
        <v>60</v>
      </c>
      <c r="B68" s="59">
        <v>0.08</v>
      </c>
      <c r="C68" s="26"/>
      <c r="D68" s="26"/>
      <c r="E68" s="26"/>
      <c r="F68" s="26"/>
    </row>
    <row r="69" ht="24.0" customHeight="1">
      <c r="A69" s="63" t="s">
        <v>61</v>
      </c>
      <c r="B69" s="64">
        <f>SUM(B61:B68)</f>
        <v>0.368</v>
      </c>
      <c r="C69" s="26"/>
      <c r="D69" s="26"/>
      <c r="E69" s="26"/>
      <c r="F69" s="26"/>
    </row>
    <row r="70" ht="6.0" customHeight="1">
      <c r="A70" s="4"/>
      <c r="B70" s="5"/>
      <c r="C70" s="4"/>
      <c r="D70" s="4"/>
      <c r="E70" s="4"/>
      <c r="F70" s="4"/>
    </row>
    <row r="71">
      <c r="A71" s="56" t="s">
        <v>62</v>
      </c>
      <c r="B71" s="21"/>
      <c r="C71" s="21"/>
      <c r="D71" s="22"/>
      <c r="E71" s="26"/>
      <c r="F71" s="26"/>
    </row>
    <row r="72">
      <c r="A72" s="32" t="s">
        <v>63</v>
      </c>
      <c r="B72" s="21"/>
      <c r="C72" s="21"/>
      <c r="D72" s="22"/>
      <c r="E72" s="48"/>
      <c r="F72" s="48"/>
    </row>
    <row r="73">
      <c r="A73" s="25" t="s">
        <v>23</v>
      </c>
      <c r="B73" s="34" t="s">
        <v>24</v>
      </c>
      <c r="C73" s="47" t="s">
        <v>35</v>
      </c>
      <c r="D73" s="25" t="s">
        <v>36</v>
      </c>
      <c r="E73" s="48"/>
      <c r="F73" s="48"/>
    </row>
    <row r="74" ht="24.0" customHeight="1">
      <c r="A74" s="27" t="s">
        <v>18</v>
      </c>
      <c r="B74" s="35">
        <f>D31+E54</f>
        <v>2690.768</v>
      </c>
      <c r="C74" s="65">
        <f>SUM($B61:$B67)</f>
        <v>0.288</v>
      </c>
      <c r="D74" s="37">
        <f>B74*C74</f>
        <v>774.941184</v>
      </c>
      <c r="E74" s="26"/>
      <c r="F74" s="26"/>
    </row>
    <row r="75" ht="6.0" customHeight="1">
      <c r="A75" s="4"/>
      <c r="B75" s="5"/>
      <c r="C75" s="4"/>
      <c r="D75" s="4"/>
      <c r="E75" s="4"/>
      <c r="F75" s="4"/>
    </row>
    <row r="76">
      <c r="A76" s="56" t="s">
        <v>64</v>
      </c>
      <c r="B76" s="21"/>
      <c r="C76" s="21"/>
      <c r="D76" s="22"/>
      <c r="E76" s="26"/>
      <c r="F76" s="26"/>
    </row>
    <row r="77">
      <c r="A77" s="32" t="s">
        <v>65</v>
      </c>
      <c r="B77" s="21"/>
      <c r="C77" s="21"/>
      <c r="D77" s="22"/>
      <c r="E77" s="48"/>
      <c r="F77" s="48"/>
    </row>
    <row r="78">
      <c r="A78" s="25" t="s">
        <v>23</v>
      </c>
      <c r="B78" s="34" t="s">
        <v>24</v>
      </c>
      <c r="C78" s="47" t="s">
        <v>35</v>
      </c>
      <c r="D78" s="25" t="s">
        <v>36</v>
      </c>
      <c r="E78" s="48"/>
      <c r="F78" s="48"/>
    </row>
    <row r="79" ht="24.0" customHeight="1">
      <c r="A79" s="27" t="s">
        <v>18</v>
      </c>
      <c r="B79" s="35">
        <f>D31+E54</f>
        <v>2690.768</v>
      </c>
      <c r="C79" s="49">
        <f>$B68</f>
        <v>0.08</v>
      </c>
      <c r="D79" s="37">
        <f>B79*C79</f>
        <v>215.26144</v>
      </c>
      <c r="E79" s="26"/>
      <c r="F79" s="26"/>
    </row>
    <row r="80" ht="6.0" customHeight="1">
      <c r="A80" s="4"/>
      <c r="B80" s="5"/>
      <c r="C80" s="4"/>
      <c r="D80" s="4"/>
      <c r="E80" s="4"/>
      <c r="F80" s="4"/>
    </row>
    <row r="81">
      <c r="A81" s="52" t="s">
        <v>66</v>
      </c>
      <c r="B81" s="21"/>
      <c r="C81" s="21"/>
      <c r="D81" s="22"/>
      <c r="E81" s="26"/>
      <c r="F81" s="26"/>
    </row>
    <row r="82">
      <c r="A82" s="53" t="s">
        <v>23</v>
      </c>
      <c r="B82" s="54" t="s">
        <v>67</v>
      </c>
      <c r="C82" s="55" t="s">
        <v>60</v>
      </c>
      <c r="D82" s="53" t="s">
        <v>47</v>
      </c>
      <c r="E82" s="48"/>
      <c r="F82" s="48"/>
    </row>
    <row r="83" ht="24.0" customHeight="1">
      <c r="A83" s="27" t="s">
        <v>18</v>
      </c>
      <c r="B83" s="35">
        <f>D74</f>
        <v>774.941184</v>
      </c>
      <c r="C83" s="66">
        <f>D79</f>
        <v>215.26144</v>
      </c>
      <c r="D83" s="37">
        <f>B83+C83</f>
        <v>990.202624</v>
      </c>
      <c r="E83" s="26"/>
      <c r="F83" s="26"/>
    </row>
    <row r="84" ht="6.0" customHeight="1">
      <c r="A84" s="4"/>
      <c r="B84" s="5"/>
      <c r="C84" s="4"/>
      <c r="D84" s="4"/>
      <c r="E84" s="4"/>
      <c r="F84" s="4"/>
    </row>
    <row r="85">
      <c r="A85" s="43" t="s">
        <v>68</v>
      </c>
      <c r="B85" s="2"/>
      <c r="C85" s="2"/>
      <c r="D85" s="2"/>
      <c r="E85" s="2"/>
      <c r="F85" s="2"/>
    </row>
    <row r="86">
      <c r="A86" s="16" t="s">
        <v>69</v>
      </c>
    </row>
    <row r="87" ht="6.0" customHeight="1">
      <c r="A87" s="4"/>
      <c r="B87" s="5"/>
      <c r="C87" s="4"/>
      <c r="D87" s="4"/>
      <c r="E87" s="4"/>
      <c r="F87" s="4"/>
    </row>
    <row r="88">
      <c r="A88" s="67" t="s">
        <v>70</v>
      </c>
      <c r="F88" s="26"/>
    </row>
    <row r="89" ht="6.0" customHeight="1">
      <c r="A89" s="4"/>
      <c r="B89" s="5"/>
      <c r="C89" s="4"/>
      <c r="D89" s="4"/>
      <c r="E89" s="4"/>
      <c r="F89" s="4"/>
    </row>
    <row r="90">
      <c r="A90" s="68" t="s">
        <v>71</v>
      </c>
      <c r="B90" s="21"/>
      <c r="C90" s="21"/>
      <c r="D90" s="21"/>
      <c r="E90" s="22"/>
      <c r="F90" s="26"/>
    </row>
    <row r="91">
      <c r="A91" s="24" t="s">
        <v>72</v>
      </c>
      <c r="B91" s="21"/>
      <c r="C91" s="21"/>
      <c r="D91" s="21"/>
      <c r="E91" s="22"/>
      <c r="F91" s="46"/>
    </row>
    <row r="92">
      <c r="A92" s="25" t="s">
        <v>23</v>
      </c>
      <c r="B92" s="34" t="s">
        <v>73</v>
      </c>
      <c r="C92" s="25" t="s">
        <v>74</v>
      </c>
      <c r="D92" s="47" t="s">
        <v>75</v>
      </c>
      <c r="E92" s="25" t="s">
        <v>76</v>
      </c>
      <c r="F92" s="48"/>
    </row>
    <row r="93" ht="24.0" customHeight="1">
      <c r="A93" s="27" t="s">
        <v>18</v>
      </c>
      <c r="B93" s="29">
        <v>4.8</v>
      </c>
      <c r="C93" s="69">
        <v>2.0</v>
      </c>
      <c r="D93" s="70">
        <v>22.0</v>
      </c>
      <c r="E93" s="37">
        <f>B93*C93*D93</f>
        <v>211.2</v>
      </c>
      <c r="F93" s="26"/>
    </row>
    <row r="94" ht="6.0" customHeight="1">
      <c r="A94" s="4"/>
      <c r="B94" s="5"/>
      <c r="C94" s="4"/>
      <c r="D94" s="4"/>
      <c r="E94" s="4"/>
      <c r="F94" s="4"/>
    </row>
    <row r="95">
      <c r="A95" s="56" t="s">
        <v>77</v>
      </c>
      <c r="B95" s="21"/>
      <c r="C95" s="21"/>
      <c r="D95" s="22"/>
      <c r="E95" s="39"/>
      <c r="F95" s="26"/>
    </row>
    <row r="96">
      <c r="A96" s="24" t="s">
        <v>78</v>
      </c>
      <c r="B96" s="21"/>
      <c r="C96" s="21"/>
      <c r="D96" s="22"/>
      <c r="E96" s="39"/>
      <c r="F96" s="48"/>
    </row>
    <row r="97">
      <c r="A97" s="25" t="s">
        <v>23</v>
      </c>
      <c r="B97" s="34" t="s">
        <v>24</v>
      </c>
      <c r="C97" s="47" t="s">
        <v>35</v>
      </c>
      <c r="D97" s="25" t="s">
        <v>79</v>
      </c>
      <c r="E97" s="39"/>
      <c r="F97" s="48"/>
    </row>
    <row r="98" ht="24.0" customHeight="1">
      <c r="A98" s="27" t="s">
        <v>18</v>
      </c>
      <c r="B98" s="35">
        <f>C22</f>
        <v>1877.28</v>
      </c>
      <c r="C98" s="71">
        <v>0.06</v>
      </c>
      <c r="D98" s="37">
        <f>B98*C98</f>
        <v>112.6368</v>
      </c>
      <c r="E98" s="39"/>
      <c r="F98" s="26"/>
    </row>
    <row r="99" ht="6.0" customHeight="1">
      <c r="A99" s="4"/>
      <c r="B99" s="5"/>
      <c r="C99" s="4"/>
      <c r="D99" s="4"/>
      <c r="E99" s="4"/>
      <c r="F99" s="4"/>
    </row>
    <row r="100">
      <c r="A100" s="56" t="s">
        <v>80</v>
      </c>
      <c r="B100" s="21"/>
      <c r="C100" s="21"/>
      <c r="D100" s="22"/>
      <c r="E100" s="26"/>
      <c r="F100" s="26"/>
    </row>
    <row r="101">
      <c r="A101" s="25" t="s">
        <v>23</v>
      </c>
      <c r="B101" s="72" t="s">
        <v>81</v>
      </c>
      <c r="C101" s="57" t="s">
        <v>82</v>
      </c>
      <c r="D101" s="25" t="s">
        <v>83</v>
      </c>
      <c r="E101" s="48"/>
      <c r="F101" s="48"/>
    </row>
    <row r="102" ht="24.0" customHeight="1">
      <c r="A102" s="27" t="s">
        <v>18</v>
      </c>
      <c r="B102" s="35">
        <f>E93</f>
        <v>211.2</v>
      </c>
      <c r="C102" s="35">
        <f>D98</f>
        <v>112.6368</v>
      </c>
      <c r="D102" s="37">
        <f>B102-C102</f>
        <v>98.5632</v>
      </c>
      <c r="E102" s="26"/>
      <c r="F102" s="26"/>
    </row>
    <row r="103" ht="6.0" customHeight="1">
      <c r="A103" s="4"/>
      <c r="B103" s="5"/>
      <c r="C103" s="4"/>
      <c r="D103" s="4"/>
      <c r="E103" s="4"/>
      <c r="F103" s="4"/>
    </row>
    <row r="104" ht="18.75" customHeight="1">
      <c r="A104" s="73" t="s">
        <v>84</v>
      </c>
      <c r="E104" s="26"/>
      <c r="F104" s="26"/>
    </row>
    <row r="105" ht="6.0" customHeight="1">
      <c r="A105" s="4"/>
      <c r="B105" s="5"/>
      <c r="C105" s="4"/>
      <c r="D105" s="4"/>
      <c r="E105" s="4"/>
      <c r="F105" s="4"/>
    </row>
    <row r="106">
      <c r="A106" s="68" t="s">
        <v>85</v>
      </c>
      <c r="B106" s="21"/>
      <c r="C106" s="21"/>
      <c r="D106" s="22"/>
      <c r="E106" s="26"/>
      <c r="F106" s="26"/>
    </row>
    <row r="107">
      <c r="A107" s="24" t="s">
        <v>86</v>
      </c>
      <c r="B107" s="21"/>
      <c r="C107" s="21"/>
      <c r="D107" s="22"/>
      <c r="E107" s="48"/>
      <c r="F107" s="48"/>
    </row>
    <row r="108">
      <c r="A108" s="25" t="s">
        <v>23</v>
      </c>
      <c r="B108" s="72" t="s">
        <v>87</v>
      </c>
      <c r="C108" s="47" t="s">
        <v>88</v>
      </c>
      <c r="D108" s="25" t="s">
        <v>76</v>
      </c>
      <c r="E108" s="48"/>
      <c r="F108" s="48"/>
    </row>
    <row r="109" ht="24.0" customHeight="1">
      <c r="A109" s="27" t="s">
        <v>18</v>
      </c>
      <c r="B109" s="29">
        <v>23.68</v>
      </c>
      <c r="C109" s="74">
        <f>D93</f>
        <v>22</v>
      </c>
      <c r="D109" s="37">
        <f>B109*C109</f>
        <v>520.96</v>
      </c>
      <c r="E109" s="26"/>
      <c r="F109" s="26"/>
    </row>
    <row r="110" ht="6.0" customHeight="1">
      <c r="A110" s="4"/>
      <c r="B110" s="5"/>
      <c r="C110" s="4"/>
      <c r="D110" s="4"/>
      <c r="E110" s="4"/>
      <c r="F110" s="4"/>
    </row>
    <row r="111">
      <c r="A111" s="56" t="s">
        <v>89</v>
      </c>
      <c r="B111" s="21"/>
      <c r="C111" s="21"/>
      <c r="D111" s="22"/>
      <c r="E111" s="26"/>
      <c r="F111" s="26"/>
    </row>
    <row r="112">
      <c r="A112" s="24" t="s">
        <v>90</v>
      </c>
      <c r="B112" s="21"/>
      <c r="C112" s="21"/>
      <c r="D112" s="22"/>
      <c r="E112" s="48"/>
      <c r="F112" s="48"/>
    </row>
    <row r="113">
      <c r="A113" s="25" t="s">
        <v>23</v>
      </c>
      <c r="B113" s="34" t="s">
        <v>24</v>
      </c>
      <c r="C113" s="25" t="s">
        <v>25</v>
      </c>
      <c r="D113" s="25" t="s">
        <v>79</v>
      </c>
      <c r="E113" s="48"/>
      <c r="F113" s="48"/>
    </row>
    <row r="114" ht="24.0" customHeight="1">
      <c r="A114" s="27" t="s">
        <v>18</v>
      </c>
      <c r="B114" s="35">
        <f>D109</f>
        <v>520.96</v>
      </c>
      <c r="C114" s="36">
        <v>0.19</v>
      </c>
      <c r="D114" s="37">
        <f>B114*C114</f>
        <v>98.9824</v>
      </c>
      <c r="E114" s="26"/>
      <c r="F114" s="26"/>
    </row>
    <row r="115" ht="6.0" customHeight="1">
      <c r="A115" s="4"/>
      <c r="B115" s="5"/>
      <c r="C115" s="4"/>
      <c r="D115" s="4"/>
      <c r="E115" s="4"/>
      <c r="F115" s="4"/>
    </row>
    <row r="116">
      <c r="A116" s="56" t="s">
        <v>91</v>
      </c>
      <c r="B116" s="21"/>
      <c r="C116" s="21"/>
      <c r="D116" s="22"/>
      <c r="E116" s="26"/>
      <c r="F116" s="26"/>
    </row>
    <row r="117">
      <c r="A117" s="25" t="s">
        <v>23</v>
      </c>
      <c r="B117" s="72" t="s">
        <v>81</v>
      </c>
      <c r="C117" s="57" t="s">
        <v>92</v>
      </c>
      <c r="D117" s="25" t="s">
        <v>83</v>
      </c>
      <c r="E117" s="48"/>
      <c r="F117" s="48"/>
    </row>
    <row r="118" ht="24.0" customHeight="1">
      <c r="A118" s="27" t="s">
        <v>18</v>
      </c>
      <c r="B118" s="35">
        <f>D109</f>
        <v>520.96</v>
      </c>
      <c r="C118" s="35">
        <f>D114</f>
        <v>98.9824</v>
      </c>
      <c r="D118" s="37">
        <f>B118-C118</f>
        <v>421.9776</v>
      </c>
      <c r="E118" s="26"/>
      <c r="F118" s="26"/>
    </row>
    <row r="119" ht="6.0" customHeight="1">
      <c r="A119" s="4"/>
      <c r="B119" s="5"/>
      <c r="C119" s="4"/>
      <c r="D119" s="4"/>
      <c r="E119" s="4"/>
      <c r="F119" s="4"/>
    </row>
    <row r="120">
      <c r="A120" s="75" t="s">
        <v>93</v>
      </c>
    </row>
    <row r="121">
      <c r="A121" s="16" t="s">
        <v>94</v>
      </c>
    </row>
    <row r="122" ht="6.0" customHeight="1">
      <c r="A122" s="4"/>
      <c r="B122" s="5"/>
      <c r="C122" s="4"/>
      <c r="D122" s="4"/>
      <c r="E122" s="4"/>
      <c r="F122" s="4"/>
    </row>
    <row r="123">
      <c r="A123" s="68" t="s">
        <v>95</v>
      </c>
      <c r="B123" s="21"/>
      <c r="C123" s="21"/>
      <c r="D123" s="22"/>
      <c r="E123" s="26"/>
      <c r="F123" s="26"/>
    </row>
    <row r="124">
      <c r="A124" s="45" t="s">
        <v>96</v>
      </c>
      <c r="B124" s="21"/>
      <c r="C124" s="21"/>
      <c r="D124" s="22"/>
      <c r="E124" s="48"/>
      <c r="F124" s="48"/>
    </row>
    <row r="125">
      <c r="A125" s="25" t="s">
        <v>23</v>
      </c>
      <c r="B125" s="34" t="s">
        <v>97</v>
      </c>
      <c r="C125" s="25" t="s">
        <v>98</v>
      </c>
      <c r="D125" s="25" t="s">
        <v>83</v>
      </c>
      <c r="E125" s="48"/>
      <c r="F125" s="48"/>
    </row>
    <row r="126" ht="24.0" customHeight="1">
      <c r="A126" s="27" t="s">
        <v>18</v>
      </c>
      <c r="B126" s="29">
        <v>19.42</v>
      </c>
      <c r="C126" s="76">
        <v>0.0</v>
      </c>
      <c r="D126" s="77">
        <f>B126-C126</f>
        <v>19.42</v>
      </c>
      <c r="E126" s="26"/>
      <c r="F126" s="26"/>
    </row>
    <row r="127" ht="6.0" customHeight="1">
      <c r="A127" s="4"/>
      <c r="B127" s="5"/>
      <c r="C127" s="4"/>
      <c r="D127" s="4"/>
      <c r="E127" s="4"/>
      <c r="F127" s="4"/>
    </row>
    <row r="128">
      <c r="A128" s="52" t="s">
        <v>99</v>
      </c>
      <c r="B128" s="21"/>
      <c r="C128" s="21"/>
      <c r="D128" s="21"/>
      <c r="E128" s="22"/>
      <c r="F128" s="26"/>
    </row>
    <row r="129">
      <c r="A129" s="53" t="s">
        <v>23</v>
      </c>
      <c r="B129" s="54" t="s">
        <v>100</v>
      </c>
      <c r="C129" s="55" t="s">
        <v>101</v>
      </c>
      <c r="D129" s="53" t="s">
        <v>102</v>
      </c>
      <c r="E129" s="55" t="s">
        <v>103</v>
      </c>
      <c r="F129" s="78"/>
    </row>
    <row r="130" ht="24.0" customHeight="1">
      <c r="A130" s="27" t="s">
        <v>18</v>
      </c>
      <c r="B130" s="35">
        <f>D102</f>
        <v>98.5632</v>
      </c>
      <c r="C130" s="35">
        <f>D118</f>
        <v>421.9776</v>
      </c>
      <c r="D130" s="35">
        <f>D126</f>
        <v>19.42</v>
      </c>
      <c r="E130" s="37">
        <f>SUM(B130:D130)</f>
        <v>539.9608</v>
      </c>
      <c r="F130" s="78"/>
    </row>
    <row r="131" ht="6.0" customHeight="1">
      <c r="A131" s="4"/>
      <c r="B131" s="5"/>
      <c r="C131" s="4"/>
      <c r="D131" s="4"/>
      <c r="E131" s="4"/>
      <c r="F131" s="4"/>
    </row>
    <row r="132">
      <c r="A132" s="79" t="s">
        <v>104</v>
      </c>
      <c r="B132" s="21"/>
      <c r="C132" s="21"/>
      <c r="D132" s="21"/>
      <c r="E132" s="22"/>
      <c r="F132" s="26"/>
    </row>
    <row r="133">
      <c r="A133" s="80" t="s">
        <v>23</v>
      </c>
      <c r="B133" s="81" t="s">
        <v>105</v>
      </c>
      <c r="C133" s="82" t="s">
        <v>106</v>
      </c>
      <c r="D133" s="82" t="s">
        <v>107</v>
      </c>
      <c r="E133" s="80" t="s">
        <v>47</v>
      </c>
      <c r="F133" s="48"/>
    </row>
    <row r="134" ht="24.0" customHeight="1">
      <c r="A134" s="27" t="s">
        <v>18</v>
      </c>
      <c r="B134" s="35">
        <f>E54</f>
        <v>438.032</v>
      </c>
      <c r="C134" s="35">
        <f>D83</f>
        <v>990.202624</v>
      </c>
      <c r="D134" s="35">
        <f>E130</f>
        <v>539.9608</v>
      </c>
      <c r="E134" s="37">
        <f>SUM(B134:D134)</f>
        <v>1968.195424</v>
      </c>
      <c r="F134" s="26"/>
    </row>
    <row r="135" ht="6.0" customHeight="1">
      <c r="A135" s="4"/>
      <c r="B135" s="5"/>
      <c r="C135" s="4"/>
      <c r="D135" s="4"/>
      <c r="E135" s="4"/>
      <c r="F135" s="4"/>
    </row>
    <row r="136">
      <c r="A136" s="15" t="s">
        <v>108</v>
      </c>
      <c r="B136" s="2"/>
      <c r="C136" s="2"/>
      <c r="D136" s="2"/>
      <c r="E136" s="2"/>
      <c r="F136" s="3"/>
    </row>
    <row r="137">
      <c r="A137" s="16" t="s">
        <v>109</v>
      </c>
    </row>
    <row r="138" ht="24.0" customHeight="1">
      <c r="A138" s="83" t="s">
        <v>110</v>
      </c>
      <c r="B138" s="22"/>
      <c r="C138" s="26"/>
      <c r="D138" s="26"/>
      <c r="E138" s="26"/>
      <c r="F138" s="26"/>
    </row>
    <row r="139">
      <c r="A139" s="57" t="s">
        <v>111</v>
      </c>
      <c r="B139" s="34" t="s">
        <v>112</v>
      </c>
      <c r="C139" s="48"/>
      <c r="D139" s="48"/>
      <c r="E139" s="48"/>
      <c r="F139" s="48"/>
    </row>
    <row r="140" ht="24.0" customHeight="1">
      <c r="A140" s="84" t="s">
        <v>113</v>
      </c>
      <c r="B140" s="60">
        <v>0.6774</v>
      </c>
      <c r="C140" s="26"/>
      <c r="D140" s="26"/>
      <c r="E140" s="26"/>
      <c r="F140" s="26"/>
    </row>
    <row r="141" ht="24.0" customHeight="1">
      <c r="A141" s="85" t="s">
        <v>114</v>
      </c>
      <c r="B141" s="86">
        <v>0.45</v>
      </c>
      <c r="C141" s="26"/>
      <c r="D141" s="26"/>
      <c r="E141" s="26"/>
      <c r="F141" s="26"/>
    </row>
    <row r="142" ht="24.0" customHeight="1">
      <c r="A142" s="85" t="s">
        <v>115</v>
      </c>
      <c r="B142" s="86">
        <v>0.55</v>
      </c>
      <c r="C142" s="26"/>
      <c r="D142" s="26"/>
      <c r="E142" s="26"/>
      <c r="F142" s="26"/>
    </row>
    <row r="143" ht="32.25" customHeight="1">
      <c r="A143" s="84" t="s">
        <v>116</v>
      </c>
      <c r="B143" s="60">
        <v>0.0277</v>
      </c>
      <c r="C143" s="26"/>
      <c r="D143" s="26"/>
      <c r="E143" s="26"/>
      <c r="F143" s="26"/>
    </row>
    <row r="144" ht="30.0" customHeight="1">
      <c r="A144" s="84" t="s">
        <v>117</v>
      </c>
      <c r="B144" s="60">
        <v>0.2949</v>
      </c>
      <c r="C144" s="26"/>
      <c r="D144" s="26"/>
      <c r="E144" s="26"/>
      <c r="F144" s="26"/>
    </row>
    <row r="145">
      <c r="A145" s="63" t="s">
        <v>61</v>
      </c>
      <c r="B145" s="64">
        <f>SUM(B140,B143,B144)</f>
        <v>1</v>
      </c>
      <c r="C145" s="48"/>
      <c r="D145" s="48"/>
      <c r="E145" s="48"/>
      <c r="F145" s="48"/>
    </row>
    <row r="146" ht="6.0" customHeight="1">
      <c r="A146" s="4"/>
      <c r="B146" s="5"/>
      <c r="C146" s="4"/>
      <c r="D146" s="4"/>
      <c r="E146" s="4"/>
      <c r="F146" s="4"/>
    </row>
    <row r="147">
      <c r="A147" s="43" t="s">
        <v>118</v>
      </c>
      <c r="B147" s="2"/>
      <c r="C147" s="2"/>
      <c r="D147" s="2"/>
      <c r="E147" s="2"/>
      <c r="F147" s="3"/>
    </row>
    <row r="148">
      <c r="A148" s="16" t="s">
        <v>119</v>
      </c>
    </row>
    <row r="149" ht="6.0" customHeight="1">
      <c r="A149" s="4"/>
      <c r="B149" s="5"/>
      <c r="C149" s="4"/>
      <c r="D149" s="4"/>
      <c r="E149" s="4"/>
      <c r="F149" s="4"/>
    </row>
    <row r="150">
      <c r="A150" s="56" t="s">
        <v>120</v>
      </c>
      <c r="B150" s="21"/>
      <c r="C150" s="21"/>
      <c r="D150" s="22"/>
      <c r="E150" s="26"/>
      <c r="F150" s="26"/>
    </row>
    <row r="151">
      <c r="A151" s="32" t="s">
        <v>121</v>
      </c>
      <c r="B151" s="21"/>
      <c r="C151" s="21"/>
      <c r="D151" s="22"/>
      <c r="E151" s="48"/>
      <c r="F151" s="48"/>
    </row>
    <row r="152">
      <c r="A152" s="25" t="s">
        <v>23</v>
      </c>
      <c r="B152" s="34" t="s">
        <v>24</v>
      </c>
      <c r="C152" s="47" t="s">
        <v>122</v>
      </c>
      <c r="D152" s="25" t="s">
        <v>123</v>
      </c>
      <c r="E152" s="48"/>
      <c r="F152" s="48"/>
    </row>
    <row r="153" ht="24.0" customHeight="1">
      <c r="A153" s="27" t="s">
        <v>18</v>
      </c>
      <c r="B153" s="35">
        <f>D31+(E134-D74)</f>
        <v>3445.99024</v>
      </c>
      <c r="C153" s="87">
        <f>1/12</f>
        <v>0.08333333333</v>
      </c>
      <c r="D153" s="37">
        <f>B153*C153</f>
        <v>287.1658533</v>
      </c>
      <c r="E153" s="26"/>
      <c r="F153" s="26"/>
    </row>
    <row r="154" ht="6.0" customHeight="1">
      <c r="A154" s="4"/>
      <c r="B154" s="5"/>
      <c r="C154" s="4"/>
      <c r="D154" s="4"/>
      <c r="E154" s="4"/>
      <c r="F154" s="4"/>
    </row>
    <row r="155">
      <c r="A155" s="20" t="s">
        <v>124</v>
      </c>
      <c r="B155" s="21"/>
      <c r="C155" s="21"/>
      <c r="D155" s="22"/>
      <c r="E155" s="88"/>
      <c r="F155" s="26"/>
    </row>
    <row r="156">
      <c r="A156" s="32" t="s">
        <v>125</v>
      </c>
      <c r="B156" s="21"/>
      <c r="C156" s="21"/>
      <c r="D156" s="22"/>
      <c r="E156" s="89"/>
      <c r="F156" s="50"/>
    </row>
    <row r="157">
      <c r="A157" s="25" t="s">
        <v>23</v>
      </c>
      <c r="B157" s="34" t="s">
        <v>24</v>
      </c>
      <c r="C157" s="47" t="s">
        <v>126</v>
      </c>
      <c r="D157" s="25" t="s">
        <v>127</v>
      </c>
      <c r="E157" s="48"/>
      <c r="F157" s="48"/>
    </row>
    <row r="158" ht="24.0" customHeight="1">
      <c r="A158" s="27" t="s">
        <v>128</v>
      </c>
      <c r="B158" s="35">
        <f>D79</f>
        <v>215.26144</v>
      </c>
      <c r="C158" s="90">
        <v>0.4</v>
      </c>
      <c r="D158" s="37">
        <f>B158*C158</f>
        <v>86.104576</v>
      </c>
      <c r="E158" s="26"/>
      <c r="F158" s="26"/>
    </row>
    <row r="159" ht="6.0" customHeight="1">
      <c r="A159" s="4"/>
      <c r="B159" s="5"/>
      <c r="C159" s="4"/>
      <c r="D159" s="4"/>
      <c r="E159" s="4"/>
      <c r="F159" s="4"/>
    </row>
    <row r="160">
      <c r="A160" s="52" t="s">
        <v>129</v>
      </c>
      <c r="B160" s="21"/>
      <c r="C160" s="21"/>
      <c r="D160" s="22"/>
      <c r="E160" s="26"/>
      <c r="F160" s="26"/>
    </row>
    <row r="161">
      <c r="A161" s="32" t="s">
        <v>130</v>
      </c>
      <c r="B161" s="21"/>
      <c r="C161" s="21"/>
      <c r="D161" s="22"/>
      <c r="E161" s="48"/>
      <c r="F161" s="48"/>
    </row>
    <row r="162">
      <c r="A162" s="53" t="s">
        <v>23</v>
      </c>
      <c r="B162" s="91" t="s">
        <v>24</v>
      </c>
      <c r="C162" s="53" t="s">
        <v>131</v>
      </c>
      <c r="D162" s="53" t="s">
        <v>132</v>
      </c>
      <c r="E162" s="48"/>
      <c r="F162" s="48"/>
    </row>
    <row r="163" ht="24.0" customHeight="1">
      <c r="A163" s="27" t="s">
        <v>128</v>
      </c>
      <c r="B163" s="35">
        <f>D153+D158</f>
        <v>373.2704293</v>
      </c>
      <c r="C163" s="49">
        <f>$B141*B$140</f>
        <v>0.30483</v>
      </c>
      <c r="D163" s="37">
        <f>B163*C163</f>
        <v>113.784025</v>
      </c>
      <c r="E163" s="26"/>
      <c r="F163" s="26"/>
    </row>
    <row r="164" ht="6.0" customHeight="1">
      <c r="A164" s="4"/>
      <c r="B164" s="5"/>
      <c r="C164" s="4"/>
      <c r="D164" s="4"/>
      <c r="E164" s="4"/>
      <c r="F164" s="4"/>
    </row>
    <row r="165">
      <c r="A165" s="43" t="s">
        <v>133</v>
      </c>
      <c r="B165" s="2"/>
      <c r="C165" s="2"/>
      <c r="D165" s="2"/>
      <c r="E165" s="2"/>
      <c r="F165" s="3"/>
    </row>
    <row r="166">
      <c r="A166" s="16" t="s">
        <v>119</v>
      </c>
    </row>
    <row r="167" ht="6.0" customHeight="1">
      <c r="A167" s="4"/>
      <c r="B167" s="5"/>
      <c r="C167" s="4"/>
      <c r="D167" s="4"/>
      <c r="E167" s="4"/>
      <c r="F167" s="4"/>
    </row>
    <row r="168">
      <c r="A168" s="56" t="s">
        <v>134</v>
      </c>
      <c r="B168" s="21"/>
      <c r="C168" s="21"/>
      <c r="D168" s="22"/>
      <c r="E168" s="26"/>
      <c r="F168" s="26"/>
    </row>
    <row r="169">
      <c r="A169" s="32" t="s">
        <v>135</v>
      </c>
      <c r="B169" s="21"/>
      <c r="C169" s="21"/>
      <c r="D169" s="22"/>
      <c r="E169" s="48"/>
      <c r="F169" s="48"/>
    </row>
    <row r="170">
      <c r="A170" s="25" t="s">
        <v>23</v>
      </c>
      <c r="B170" s="34" t="s">
        <v>24</v>
      </c>
      <c r="C170" s="47" t="s">
        <v>122</v>
      </c>
      <c r="D170" s="25" t="s">
        <v>136</v>
      </c>
      <c r="E170" s="48"/>
      <c r="F170" s="48"/>
    </row>
    <row r="171" ht="24.0" customHeight="1">
      <c r="A171" s="27" t="s">
        <v>128</v>
      </c>
      <c r="B171" s="35">
        <f>D31+E134</f>
        <v>4220.931424</v>
      </c>
      <c r="C171" s="87">
        <f>1/12</f>
        <v>0.08333333333</v>
      </c>
      <c r="D171" s="37">
        <f>B171*C171</f>
        <v>351.7442853</v>
      </c>
      <c r="E171" s="26"/>
      <c r="F171" s="26"/>
    </row>
    <row r="172" ht="6.0" customHeight="1">
      <c r="A172" s="4"/>
      <c r="B172" s="5"/>
      <c r="C172" s="4"/>
      <c r="D172" s="4"/>
      <c r="E172" s="4"/>
      <c r="F172" s="4"/>
    </row>
    <row r="173">
      <c r="A173" s="51" t="s">
        <v>137</v>
      </c>
      <c r="B173" s="21"/>
      <c r="C173" s="21"/>
      <c r="D173" s="22"/>
      <c r="E173" s="26"/>
      <c r="F173" s="26"/>
    </row>
    <row r="174">
      <c r="A174" s="92" t="s">
        <v>138</v>
      </c>
      <c r="B174" s="21"/>
      <c r="C174" s="21"/>
      <c r="D174" s="22"/>
      <c r="E174" s="93"/>
      <c r="F174" s="93"/>
    </row>
    <row r="175">
      <c r="A175" s="25" t="s">
        <v>23</v>
      </c>
      <c r="B175" s="34" t="s">
        <v>24</v>
      </c>
      <c r="C175" s="47" t="s">
        <v>126</v>
      </c>
      <c r="D175" s="25" t="s">
        <v>139</v>
      </c>
      <c r="E175" s="48"/>
      <c r="F175" s="48"/>
    </row>
    <row r="176" ht="24.0" customHeight="1">
      <c r="A176" s="27" t="s">
        <v>128</v>
      </c>
      <c r="B176" s="35">
        <f>D79</f>
        <v>215.26144</v>
      </c>
      <c r="C176" s="94">
        <v>0.4</v>
      </c>
      <c r="D176" s="37">
        <f>B176*C176</f>
        <v>86.104576</v>
      </c>
      <c r="E176" s="26"/>
      <c r="F176" s="26"/>
    </row>
    <row r="177" ht="6.0" customHeight="1">
      <c r="A177" s="4"/>
      <c r="B177" s="5"/>
      <c r="C177" s="4"/>
      <c r="D177" s="4"/>
      <c r="E177" s="4"/>
      <c r="F177" s="4"/>
    </row>
    <row r="178">
      <c r="A178" s="52" t="s">
        <v>140</v>
      </c>
      <c r="B178" s="21"/>
      <c r="C178" s="21"/>
      <c r="D178" s="22"/>
      <c r="E178" s="26"/>
      <c r="F178" s="26"/>
    </row>
    <row r="179">
      <c r="A179" s="32" t="s">
        <v>141</v>
      </c>
      <c r="B179" s="21"/>
      <c r="C179" s="21"/>
      <c r="D179" s="22"/>
      <c r="E179" s="48"/>
      <c r="F179" s="48"/>
    </row>
    <row r="180">
      <c r="A180" s="53" t="s">
        <v>23</v>
      </c>
      <c r="B180" s="91" t="s">
        <v>24</v>
      </c>
      <c r="C180" s="53" t="s">
        <v>131</v>
      </c>
      <c r="D180" s="53" t="s">
        <v>132</v>
      </c>
      <c r="E180" s="48"/>
      <c r="F180" s="48"/>
    </row>
    <row r="181" ht="24.0" customHeight="1">
      <c r="A181" s="27" t="s">
        <v>128</v>
      </c>
      <c r="B181" s="35">
        <f>D171+D176</f>
        <v>437.8488613</v>
      </c>
      <c r="C181" s="49">
        <f>B142*B140</f>
        <v>0.37257</v>
      </c>
      <c r="D181" s="37">
        <f>B181*C181</f>
        <v>163.1293503</v>
      </c>
      <c r="E181" s="26"/>
      <c r="F181" s="26"/>
    </row>
    <row r="182" ht="6.0" customHeight="1">
      <c r="A182" s="4"/>
      <c r="B182" s="5"/>
      <c r="C182" s="4"/>
      <c r="D182" s="4"/>
      <c r="E182" s="4"/>
      <c r="F182" s="4"/>
    </row>
    <row r="183">
      <c r="A183" s="43" t="s">
        <v>142</v>
      </c>
      <c r="B183" s="2"/>
      <c r="C183" s="2"/>
      <c r="D183" s="2"/>
      <c r="E183" s="2"/>
      <c r="F183" s="3"/>
    </row>
    <row r="184">
      <c r="A184" s="95" t="s">
        <v>143</v>
      </c>
      <c r="B184" s="2"/>
      <c r="C184" s="2"/>
      <c r="D184" s="2"/>
      <c r="E184" s="2"/>
      <c r="F184" s="3"/>
    </row>
    <row r="185" ht="6.0" customHeight="1">
      <c r="A185" s="4"/>
      <c r="B185" s="5"/>
      <c r="C185" s="4"/>
      <c r="D185" s="4"/>
      <c r="E185" s="4"/>
      <c r="F185" s="4"/>
    </row>
    <row r="186">
      <c r="A186" s="56" t="s">
        <v>144</v>
      </c>
      <c r="B186" s="21"/>
      <c r="C186" s="21"/>
      <c r="D186" s="21"/>
      <c r="E186" s="22"/>
      <c r="F186" s="26"/>
    </row>
    <row r="187">
      <c r="A187" s="25" t="s">
        <v>23</v>
      </c>
      <c r="B187" s="96" t="s">
        <v>145</v>
      </c>
      <c r="C187" s="47" t="s">
        <v>146</v>
      </c>
      <c r="D187" s="47" t="s">
        <v>147</v>
      </c>
      <c r="E187" s="25" t="s">
        <v>47</v>
      </c>
      <c r="F187" s="48"/>
    </row>
    <row r="188" ht="24.0" customHeight="1">
      <c r="A188" s="27" t="s">
        <v>128</v>
      </c>
      <c r="B188" s="35">
        <f>-D40</f>
        <v>-187.728</v>
      </c>
      <c r="C188" s="35">
        <f>-D45</f>
        <v>-187.728</v>
      </c>
      <c r="D188" s="35">
        <f>-E50</f>
        <v>-62.576</v>
      </c>
      <c r="E188" s="37">
        <f>SUM(B188:D188)</f>
        <v>-438.032</v>
      </c>
      <c r="F188" s="26"/>
    </row>
    <row r="189" ht="6.0" customHeight="1">
      <c r="A189" s="4"/>
      <c r="B189" s="5"/>
      <c r="C189" s="4"/>
      <c r="D189" s="4"/>
      <c r="E189" s="4"/>
      <c r="F189" s="4"/>
    </row>
    <row r="190">
      <c r="A190" s="52" t="s">
        <v>148</v>
      </c>
      <c r="B190" s="21"/>
      <c r="C190" s="21"/>
      <c r="D190" s="22"/>
      <c r="E190" s="26"/>
      <c r="F190" s="26"/>
    </row>
    <row r="191">
      <c r="A191" s="32" t="s">
        <v>149</v>
      </c>
      <c r="B191" s="21"/>
      <c r="C191" s="21"/>
      <c r="D191" s="22"/>
      <c r="E191" s="48"/>
      <c r="F191" s="48"/>
    </row>
    <row r="192">
      <c r="A192" s="53" t="s">
        <v>23</v>
      </c>
      <c r="B192" s="91" t="s">
        <v>150</v>
      </c>
      <c r="C192" s="53" t="s">
        <v>131</v>
      </c>
      <c r="D192" s="53" t="s">
        <v>151</v>
      </c>
      <c r="E192" s="48"/>
      <c r="F192" s="48"/>
    </row>
    <row r="193" ht="24.0" customHeight="1">
      <c r="A193" s="27" t="s">
        <v>128</v>
      </c>
      <c r="B193" s="37">
        <f>E188</f>
        <v>-438.032</v>
      </c>
      <c r="C193" s="49">
        <f>B143</f>
        <v>0.0277</v>
      </c>
      <c r="D193" s="37">
        <f>B193*C193</f>
        <v>-12.1334864</v>
      </c>
      <c r="E193" s="26"/>
      <c r="F193" s="26"/>
    </row>
    <row r="194" ht="6.0" customHeight="1">
      <c r="A194" s="4"/>
      <c r="B194" s="5"/>
      <c r="C194" s="4"/>
      <c r="D194" s="4"/>
      <c r="E194" s="4"/>
      <c r="F194" s="4"/>
    </row>
    <row r="195">
      <c r="A195" s="79" t="s">
        <v>152</v>
      </c>
      <c r="B195" s="21"/>
      <c r="C195" s="21"/>
      <c r="D195" s="21"/>
      <c r="E195" s="22"/>
      <c r="F195" s="26"/>
    </row>
    <row r="196">
      <c r="A196" s="80" t="s">
        <v>23</v>
      </c>
      <c r="B196" s="97" t="s">
        <v>153</v>
      </c>
      <c r="C196" s="80" t="s">
        <v>154</v>
      </c>
      <c r="D196" s="80" t="s">
        <v>155</v>
      </c>
      <c r="E196" s="82" t="s">
        <v>103</v>
      </c>
      <c r="F196" s="48"/>
    </row>
    <row r="197" ht="24.0" customHeight="1">
      <c r="A197" s="27" t="s">
        <v>128</v>
      </c>
      <c r="B197" s="35">
        <f>D163</f>
        <v>113.784025</v>
      </c>
      <c r="C197" s="35">
        <f>D181</f>
        <v>163.1293503</v>
      </c>
      <c r="D197" s="35">
        <f>D193</f>
        <v>-12.1334864</v>
      </c>
      <c r="E197" s="37">
        <f>SUM(B197:D197)</f>
        <v>264.7798888</v>
      </c>
      <c r="F197" s="26"/>
    </row>
    <row r="198" ht="6.0" customHeight="1">
      <c r="A198" s="4"/>
      <c r="B198" s="5"/>
      <c r="C198" s="4"/>
      <c r="D198" s="4"/>
      <c r="E198" s="4"/>
      <c r="F198" s="4"/>
    </row>
    <row r="199">
      <c r="A199" s="15" t="s">
        <v>156</v>
      </c>
      <c r="B199" s="2"/>
      <c r="C199" s="2"/>
      <c r="D199" s="2"/>
      <c r="E199" s="2"/>
      <c r="F199" s="3"/>
    </row>
    <row r="200">
      <c r="A200" s="16" t="s">
        <v>157</v>
      </c>
    </row>
    <row r="201" ht="6.0" customHeight="1">
      <c r="A201" s="4"/>
      <c r="B201" s="5"/>
      <c r="C201" s="4"/>
      <c r="D201" s="4"/>
      <c r="E201" s="4"/>
      <c r="F201" s="4"/>
    </row>
    <row r="202">
      <c r="A202" s="20" t="s">
        <v>158</v>
      </c>
      <c r="B202" s="21"/>
      <c r="C202" s="21"/>
      <c r="D202" s="21"/>
      <c r="E202" s="22"/>
      <c r="F202" s="26"/>
    </row>
    <row r="203">
      <c r="A203" s="98" t="s">
        <v>159</v>
      </c>
      <c r="B203" s="21"/>
      <c r="C203" s="21"/>
      <c r="D203" s="21"/>
      <c r="E203" s="22"/>
      <c r="F203" s="26"/>
    </row>
    <row r="204">
      <c r="A204" s="99" t="s">
        <v>160</v>
      </c>
      <c r="B204" s="100" t="s">
        <v>161</v>
      </c>
      <c r="C204" s="99" t="s">
        <v>162</v>
      </c>
      <c r="D204" s="99" t="s">
        <v>163</v>
      </c>
      <c r="E204" s="99" t="s">
        <v>164</v>
      </c>
      <c r="F204" s="26"/>
    </row>
    <row r="205">
      <c r="A205" s="101"/>
      <c r="B205" s="101"/>
      <c r="C205" s="101"/>
      <c r="D205" s="101"/>
      <c r="E205" s="101"/>
      <c r="F205" s="26"/>
    </row>
    <row r="206" ht="24.0" customHeight="1">
      <c r="A206" s="102" t="s">
        <v>165</v>
      </c>
      <c r="B206" s="103">
        <v>0.0</v>
      </c>
      <c r="C206" s="84">
        <v>30.0</v>
      </c>
      <c r="D206" s="104">
        <v>0.6904</v>
      </c>
      <c r="E206" s="105">
        <f t="shared" ref="E206:E217" si="1">(B206*C206)*D206</f>
        <v>0</v>
      </c>
      <c r="F206" s="106"/>
    </row>
    <row r="207" ht="24.0" customHeight="1">
      <c r="A207" s="84" t="s">
        <v>166</v>
      </c>
      <c r="B207" s="107">
        <v>1.0</v>
      </c>
      <c r="C207" s="84">
        <v>1.0</v>
      </c>
      <c r="D207" s="108">
        <v>1.0</v>
      </c>
      <c r="E207" s="105">
        <f t="shared" si="1"/>
        <v>1</v>
      </c>
      <c r="F207" s="26"/>
    </row>
    <row r="208" ht="24.0" customHeight="1">
      <c r="A208" s="84" t="s">
        <v>167</v>
      </c>
      <c r="B208" s="107">
        <v>0.0922</v>
      </c>
      <c r="C208" s="84">
        <v>15.0</v>
      </c>
      <c r="D208" s="104">
        <v>0.6904</v>
      </c>
      <c r="E208" s="105">
        <f t="shared" si="1"/>
        <v>0.9548232</v>
      </c>
      <c r="F208" s="109"/>
    </row>
    <row r="209" ht="24.0" customHeight="1">
      <c r="A209" s="84" t="s">
        <v>168</v>
      </c>
      <c r="B209" s="107">
        <v>1.0</v>
      </c>
      <c r="C209" s="84">
        <v>5.0</v>
      </c>
      <c r="D209" s="104">
        <v>0.6904</v>
      </c>
      <c r="E209" s="105">
        <f t="shared" si="1"/>
        <v>3.452</v>
      </c>
      <c r="F209" s="26"/>
    </row>
    <row r="210" ht="24.0" customHeight="1">
      <c r="A210" s="102" t="s">
        <v>169</v>
      </c>
      <c r="B210" s="107">
        <v>0.1344</v>
      </c>
      <c r="C210" s="84">
        <v>2.0</v>
      </c>
      <c r="D210" s="108">
        <v>1.0</v>
      </c>
      <c r="E210" s="105">
        <f t="shared" si="1"/>
        <v>0.2688</v>
      </c>
      <c r="F210" s="26"/>
    </row>
    <row r="211" ht="24.0" customHeight="1">
      <c r="A211" s="84" t="s">
        <v>170</v>
      </c>
      <c r="B211" s="107">
        <v>0.0302</v>
      </c>
      <c r="C211" s="84">
        <v>2.0</v>
      </c>
      <c r="D211" s="104">
        <v>0.6904</v>
      </c>
      <c r="E211" s="105">
        <f t="shared" si="1"/>
        <v>0.04170016</v>
      </c>
      <c r="F211" s="26"/>
    </row>
    <row r="212" ht="24.0" customHeight="1">
      <c r="A212" s="84" t="s">
        <v>171</v>
      </c>
      <c r="B212" s="107">
        <v>0.0118</v>
      </c>
      <c r="C212" s="84">
        <v>3.0</v>
      </c>
      <c r="D212" s="104">
        <v>1.0</v>
      </c>
      <c r="E212" s="105">
        <f t="shared" si="1"/>
        <v>0.0354</v>
      </c>
      <c r="F212" s="26"/>
    </row>
    <row r="213" ht="24.0" customHeight="1">
      <c r="A213" s="84" t="s">
        <v>172</v>
      </c>
      <c r="B213" s="107">
        <v>0.02</v>
      </c>
      <c r="C213" s="84">
        <v>1.0</v>
      </c>
      <c r="D213" s="108">
        <v>1.0</v>
      </c>
      <c r="E213" s="105">
        <f t="shared" si="1"/>
        <v>0.02</v>
      </c>
      <c r="F213" s="26"/>
    </row>
    <row r="214" ht="24.0" customHeight="1">
      <c r="A214" s="84" t="s">
        <v>173</v>
      </c>
      <c r="B214" s="107">
        <v>0.004</v>
      </c>
      <c r="C214" s="84">
        <v>1.0</v>
      </c>
      <c r="D214" s="108">
        <v>1.0</v>
      </c>
      <c r="E214" s="105">
        <f t="shared" si="1"/>
        <v>0.004</v>
      </c>
      <c r="F214" s="26"/>
    </row>
    <row r="215" ht="24.0" customHeight="1">
      <c r="A215" s="84" t="s">
        <v>174</v>
      </c>
      <c r="B215" s="107">
        <v>0.0143</v>
      </c>
      <c r="C215" s="84">
        <v>20.0</v>
      </c>
      <c r="D215" s="104">
        <v>0.6904</v>
      </c>
      <c r="E215" s="105">
        <f t="shared" si="1"/>
        <v>0.1974544</v>
      </c>
      <c r="F215" s="26"/>
    </row>
    <row r="216" ht="24.0" customHeight="1">
      <c r="A216" s="84" t="s">
        <v>175</v>
      </c>
      <c r="B216" s="107">
        <v>0.0197</v>
      </c>
      <c r="C216" s="84">
        <v>180.0</v>
      </c>
      <c r="D216" s="104">
        <v>0.6904</v>
      </c>
      <c r="E216" s="105">
        <f t="shared" si="1"/>
        <v>2.4481584</v>
      </c>
      <c r="F216" s="26"/>
    </row>
    <row r="217" ht="24.0" customHeight="1">
      <c r="A217" s="84" t="s">
        <v>176</v>
      </c>
      <c r="B217" s="107">
        <v>0.0016</v>
      </c>
      <c r="C217" s="84">
        <v>6.0</v>
      </c>
      <c r="D217" s="108">
        <v>1.0</v>
      </c>
      <c r="E217" s="105">
        <f t="shared" si="1"/>
        <v>0.0096</v>
      </c>
      <c r="F217" s="26"/>
    </row>
    <row r="218" ht="6.0" customHeight="1">
      <c r="A218" s="4"/>
      <c r="B218" s="5"/>
      <c r="C218" s="4"/>
      <c r="D218" s="4"/>
      <c r="E218" s="4"/>
      <c r="F218" s="4"/>
    </row>
    <row r="219">
      <c r="A219" s="51" t="s">
        <v>177</v>
      </c>
      <c r="B219" s="22"/>
      <c r="C219" s="26"/>
      <c r="D219" s="26"/>
      <c r="E219" s="26"/>
      <c r="F219" s="26"/>
    </row>
    <row r="220">
      <c r="A220" s="32" t="s">
        <v>178</v>
      </c>
      <c r="B220" s="22"/>
      <c r="C220" s="26"/>
      <c r="D220" s="26"/>
      <c r="E220" s="48"/>
      <c r="F220" s="48"/>
    </row>
    <row r="221" ht="18.75" customHeight="1">
      <c r="A221" s="47" t="s">
        <v>160</v>
      </c>
      <c r="B221" s="96" t="s">
        <v>179</v>
      </c>
      <c r="C221" s="26"/>
      <c r="D221" s="26"/>
      <c r="E221" s="48"/>
      <c r="F221" s="48"/>
    </row>
    <row r="222" ht="24.0" customHeight="1">
      <c r="A222" s="84" t="s">
        <v>180</v>
      </c>
      <c r="B222" s="110">
        <f t="shared" ref="B222:B233" si="2">E206</f>
        <v>0</v>
      </c>
      <c r="C222" s="26"/>
      <c r="D222" s="26"/>
      <c r="E222" s="26"/>
      <c r="F222" s="26"/>
    </row>
    <row r="223" ht="24.0" customHeight="1">
      <c r="A223" s="84" t="s">
        <v>166</v>
      </c>
      <c r="B223" s="110">
        <f t="shared" si="2"/>
        <v>1</v>
      </c>
      <c r="C223" s="26"/>
      <c r="D223" s="26"/>
      <c r="E223" s="26"/>
      <c r="F223" s="26"/>
    </row>
    <row r="224" ht="24.0" customHeight="1">
      <c r="A224" s="84" t="s">
        <v>167</v>
      </c>
      <c r="B224" s="110">
        <f t="shared" si="2"/>
        <v>0.9548232</v>
      </c>
      <c r="C224" s="26"/>
      <c r="D224" s="26"/>
      <c r="E224" s="26"/>
      <c r="F224" s="26"/>
    </row>
    <row r="225" ht="24.0" customHeight="1">
      <c r="A225" s="84" t="s">
        <v>168</v>
      </c>
      <c r="B225" s="110">
        <f t="shared" si="2"/>
        <v>3.452</v>
      </c>
      <c r="C225" s="26"/>
      <c r="D225" s="26"/>
      <c r="E225" s="26"/>
      <c r="F225" s="26"/>
    </row>
    <row r="226" ht="24.0" customHeight="1">
      <c r="A226" s="84" t="s">
        <v>181</v>
      </c>
      <c r="B226" s="110">
        <f t="shared" si="2"/>
        <v>0.2688</v>
      </c>
      <c r="C226" s="26"/>
      <c r="D226" s="26"/>
      <c r="E226" s="26"/>
      <c r="F226" s="26"/>
    </row>
    <row r="227" ht="24.0" customHeight="1">
      <c r="A227" s="84" t="s">
        <v>170</v>
      </c>
      <c r="B227" s="110">
        <f t="shared" si="2"/>
        <v>0.04170016</v>
      </c>
      <c r="C227" s="26"/>
      <c r="D227" s="26"/>
      <c r="E227" s="26"/>
      <c r="F227" s="26"/>
    </row>
    <row r="228" ht="24.0" customHeight="1">
      <c r="A228" s="84" t="s">
        <v>171</v>
      </c>
      <c r="B228" s="110">
        <f t="shared" si="2"/>
        <v>0.0354</v>
      </c>
      <c r="C228" s="26"/>
      <c r="D228" s="26"/>
      <c r="E228" s="26"/>
      <c r="F228" s="26"/>
    </row>
    <row r="229" ht="24.0" customHeight="1">
      <c r="A229" s="84" t="s">
        <v>172</v>
      </c>
      <c r="B229" s="110">
        <f t="shared" si="2"/>
        <v>0.02</v>
      </c>
      <c r="C229" s="26"/>
      <c r="D229" s="26"/>
      <c r="E229" s="26"/>
      <c r="F229" s="26"/>
    </row>
    <row r="230" ht="24.0" customHeight="1">
      <c r="A230" s="84" t="s">
        <v>173</v>
      </c>
      <c r="B230" s="110">
        <f t="shared" si="2"/>
        <v>0.004</v>
      </c>
      <c r="C230" s="26"/>
      <c r="D230" s="26"/>
      <c r="E230" s="26"/>
      <c r="F230" s="26"/>
    </row>
    <row r="231" ht="24.0" customHeight="1">
      <c r="A231" s="84" t="s">
        <v>174</v>
      </c>
      <c r="B231" s="110">
        <f t="shared" si="2"/>
        <v>0.1974544</v>
      </c>
      <c r="C231" s="26"/>
      <c r="D231" s="26"/>
      <c r="E231" s="26"/>
      <c r="F231" s="26"/>
    </row>
    <row r="232" ht="24.0" customHeight="1">
      <c r="A232" s="84" t="s">
        <v>175</v>
      </c>
      <c r="B232" s="110">
        <f t="shared" si="2"/>
        <v>2.4481584</v>
      </c>
      <c r="C232" s="26"/>
      <c r="D232" s="26"/>
      <c r="E232" s="26"/>
      <c r="F232" s="26"/>
    </row>
    <row r="233" ht="24.0" customHeight="1">
      <c r="A233" s="84" t="s">
        <v>176</v>
      </c>
      <c r="B233" s="110">
        <f t="shared" si="2"/>
        <v>0.0096</v>
      </c>
      <c r="C233" s="26"/>
      <c r="D233" s="26"/>
      <c r="E233" s="26"/>
      <c r="F233" s="26"/>
    </row>
    <row r="234" ht="24.0" customHeight="1">
      <c r="A234" s="111" t="s">
        <v>182</v>
      </c>
      <c r="B234" s="112">
        <f>SUM(B222:B233)</f>
        <v>8.43193616</v>
      </c>
      <c r="C234" s="26"/>
      <c r="D234" s="26"/>
      <c r="E234" s="48"/>
      <c r="F234" s="48"/>
    </row>
    <row r="235" ht="6.0" customHeight="1">
      <c r="A235" s="4"/>
      <c r="B235" s="5"/>
      <c r="C235" s="4"/>
      <c r="D235" s="4"/>
      <c r="E235" s="4"/>
      <c r="F235" s="4"/>
    </row>
    <row r="236">
      <c r="A236" s="68" t="s">
        <v>183</v>
      </c>
      <c r="B236" s="21"/>
      <c r="C236" s="21"/>
      <c r="D236" s="22"/>
      <c r="E236" s="26"/>
      <c r="F236" s="26"/>
    </row>
    <row r="237">
      <c r="A237" s="32" t="s">
        <v>184</v>
      </c>
      <c r="B237" s="21"/>
      <c r="C237" s="21"/>
      <c r="D237" s="22"/>
      <c r="E237" s="26"/>
      <c r="F237" s="26"/>
    </row>
    <row r="238">
      <c r="A238" s="25" t="s">
        <v>23</v>
      </c>
      <c r="B238" s="34" t="s">
        <v>24</v>
      </c>
      <c r="C238" s="25" t="s">
        <v>185</v>
      </c>
      <c r="D238" s="25" t="s">
        <v>186</v>
      </c>
      <c r="E238" s="48"/>
      <c r="F238" s="48"/>
    </row>
    <row r="239" ht="24.0" customHeight="1">
      <c r="A239" s="27" t="s">
        <v>128</v>
      </c>
      <c r="B239" s="35">
        <f>D31+E134+E197</f>
        <v>4485.711313</v>
      </c>
      <c r="C239" s="74">
        <v>30.0</v>
      </c>
      <c r="D239" s="37">
        <f>B239/C239</f>
        <v>149.5237104</v>
      </c>
      <c r="E239" s="26"/>
      <c r="F239" s="26"/>
    </row>
    <row r="240" ht="6.0" customHeight="1">
      <c r="A240" s="4"/>
      <c r="B240" s="5"/>
      <c r="C240" s="4"/>
      <c r="D240" s="4"/>
      <c r="E240" s="4"/>
      <c r="F240" s="4"/>
    </row>
    <row r="241">
      <c r="A241" s="79" t="s">
        <v>187</v>
      </c>
      <c r="B241" s="21"/>
      <c r="C241" s="21"/>
      <c r="D241" s="21"/>
      <c r="E241" s="22"/>
      <c r="F241" s="26"/>
    </row>
    <row r="242">
      <c r="A242" s="45" t="s">
        <v>188</v>
      </c>
      <c r="B242" s="21"/>
      <c r="C242" s="21"/>
      <c r="D242" s="21"/>
      <c r="E242" s="22"/>
      <c r="F242" s="48"/>
    </row>
    <row r="243" ht="33.75" customHeight="1">
      <c r="A243" s="82" t="s">
        <v>189</v>
      </c>
      <c r="B243" s="81" t="s">
        <v>190</v>
      </c>
      <c r="C243" s="113" t="s">
        <v>191</v>
      </c>
      <c r="D243" s="80" t="s">
        <v>192</v>
      </c>
      <c r="E243" s="80" t="s">
        <v>193</v>
      </c>
      <c r="F243" s="48"/>
    </row>
    <row r="244" ht="24.0" customHeight="1">
      <c r="A244" s="27" t="s">
        <v>128</v>
      </c>
      <c r="B244" s="35">
        <f>D239</f>
        <v>149.5237104</v>
      </c>
      <c r="C244" s="74">
        <f>$B$234</f>
        <v>8.43193616</v>
      </c>
      <c r="D244" s="35">
        <f>B244*C244</f>
        <v>1260.774381</v>
      </c>
      <c r="E244" s="37">
        <f>D244/12</f>
        <v>105.0645317</v>
      </c>
      <c r="F244" s="26"/>
    </row>
    <row r="245" ht="6.0" customHeight="1">
      <c r="A245" s="4"/>
      <c r="B245" s="5"/>
      <c r="C245" s="4"/>
      <c r="D245" s="4"/>
      <c r="E245" s="4"/>
      <c r="F245" s="4"/>
    </row>
    <row r="246">
      <c r="A246" s="114" t="s">
        <v>194</v>
      </c>
      <c r="B246" s="2"/>
      <c r="C246" s="2"/>
      <c r="D246" s="2"/>
      <c r="E246" s="2"/>
      <c r="F246" s="3"/>
    </row>
    <row r="247">
      <c r="A247" s="16" t="s">
        <v>195</v>
      </c>
    </row>
    <row r="248" ht="6.0" customHeight="1">
      <c r="A248" s="4"/>
      <c r="B248" s="5"/>
      <c r="C248" s="4"/>
      <c r="D248" s="4"/>
      <c r="E248" s="4"/>
      <c r="F248" s="4"/>
    </row>
    <row r="249">
      <c r="A249" s="43" t="s">
        <v>196</v>
      </c>
      <c r="B249" s="2"/>
      <c r="C249" s="2"/>
      <c r="D249" s="2"/>
      <c r="E249" s="2"/>
      <c r="F249" s="3"/>
    </row>
    <row r="250">
      <c r="A250" s="61" t="s">
        <v>197</v>
      </c>
    </row>
    <row r="251">
      <c r="A251" s="42" t="s">
        <v>198</v>
      </c>
      <c r="B251" s="53" t="s">
        <v>199</v>
      </c>
      <c r="C251" s="115" t="s">
        <v>200</v>
      </c>
      <c r="D251" s="116" t="s">
        <v>201</v>
      </c>
      <c r="E251" s="117" t="s">
        <v>202</v>
      </c>
      <c r="F251" s="117" t="s">
        <v>203</v>
      </c>
    </row>
    <row r="252">
      <c r="A252" s="118" t="s">
        <v>204</v>
      </c>
      <c r="B252" s="119" t="s">
        <v>205</v>
      </c>
      <c r="C252" s="119">
        <v>1.0</v>
      </c>
      <c r="D252" s="120">
        <v>22.0</v>
      </c>
      <c r="E252" s="119">
        <v>12.0</v>
      </c>
      <c r="F252" s="121">
        <f t="shared" ref="F252:F267" si="3">IF($E252&gt;12,(C252*($D252/$E252)*12),(C252*$D252))</f>
        <v>22</v>
      </c>
    </row>
    <row r="253">
      <c r="A253" s="118" t="s">
        <v>206</v>
      </c>
      <c r="B253" s="119" t="s">
        <v>207</v>
      </c>
      <c r="C253" s="119">
        <v>1.0</v>
      </c>
      <c r="D253" s="120">
        <v>73.77</v>
      </c>
      <c r="E253" s="119">
        <v>12.0</v>
      </c>
      <c r="F253" s="121">
        <f t="shared" si="3"/>
        <v>73.77</v>
      </c>
    </row>
    <row r="254">
      <c r="A254" s="118" t="s">
        <v>208</v>
      </c>
      <c r="B254" s="119" t="s">
        <v>207</v>
      </c>
      <c r="C254" s="119">
        <v>1.0</v>
      </c>
      <c r="D254" s="120">
        <v>203.3</v>
      </c>
      <c r="E254" s="119">
        <v>12.0</v>
      </c>
      <c r="F254" s="121">
        <f t="shared" si="3"/>
        <v>203.3</v>
      </c>
    </row>
    <row r="255">
      <c r="A255" s="118" t="s">
        <v>209</v>
      </c>
      <c r="B255" s="119" t="s">
        <v>210</v>
      </c>
      <c r="C255" s="119">
        <v>1.0</v>
      </c>
      <c r="D255" s="120">
        <v>55.45</v>
      </c>
      <c r="E255" s="119">
        <v>12.0</v>
      </c>
      <c r="F255" s="121">
        <f t="shared" si="3"/>
        <v>55.45</v>
      </c>
    </row>
    <row r="256">
      <c r="A256" s="118" t="s">
        <v>211</v>
      </c>
      <c r="B256" s="119" t="s">
        <v>207</v>
      </c>
      <c r="C256" s="119">
        <v>3.0</v>
      </c>
      <c r="D256" s="120">
        <v>65.09</v>
      </c>
      <c r="E256" s="119">
        <v>12.0</v>
      </c>
      <c r="F256" s="121">
        <f t="shared" si="3"/>
        <v>195.27</v>
      </c>
    </row>
    <row r="257">
      <c r="A257" s="118" t="s">
        <v>212</v>
      </c>
      <c r="B257" s="119" t="s">
        <v>207</v>
      </c>
      <c r="C257" s="119">
        <v>2.0</v>
      </c>
      <c r="D257" s="120">
        <v>61.02</v>
      </c>
      <c r="E257" s="119">
        <v>12.0</v>
      </c>
      <c r="F257" s="121">
        <f t="shared" si="3"/>
        <v>122.04</v>
      </c>
    </row>
    <row r="258">
      <c r="A258" s="118" t="s">
        <v>213</v>
      </c>
      <c r="B258" s="119" t="s">
        <v>207</v>
      </c>
      <c r="C258" s="119">
        <v>3.0</v>
      </c>
      <c r="D258" s="120">
        <v>20.98</v>
      </c>
      <c r="E258" s="119">
        <v>12.0</v>
      </c>
      <c r="F258" s="121">
        <f t="shared" si="3"/>
        <v>62.94</v>
      </c>
    </row>
    <row r="259">
      <c r="A259" s="118" t="s">
        <v>214</v>
      </c>
      <c r="B259" s="119" t="s">
        <v>215</v>
      </c>
      <c r="C259" s="119">
        <v>1.0</v>
      </c>
      <c r="D259" s="120">
        <v>24.2</v>
      </c>
      <c r="E259" s="119">
        <v>12.0</v>
      </c>
      <c r="F259" s="121">
        <f t="shared" si="3"/>
        <v>24.2</v>
      </c>
    </row>
    <row r="260">
      <c r="A260" s="118" t="s">
        <v>216</v>
      </c>
      <c r="B260" s="119" t="s">
        <v>215</v>
      </c>
      <c r="C260" s="119">
        <v>2.0</v>
      </c>
      <c r="D260" s="120">
        <v>22.76</v>
      </c>
      <c r="E260" s="119">
        <v>12.0</v>
      </c>
      <c r="F260" s="121">
        <f t="shared" si="3"/>
        <v>45.52</v>
      </c>
    </row>
    <row r="261">
      <c r="A261" s="118" t="s">
        <v>217</v>
      </c>
      <c r="B261" s="119" t="s">
        <v>215</v>
      </c>
      <c r="C261" s="119">
        <v>1.0</v>
      </c>
      <c r="D261" s="120">
        <v>124.31</v>
      </c>
      <c r="E261" s="119">
        <v>12.0</v>
      </c>
      <c r="F261" s="121">
        <f t="shared" si="3"/>
        <v>124.31</v>
      </c>
    </row>
    <row r="262">
      <c r="A262" s="118" t="s">
        <v>218</v>
      </c>
      <c r="B262" s="119" t="s">
        <v>215</v>
      </c>
      <c r="C262" s="119">
        <v>1.0</v>
      </c>
      <c r="D262" s="120">
        <v>6.75</v>
      </c>
      <c r="E262" s="119">
        <v>12.0</v>
      </c>
      <c r="F262" s="121">
        <f t="shared" si="3"/>
        <v>6.75</v>
      </c>
    </row>
    <row r="263">
      <c r="A263" s="118" t="s">
        <v>219</v>
      </c>
      <c r="B263" s="119" t="s">
        <v>210</v>
      </c>
      <c r="C263" s="119">
        <v>12.0</v>
      </c>
      <c r="D263" s="120">
        <v>5.6</v>
      </c>
      <c r="E263" s="119">
        <v>1.0</v>
      </c>
      <c r="F263" s="121">
        <f t="shared" si="3"/>
        <v>67.2</v>
      </c>
    </row>
    <row r="264">
      <c r="A264" s="118" t="s">
        <v>220</v>
      </c>
      <c r="B264" s="119" t="s">
        <v>210</v>
      </c>
      <c r="C264" s="119">
        <v>2.0</v>
      </c>
      <c r="D264" s="120">
        <v>12.64</v>
      </c>
      <c r="E264" s="119">
        <v>12.0</v>
      </c>
      <c r="F264" s="121">
        <f t="shared" si="3"/>
        <v>25.28</v>
      </c>
    </row>
    <row r="265">
      <c r="A265" s="118" t="s">
        <v>221</v>
      </c>
      <c r="B265" s="119" t="s">
        <v>215</v>
      </c>
      <c r="C265" s="119">
        <v>1.0</v>
      </c>
      <c r="D265" s="120">
        <v>50.89</v>
      </c>
      <c r="E265" s="119">
        <v>12.0</v>
      </c>
      <c r="F265" s="121">
        <f t="shared" si="3"/>
        <v>50.89</v>
      </c>
    </row>
    <row r="266">
      <c r="A266" s="118" t="s">
        <v>222</v>
      </c>
      <c r="B266" s="119" t="s">
        <v>215</v>
      </c>
      <c r="C266" s="119">
        <v>1.0</v>
      </c>
      <c r="D266" s="120">
        <v>5.32</v>
      </c>
      <c r="E266" s="119">
        <v>12.0</v>
      </c>
      <c r="F266" s="121">
        <f t="shared" si="3"/>
        <v>5.32</v>
      </c>
    </row>
    <row r="267">
      <c r="A267" s="118" t="s">
        <v>223</v>
      </c>
      <c r="B267" s="119" t="s">
        <v>210</v>
      </c>
      <c r="C267" s="119">
        <v>12.0</v>
      </c>
      <c r="D267" s="120">
        <v>2.21</v>
      </c>
      <c r="E267" s="119">
        <v>1.0</v>
      </c>
      <c r="F267" s="121">
        <f t="shared" si="3"/>
        <v>26.52</v>
      </c>
    </row>
    <row r="268" ht="15.0" customHeight="1">
      <c r="A268" s="122" t="s">
        <v>224</v>
      </c>
      <c r="B268" s="21"/>
      <c r="C268" s="21"/>
      <c r="D268" s="21"/>
      <c r="E268" s="22"/>
      <c r="F268" s="123">
        <f>SUM(F252:F267)</f>
        <v>1110.76</v>
      </c>
    </row>
    <row r="269" ht="15.0" customHeight="1">
      <c r="A269" s="124" t="s">
        <v>225</v>
      </c>
      <c r="B269" s="21"/>
      <c r="C269" s="21"/>
      <c r="D269" s="21"/>
      <c r="E269" s="22"/>
      <c r="F269" s="72">
        <f>F268/12</f>
        <v>92.56333333</v>
      </c>
    </row>
    <row r="270" ht="6.0" customHeight="1">
      <c r="A270" s="4"/>
      <c r="B270" s="5"/>
      <c r="C270" s="4"/>
      <c r="D270" s="4"/>
      <c r="E270" s="4"/>
      <c r="F270" s="4"/>
    </row>
    <row r="271">
      <c r="A271" s="43" t="s">
        <v>226</v>
      </c>
      <c r="B271" s="2"/>
      <c r="C271" s="2"/>
      <c r="D271" s="2"/>
      <c r="E271" s="2"/>
      <c r="F271" s="3"/>
    </row>
    <row r="272">
      <c r="A272" s="61" t="s">
        <v>227</v>
      </c>
    </row>
    <row r="273">
      <c r="A273" s="42" t="s">
        <v>198</v>
      </c>
      <c r="B273" s="53" t="s">
        <v>199</v>
      </c>
      <c r="C273" s="115" t="s">
        <v>200</v>
      </c>
      <c r="D273" s="116" t="s">
        <v>201</v>
      </c>
      <c r="E273" s="117" t="s">
        <v>202</v>
      </c>
      <c r="F273" s="117" t="s">
        <v>203</v>
      </c>
    </row>
    <row r="274">
      <c r="A274" s="118" t="s">
        <v>228</v>
      </c>
      <c r="B274" s="119" t="s">
        <v>215</v>
      </c>
      <c r="C274" s="119">
        <v>1.0</v>
      </c>
      <c r="D274" s="120">
        <v>469.86</v>
      </c>
      <c r="E274" s="119">
        <v>60.0</v>
      </c>
      <c r="F274" s="125">
        <f t="shared" ref="F274:F291" si="4">IF($E274&gt;12,(C274*($D274/$E274)*12),(C274*$D274))</f>
        <v>93.972</v>
      </c>
    </row>
    <row r="275" ht="15.0" customHeight="1">
      <c r="A275" s="118" t="s">
        <v>229</v>
      </c>
      <c r="B275" s="119" t="s">
        <v>215</v>
      </c>
      <c r="C275" s="119">
        <v>1.0</v>
      </c>
      <c r="D275" s="120">
        <v>84.74</v>
      </c>
      <c r="E275" s="119">
        <v>60.0</v>
      </c>
      <c r="F275" s="125">
        <f t="shared" si="4"/>
        <v>16.948</v>
      </c>
    </row>
    <row r="276" ht="15.0" customHeight="1">
      <c r="A276" s="118" t="s">
        <v>230</v>
      </c>
      <c r="B276" s="119" t="s">
        <v>215</v>
      </c>
      <c r="C276" s="119">
        <v>1.0</v>
      </c>
      <c r="D276" s="120">
        <v>1072.74</v>
      </c>
      <c r="E276" s="119">
        <v>60.0</v>
      </c>
      <c r="F276" s="125">
        <f t="shared" si="4"/>
        <v>214.548</v>
      </c>
    </row>
    <row r="277" ht="15.0" customHeight="1">
      <c r="A277" s="118" t="s">
        <v>231</v>
      </c>
      <c r="B277" s="119" t="s">
        <v>232</v>
      </c>
      <c r="C277" s="119">
        <v>1.0</v>
      </c>
      <c r="D277" s="120">
        <v>97.49</v>
      </c>
      <c r="E277" s="119">
        <v>60.0</v>
      </c>
      <c r="F277" s="125">
        <f t="shared" si="4"/>
        <v>19.498</v>
      </c>
    </row>
    <row r="278" ht="15.0" customHeight="1">
      <c r="A278" s="118" t="s">
        <v>233</v>
      </c>
      <c r="B278" s="119" t="s">
        <v>215</v>
      </c>
      <c r="C278" s="119">
        <v>1.0</v>
      </c>
      <c r="D278" s="120">
        <v>284.28</v>
      </c>
      <c r="E278" s="119">
        <v>60.0</v>
      </c>
      <c r="F278" s="125">
        <f t="shared" si="4"/>
        <v>56.856</v>
      </c>
    </row>
    <row r="279">
      <c r="A279" s="118" t="s">
        <v>234</v>
      </c>
      <c r="B279" s="119" t="s">
        <v>215</v>
      </c>
      <c r="C279" s="119">
        <v>1.0</v>
      </c>
      <c r="D279" s="120">
        <v>84.79</v>
      </c>
      <c r="E279" s="119">
        <v>60.0</v>
      </c>
      <c r="F279" s="125">
        <f t="shared" si="4"/>
        <v>16.958</v>
      </c>
    </row>
    <row r="280" ht="15.0" customHeight="1">
      <c r="A280" s="118" t="s">
        <v>235</v>
      </c>
      <c r="B280" s="119" t="s">
        <v>215</v>
      </c>
      <c r="C280" s="119">
        <v>1.0</v>
      </c>
      <c r="D280" s="120">
        <v>56.46</v>
      </c>
      <c r="E280" s="119">
        <v>60.0</v>
      </c>
      <c r="F280" s="125">
        <f t="shared" si="4"/>
        <v>11.292</v>
      </c>
    </row>
    <row r="281" ht="15.0" customHeight="1">
      <c r="A281" s="118" t="s">
        <v>236</v>
      </c>
      <c r="B281" s="119" t="s">
        <v>215</v>
      </c>
      <c r="C281" s="119">
        <v>1.0</v>
      </c>
      <c r="D281" s="120">
        <v>86.02</v>
      </c>
      <c r="E281" s="119">
        <v>60.0</v>
      </c>
      <c r="F281" s="125">
        <f t="shared" si="4"/>
        <v>17.204</v>
      </c>
    </row>
    <row r="282" ht="15.0" customHeight="1">
      <c r="A282" s="118" t="s">
        <v>237</v>
      </c>
      <c r="B282" s="119" t="s">
        <v>215</v>
      </c>
      <c r="C282" s="119">
        <v>1.0</v>
      </c>
      <c r="D282" s="120">
        <v>119.06</v>
      </c>
      <c r="E282" s="119">
        <v>60.0</v>
      </c>
      <c r="F282" s="125">
        <f t="shared" si="4"/>
        <v>23.812</v>
      </c>
    </row>
    <row r="283" ht="15.0" customHeight="1">
      <c r="A283" s="126" t="s">
        <v>238</v>
      </c>
      <c r="B283" s="119" t="s">
        <v>215</v>
      </c>
      <c r="C283" s="119">
        <v>1.0</v>
      </c>
      <c r="D283" s="120">
        <v>75.9</v>
      </c>
      <c r="E283" s="119">
        <v>60.0</v>
      </c>
      <c r="F283" s="125">
        <f t="shared" si="4"/>
        <v>15.18</v>
      </c>
    </row>
    <row r="284" ht="15.0" customHeight="1">
      <c r="A284" s="118" t="s">
        <v>239</v>
      </c>
      <c r="B284" s="119" t="s">
        <v>215</v>
      </c>
      <c r="C284" s="119">
        <v>1.0</v>
      </c>
      <c r="D284" s="120">
        <v>159.41</v>
      </c>
      <c r="E284" s="119">
        <v>60.0</v>
      </c>
      <c r="F284" s="125">
        <f t="shared" si="4"/>
        <v>31.882</v>
      </c>
    </row>
    <row r="285" ht="15.0" customHeight="1">
      <c r="A285" s="118" t="s">
        <v>240</v>
      </c>
      <c r="B285" s="119" t="s">
        <v>215</v>
      </c>
      <c r="C285" s="119">
        <v>1.0</v>
      </c>
      <c r="D285" s="120">
        <v>112.34</v>
      </c>
      <c r="E285" s="119">
        <v>60.0</v>
      </c>
      <c r="F285" s="125">
        <f t="shared" si="4"/>
        <v>22.468</v>
      </c>
    </row>
    <row r="286" ht="13.5" customHeight="1">
      <c r="A286" s="118" t="s">
        <v>241</v>
      </c>
      <c r="B286" s="119" t="s">
        <v>242</v>
      </c>
      <c r="C286" s="119">
        <v>1.0</v>
      </c>
      <c r="D286" s="120">
        <v>57.6</v>
      </c>
      <c r="E286" s="119">
        <v>60.0</v>
      </c>
      <c r="F286" s="125">
        <f t="shared" si="4"/>
        <v>11.52</v>
      </c>
    </row>
    <row r="287" ht="15.0" customHeight="1">
      <c r="A287" s="126" t="s">
        <v>243</v>
      </c>
      <c r="B287" s="119" t="s">
        <v>215</v>
      </c>
      <c r="C287" s="119">
        <v>1.0</v>
      </c>
      <c r="D287" s="120">
        <v>504.33</v>
      </c>
      <c r="E287" s="119">
        <v>60.0</v>
      </c>
      <c r="F287" s="125">
        <f t="shared" si="4"/>
        <v>100.866</v>
      </c>
    </row>
    <row r="288" ht="15.0" customHeight="1">
      <c r="A288" s="118" t="s">
        <v>244</v>
      </c>
      <c r="B288" s="119" t="s">
        <v>215</v>
      </c>
      <c r="C288" s="119">
        <v>1.0</v>
      </c>
      <c r="D288" s="120">
        <v>289.28</v>
      </c>
      <c r="E288" s="119">
        <v>60.0</v>
      </c>
      <c r="F288" s="125">
        <f t="shared" si="4"/>
        <v>57.856</v>
      </c>
    </row>
    <row r="289" ht="15.0" customHeight="1">
      <c r="A289" s="118" t="s">
        <v>245</v>
      </c>
      <c r="B289" s="119" t="s">
        <v>215</v>
      </c>
      <c r="C289" s="119">
        <v>1.0</v>
      </c>
      <c r="D289" s="120">
        <v>37.79</v>
      </c>
      <c r="E289" s="119">
        <v>60.0</v>
      </c>
      <c r="F289" s="125">
        <f t="shared" si="4"/>
        <v>7.558</v>
      </c>
    </row>
    <row r="290" ht="15.0" customHeight="1">
      <c r="A290" s="118" t="s">
        <v>246</v>
      </c>
      <c r="B290" s="127" t="s">
        <v>215</v>
      </c>
      <c r="C290" s="127">
        <v>1.0</v>
      </c>
      <c r="D290" s="29">
        <v>1781.59</v>
      </c>
      <c r="E290" s="127">
        <v>60.0</v>
      </c>
      <c r="F290" s="125">
        <f t="shared" si="4"/>
        <v>356.318</v>
      </c>
    </row>
    <row r="291" ht="15.0" customHeight="1">
      <c r="A291" s="118" t="s">
        <v>247</v>
      </c>
      <c r="B291" s="119" t="s">
        <v>215</v>
      </c>
      <c r="C291" s="119">
        <v>1.0</v>
      </c>
      <c r="D291" s="120">
        <v>22.21</v>
      </c>
      <c r="E291" s="119">
        <v>60.0</v>
      </c>
      <c r="F291" s="125">
        <f t="shared" si="4"/>
        <v>4.442</v>
      </c>
    </row>
    <row r="292" ht="15.0" customHeight="1">
      <c r="A292" s="122" t="s">
        <v>248</v>
      </c>
      <c r="B292" s="21"/>
      <c r="C292" s="21"/>
      <c r="D292" s="21"/>
      <c r="E292" s="22"/>
      <c r="F292" s="123">
        <f>SUM(F274:F291)</f>
        <v>1079.178</v>
      </c>
    </row>
    <row r="293" ht="15.0" customHeight="1">
      <c r="A293" s="124" t="s">
        <v>249</v>
      </c>
      <c r="B293" s="21"/>
      <c r="C293" s="21"/>
      <c r="D293" s="21"/>
      <c r="E293" s="22"/>
      <c r="F293" s="72">
        <f>F292/12</f>
        <v>89.9315</v>
      </c>
    </row>
    <row r="294" ht="6.0" customHeight="1">
      <c r="A294" s="128"/>
      <c r="B294" s="128"/>
      <c r="C294" s="128"/>
      <c r="D294" s="128"/>
      <c r="E294" s="128"/>
      <c r="F294" s="128"/>
    </row>
    <row r="295">
      <c r="A295" s="79" t="s">
        <v>250</v>
      </c>
      <c r="B295" s="21"/>
      <c r="C295" s="21"/>
      <c r="D295" s="21"/>
      <c r="E295" s="22"/>
      <c r="F295" s="128"/>
    </row>
    <row r="296">
      <c r="A296" s="32" t="s">
        <v>251</v>
      </c>
      <c r="B296" s="21"/>
      <c r="C296" s="21"/>
      <c r="D296" s="21"/>
      <c r="E296" s="22"/>
      <c r="F296" s="128"/>
    </row>
    <row r="297">
      <c r="A297" s="82" t="s">
        <v>189</v>
      </c>
      <c r="B297" s="129" t="s">
        <v>252</v>
      </c>
      <c r="C297" s="129" t="s">
        <v>253</v>
      </c>
      <c r="D297" s="80" t="s">
        <v>254</v>
      </c>
      <c r="E297" s="80" t="s">
        <v>255</v>
      </c>
      <c r="F297" s="128"/>
    </row>
    <row r="298">
      <c r="A298" s="27" t="s">
        <v>128</v>
      </c>
      <c r="B298" s="35">
        <f>F269</f>
        <v>92.56333333</v>
      </c>
      <c r="C298" s="35">
        <f>F293</f>
        <v>89.9315</v>
      </c>
      <c r="D298" s="127">
        <v>1.0</v>
      </c>
      <c r="E298" s="37">
        <f>B298+(C298/D298)</f>
        <v>182.4948333</v>
      </c>
      <c r="F298" s="128"/>
    </row>
    <row r="299" ht="6.0" customHeight="1">
      <c r="A299" s="26"/>
      <c r="B299" s="130"/>
      <c r="C299" s="26"/>
      <c r="D299" s="26"/>
      <c r="E299" s="26"/>
      <c r="F299" s="26"/>
    </row>
    <row r="300">
      <c r="A300" s="15" t="s">
        <v>256</v>
      </c>
      <c r="B300" s="2"/>
      <c r="C300" s="2"/>
      <c r="D300" s="2"/>
      <c r="E300" s="2"/>
      <c r="F300" s="3"/>
    </row>
    <row r="301" ht="6.0" customHeight="1">
      <c r="A301" s="131"/>
      <c r="B301" s="131"/>
      <c r="C301" s="131"/>
      <c r="D301" s="131"/>
      <c r="E301" s="131"/>
      <c r="F301" s="44"/>
    </row>
    <row r="302">
      <c r="A302" s="51" t="s">
        <v>257</v>
      </c>
      <c r="B302" s="21"/>
      <c r="C302" s="21"/>
      <c r="D302" s="21"/>
      <c r="E302" s="21"/>
      <c r="F302" s="22"/>
    </row>
    <row r="303">
      <c r="A303" s="32" t="s">
        <v>258</v>
      </c>
      <c r="B303" s="21"/>
      <c r="C303" s="21"/>
      <c r="D303" s="21"/>
      <c r="E303" s="21"/>
      <c r="F303" s="22"/>
    </row>
    <row r="304">
      <c r="A304" s="25" t="s">
        <v>259</v>
      </c>
      <c r="B304" s="25" t="s">
        <v>260</v>
      </c>
      <c r="C304" s="25" t="s">
        <v>150</v>
      </c>
      <c r="D304" s="25" t="s">
        <v>261</v>
      </c>
      <c r="E304" s="39"/>
      <c r="F304" s="39"/>
    </row>
    <row r="305">
      <c r="A305" s="27" t="s">
        <v>262</v>
      </c>
      <c r="B305" s="60">
        <v>0.03</v>
      </c>
      <c r="C305" s="132">
        <f>SUM(D31,E134,E197,E244,E298)</f>
        <v>4773.270678</v>
      </c>
      <c r="D305" s="132">
        <f t="shared" ref="D305:D306" si="5">B305*C305</f>
        <v>143.1981203</v>
      </c>
      <c r="E305" s="39"/>
      <c r="F305" s="39"/>
    </row>
    <row r="306">
      <c r="A306" s="27" t="s">
        <v>263</v>
      </c>
      <c r="B306" s="60">
        <v>0.0679</v>
      </c>
      <c r="C306" s="132">
        <f>SUM(C305,D305)</f>
        <v>4916.468798</v>
      </c>
      <c r="D306" s="132">
        <f t="shared" si="5"/>
        <v>333.8282314</v>
      </c>
      <c r="E306" s="39"/>
      <c r="F306" s="39"/>
    </row>
    <row r="307">
      <c r="A307" s="27" t="s">
        <v>264</v>
      </c>
      <c r="B307" s="133">
        <f>SUM(B308,B311,B313)</f>
        <v>0.1425</v>
      </c>
      <c r="C307" s="134" t="s">
        <v>265</v>
      </c>
      <c r="D307" s="132">
        <f>SUM(D308,D311,D312)</f>
        <v>872.4983402</v>
      </c>
      <c r="E307" s="39"/>
      <c r="F307" s="39"/>
    </row>
    <row r="308">
      <c r="A308" s="27" t="s">
        <v>266</v>
      </c>
      <c r="B308" s="133">
        <f>SUM(B309,B310)</f>
        <v>0.0925</v>
      </c>
      <c r="C308" s="132"/>
      <c r="D308" s="132">
        <f>SUM(D309,D310,D311)</f>
        <v>566.3585717</v>
      </c>
      <c r="E308" s="39"/>
      <c r="F308" s="39"/>
    </row>
    <row r="309">
      <c r="A309" s="27" t="s">
        <v>267</v>
      </c>
      <c r="B309" s="60">
        <v>0.076</v>
      </c>
      <c r="C309" s="132">
        <f>SUM(C305,D305,D306)</f>
        <v>5250.29703</v>
      </c>
      <c r="D309" s="132">
        <f t="shared" ref="D309:D311" si="6">(C309*$B309)/(1-$B$307)</f>
        <v>465.3324481</v>
      </c>
      <c r="E309" s="39"/>
      <c r="F309" s="39"/>
    </row>
    <row r="310">
      <c r="A310" s="27" t="s">
        <v>268</v>
      </c>
      <c r="B310" s="60">
        <v>0.0165</v>
      </c>
      <c r="C310" s="132">
        <f>SUM(C305,D305,D306)</f>
        <v>5250.29703</v>
      </c>
      <c r="D310" s="132">
        <f t="shared" si="6"/>
        <v>101.0261236</v>
      </c>
      <c r="E310" s="39"/>
      <c r="F310" s="39"/>
    </row>
    <row r="311">
      <c r="A311" s="27" t="s">
        <v>269</v>
      </c>
      <c r="B311" s="60">
        <v>0.0</v>
      </c>
      <c r="C311" s="132">
        <f>SUM(C305,D305,D306)</f>
        <v>5250.29703</v>
      </c>
      <c r="D311" s="132">
        <f t="shared" si="6"/>
        <v>0</v>
      </c>
      <c r="E311" s="39"/>
      <c r="F311" s="39"/>
    </row>
    <row r="312">
      <c r="A312" s="27" t="s">
        <v>270</v>
      </c>
      <c r="B312" s="133">
        <f>B313</f>
        <v>0.05</v>
      </c>
      <c r="C312" s="134" t="s">
        <v>265</v>
      </c>
      <c r="D312" s="132">
        <f>D313</f>
        <v>306.1397685</v>
      </c>
      <c r="E312" s="39"/>
      <c r="F312" s="39"/>
    </row>
    <row r="313">
      <c r="A313" s="27" t="s">
        <v>271</v>
      </c>
      <c r="B313" s="60">
        <v>0.05</v>
      </c>
      <c r="C313" s="132">
        <f>SUM(C305,D305,D306)</f>
        <v>5250.29703</v>
      </c>
      <c r="D313" s="132">
        <f>(C313*$B313)/(1-$B$307)</f>
        <v>306.1397685</v>
      </c>
      <c r="E313" s="39"/>
      <c r="F313" s="39"/>
    </row>
    <row r="314" ht="6.0" customHeight="1">
      <c r="A314" s="26"/>
      <c r="B314" s="130"/>
      <c r="C314" s="26"/>
      <c r="D314" s="26"/>
      <c r="E314" s="26"/>
      <c r="F314" s="39"/>
    </row>
    <row r="315">
      <c r="A315" s="79" t="s">
        <v>272</v>
      </c>
      <c r="B315" s="21"/>
      <c r="C315" s="21"/>
      <c r="D315" s="21"/>
      <c r="E315" s="22"/>
      <c r="F315" s="135"/>
    </row>
    <row r="316" ht="24.0" customHeight="1">
      <c r="A316" s="53" t="s">
        <v>273</v>
      </c>
      <c r="B316" s="91" t="s">
        <v>274</v>
      </c>
      <c r="C316" s="53" t="s">
        <v>275</v>
      </c>
      <c r="D316" s="136" t="s">
        <v>276</v>
      </c>
      <c r="E316" s="53" t="s">
        <v>277</v>
      </c>
      <c r="F316" s="48"/>
    </row>
    <row r="317">
      <c r="A317" s="27" t="s">
        <v>278</v>
      </c>
      <c r="B317" s="35">
        <f>D305</f>
        <v>143.1981203</v>
      </c>
      <c r="C317" s="35">
        <f>D306</f>
        <v>333.8282314</v>
      </c>
      <c r="D317" s="35">
        <f>D307</f>
        <v>872.4983402</v>
      </c>
      <c r="E317" s="37">
        <f>SUM(B317:D317)</f>
        <v>1349.524692</v>
      </c>
      <c r="F317" s="26"/>
    </row>
    <row r="318" ht="6.0" customHeight="1">
      <c r="A318" s="137"/>
      <c r="B318" s="138"/>
      <c r="C318" s="138"/>
      <c r="D318" s="48"/>
      <c r="E318" s="139"/>
      <c r="F318" s="48"/>
    </row>
    <row r="319">
      <c r="A319" s="140" t="s">
        <v>279</v>
      </c>
      <c r="B319" s="22"/>
      <c r="C319" s="48"/>
      <c r="D319" s="48"/>
      <c r="E319" s="26"/>
      <c r="F319" s="26"/>
    </row>
    <row r="320">
      <c r="A320" s="141" t="s">
        <v>280</v>
      </c>
      <c r="B320" s="142" t="s">
        <v>281</v>
      </c>
      <c r="C320" s="48"/>
      <c r="D320" s="48"/>
      <c r="E320" s="48"/>
      <c r="F320" s="48"/>
    </row>
    <row r="321">
      <c r="A321" s="143" t="s">
        <v>282</v>
      </c>
      <c r="B321" s="144">
        <f>D31</f>
        <v>2252.736</v>
      </c>
      <c r="C321" s="48"/>
      <c r="D321" s="26"/>
      <c r="E321" s="26"/>
      <c r="F321" s="26"/>
    </row>
    <row r="322">
      <c r="A322" s="145" t="s">
        <v>283</v>
      </c>
      <c r="B322" s="144">
        <f>E134</f>
        <v>1968.195424</v>
      </c>
      <c r="C322" s="48"/>
      <c r="D322" s="26"/>
      <c r="E322" s="26"/>
      <c r="F322" s="26"/>
    </row>
    <row r="323">
      <c r="A323" s="145" t="s">
        <v>284</v>
      </c>
      <c r="B323" s="144">
        <f>E197</f>
        <v>264.7798888</v>
      </c>
      <c r="C323" s="48"/>
      <c r="D323" s="26"/>
      <c r="E323" s="26"/>
      <c r="F323" s="26"/>
    </row>
    <row r="324">
      <c r="A324" s="145" t="s">
        <v>285</v>
      </c>
      <c r="B324" s="144">
        <f>E244</f>
        <v>105.0645317</v>
      </c>
      <c r="C324" s="48"/>
      <c r="D324" s="26"/>
      <c r="E324" s="26"/>
      <c r="F324" s="26"/>
    </row>
    <row r="325">
      <c r="A325" s="145" t="s">
        <v>286</v>
      </c>
      <c r="B325" s="144">
        <f>E298</f>
        <v>182.4948333</v>
      </c>
      <c r="C325" s="48"/>
      <c r="D325" s="26"/>
      <c r="E325" s="26"/>
      <c r="F325" s="26"/>
    </row>
    <row r="326">
      <c r="A326" s="145" t="s">
        <v>287</v>
      </c>
      <c r="B326" s="144">
        <f>E317</f>
        <v>1349.524692</v>
      </c>
      <c r="C326" s="48"/>
      <c r="D326" s="26"/>
      <c r="E326" s="26"/>
      <c r="F326" s="26"/>
    </row>
    <row r="327">
      <c r="A327" s="146" t="s">
        <v>288</v>
      </c>
      <c r="B327" s="147">
        <f>SUM(B321:B326)</f>
        <v>6122.79537</v>
      </c>
      <c r="C327" s="48"/>
      <c r="D327" s="26"/>
      <c r="E327" s="26"/>
      <c r="F327" s="26"/>
    </row>
    <row r="328" ht="6.0" customHeight="1">
      <c r="A328" s="148"/>
      <c r="B328" s="148"/>
      <c r="C328" s="148"/>
      <c r="D328" s="148"/>
      <c r="E328" s="148"/>
      <c r="F328" s="148"/>
    </row>
    <row r="329">
      <c r="A329" s="149" t="s">
        <v>289</v>
      </c>
      <c r="B329" s="22"/>
      <c r="C329" s="48"/>
      <c r="D329" s="150"/>
      <c r="E329" s="150"/>
      <c r="F329" s="150"/>
    </row>
    <row r="330">
      <c r="A330" s="42" t="s">
        <v>290</v>
      </c>
      <c r="B330" s="91" t="s">
        <v>291</v>
      </c>
      <c r="C330" s="48"/>
      <c r="D330" s="150"/>
      <c r="E330" s="78"/>
      <c r="F330" s="150"/>
    </row>
    <row r="331">
      <c r="A331" s="143" t="s">
        <v>292</v>
      </c>
      <c r="B331" s="127">
        <v>1.0</v>
      </c>
      <c r="C331" s="48"/>
      <c r="D331" s="151"/>
      <c r="F331" s="150"/>
    </row>
    <row r="332">
      <c r="A332" s="152" t="s">
        <v>293</v>
      </c>
      <c r="B332" s="153">
        <f>B327*B331</f>
        <v>6122.79537</v>
      </c>
      <c r="C332" s="48"/>
      <c r="D332" s="151"/>
      <c r="F332" s="150"/>
    </row>
    <row r="333" ht="15.0" customHeight="1">
      <c r="A333" s="152" t="s">
        <v>294</v>
      </c>
      <c r="B333" s="154">
        <f>SUM(B332)</f>
        <v>6122.79537</v>
      </c>
      <c r="C333" s="48"/>
      <c r="D333" s="151"/>
      <c r="F333" s="26"/>
    </row>
    <row r="334" ht="15.0" customHeight="1">
      <c r="A334" s="155" t="s">
        <v>295</v>
      </c>
      <c r="B334" s="154">
        <f>B333*12</f>
        <v>73473.54444</v>
      </c>
      <c r="C334" s="48"/>
      <c r="D334" s="151"/>
      <c r="E334" s="151"/>
      <c r="F334" s="26"/>
    </row>
    <row r="335" ht="15.0" customHeight="1">
      <c r="A335" s="155" t="s">
        <v>296</v>
      </c>
      <c r="B335" s="154">
        <f>'Zeladoria (13º ao 60º mês)'!B334</f>
        <v>69084.16653</v>
      </c>
      <c r="C335" s="48"/>
      <c r="D335" s="151"/>
      <c r="E335" s="151"/>
      <c r="F335" s="26"/>
    </row>
    <row r="336" ht="15.0" customHeight="1">
      <c r="A336" s="155" t="s">
        <v>297</v>
      </c>
      <c r="B336" s="154">
        <f>B334+(4*B335)</f>
        <v>349810.2106</v>
      </c>
      <c r="C336" s="48"/>
      <c r="D336" s="151"/>
      <c r="E336" s="151"/>
      <c r="F336" s="26"/>
    </row>
    <row r="337" ht="6.75" customHeight="1">
      <c r="A337" s="137"/>
      <c r="B337" s="138"/>
      <c r="C337" s="138"/>
      <c r="D337" s="151"/>
      <c r="F337" s="48"/>
    </row>
  </sheetData>
  <mergeCells count="117">
    <mergeCell ref="A1:F1"/>
    <mergeCell ref="A3:F3"/>
    <mergeCell ref="A5:F5"/>
    <mergeCell ref="A6:F6"/>
    <mergeCell ref="A7:F7"/>
    <mergeCell ref="A8:F8"/>
    <mergeCell ref="A9:F9"/>
    <mergeCell ref="A11:F11"/>
    <mergeCell ref="A12:F12"/>
    <mergeCell ref="A14:F14"/>
    <mergeCell ref="A15:F15"/>
    <mergeCell ref="A17:F17"/>
    <mergeCell ref="A19:D19"/>
    <mergeCell ref="A20:D20"/>
    <mergeCell ref="A24:D24"/>
    <mergeCell ref="A25:D25"/>
    <mergeCell ref="A29:D29"/>
    <mergeCell ref="A33:F33"/>
    <mergeCell ref="A35:F35"/>
    <mergeCell ref="A37:D37"/>
    <mergeCell ref="A38:D38"/>
    <mergeCell ref="A42:D42"/>
    <mergeCell ref="A43:D43"/>
    <mergeCell ref="A47:E47"/>
    <mergeCell ref="A48:E48"/>
    <mergeCell ref="A52:E52"/>
    <mergeCell ref="A56:F56"/>
    <mergeCell ref="A57:F57"/>
    <mergeCell ref="A59:B59"/>
    <mergeCell ref="C63:F63"/>
    <mergeCell ref="A71:D71"/>
    <mergeCell ref="A72:D72"/>
    <mergeCell ref="A76:D76"/>
    <mergeCell ref="A77:D77"/>
    <mergeCell ref="A81:D81"/>
    <mergeCell ref="A85:F85"/>
    <mergeCell ref="A86:F86"/>
    <mergeCell ref="A88:E88"/>
    <mergeCell ref="A90:E90"/>
    <mergeCell ref="A91:E91"/>
    <mergeCell ref="A95:D95"/>
    <mergeCell ref="A96:D96"/>
    <mergeCell ref="A100:D100"/>
    <mergeCell ref="A104:D104"/>
    <mergeCell ref="A106:D106"/>
    <mergeCell ref="A107:D107"/>
    <mergeCell ref="A111:D111"/>
    <mergeCell ref="A112:D112"/>
    <mergeCell ref="A116:D116"/>
    <mergeCell ref="A236:D236"/>
    <mergeCell ref="A237:D237"/>
    <mergeCell ref="A241:E241"/>
    <mergeCell ref="A242:E242"/>
    <mergeCell ref="A246:F246"/>
    <mergeCell ref="A247:F247"/>
    <mergeCell ref="A249:F249"/>
    <mergeCell ref="A250:F250"/>
    <mergeCell ref="A268:E268"/>
    <mergeCell ref="A269:E269"/>
    <mergeCell ref="A271:F271"/>
    <mergeCell ref="A272:F272"/>
    <mergeCell ref="A292:E292"/>
    <mergeCell ref="A293:E293"/>
    <mergeCell ref="A120:F120"/>
    <mergeCell ref="A121:F121"/>
    <mergeCell ref="A123:D123"/>
    <mergeCell ref="A124:D124"/>
    <mergeCell ref="A128:E128"/>
    <mergeCell ref="A132:E132"/>
    <mergeCell ref="A136:F136"/>
    <mergeCell ref="A137:F137"/>
    <mergeCell ref="A138:B138"/>
    <mergeCell ref="A147:F147"/>
    <mergeCell ref="A148:F148"/>
    <mergeCell ref="A150:D150"/>
    <mergeCell ref="A151:D151"/>
    <mergeCell ref="A155:D155"/>
    <mergeCell ref="A156:D156"/>
    <mergeCell ref="A160:D160"/>
    <mergeCell ref="A161:D161"/>
    <mergeCell ref="A165:F165"/>
    <mergeCell ref="A166:F166"/>
    <mergeCell ref="A168:D168"/>
    <mergeCell ref="A169:D169"/>
    <mergeCell ref="A173:D173"/>
    <mergeCell ref="A174:D174"/>
    <mergeCell ref="A178:D178"/>
    <mergeCell ref="A179:D179"/>
    <mergeCell ref="A183:F183"/>
    <mergeCell ref="A184:F184"/>
    <mergeCell ref="A186:E186"/>
    <mergeCell ref="A190:D190"/>
    <mergeCell ref="A191:D191"/>
    <mergeCell ref="A195:E195"/>
    <mergeCell ref="A199:F199"/>
    <mergeCell ref="A200:F200"/>
    <mergeCell ref="A202:E202"/>
    <mergeCell ref="A203:E203"/>
    <mergeCell ref="A204:A205"/>
    <mergeCell ref="B204:B205"/>
    <mergeCell ref="C204:C205"/>
    <mergeCell ref="D204:D205"/>
    <mergeCell ref="E204:E205"/>
    <mergeCell ref="A219:B219"/>
    <mergeCell ref="A220:B220"/>
    <mergeCell ref="A329:B329"/>
    <mergeCell ref="D331:E331"/>
    <mergeCell ref="D332:E332"/>
    <mergeCell ref="D333:E333"/>
    <mergeCell ref="D337:E337"/>
    <mergeCell ref="A295:E295"/>
    <mergeCell ref="A296:E296"/>
    <mergeCell ref="A300:F300"/>
    <mergeCell ref="A302:F302"/>
    <mergeCell ref="A303:F303"/>
    <mergeCell ref="A315:E315"/>
    <mergeCell ref="A319:B319"/>
  </mergeCells>
  <hyperlinks>
    <hyperlink r:id="rId1" ref="A6"/>
    <hyperlink r:id="rId2" ref="A7"/>
    <hyperlink r:id="rId3" ref="A8"/>
    <hyperlink r:id="rId4" ref="A9"/>
    <hyperlink r:id="rId5" ref="D22"/>
  </hyperlinks>
  <printOptions horizontalCentered="1"/>
  <pageMargins bottom="0.75" footer="0.0" header="0.0" left="0.25" right="0.25" top="0.75"/>
  <pageSetup fitToHeight="0" paperSize="8" orientation="portrait"/>
  <drawing r:id="rId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39.29"/>
    <col customWidth="1" min="2" max="2" width="20.14"/>
    <col customWidth="1" min="3" max="3" width="21.86"/>
    <col customWidth="1" min="4" max="4" width="22.29"/>
    <col customWidth="1" min="5" max="5" width="18.57"/>
    <col customWidth="1" min="6" max="6" width="17.71"/>
  </cols>
  <sheetData>
    <row r="1">
      <c r="A1" s="1" t="s">
        <v>0</v>
      </c>
      <c r="B1" s="2"/>
      <c r="C1" s="2"/>
      <c r="D1" s="2"/>
      <c r="E1" s="2"/>
      <c r="F1" s="3"/>
    </row>
    <row r="2" ht="6.0" customHeight="1">
      <c r="A2" s="4"/>
      <c r="B2" s="5"/>
      <c r="C2" s="4"/>
      <c r="D2" s="4"/>
      <c r="E2" s="4"/>
      <c r="F2" s="4"/>
    </row>
    <row r="3" ht="15.0" customHeight="1">
      <c r="A3" s="6" t="s">
        <v>298</v>
      </c>
    </row>
    <row r="4" ht="6.0" customHeight="1">
      <c r="A4" s="4"/>
      <c r="B4" s="5"/>
      <c r="C4" s="4"/>
      <c r="D4" s="4"/>
      <c r="E4" s="4"/>
      <c r="F4" s="4"/>
    </row>
    <row r="5">
      <c r="A5" s="7" t="s">
        <v>2</v>
      </c>
      <c r="B5" s="8"/>
      <c r="C5" s="8"/>
      <c r="D5" s="8"/>
      <c r="E5" s="8"/>
      <c r="F5" s="9"/>
    </row>
    <row r="6">
      <c r="A6" s="10" t="s">
        <v>3</v>
      </c>
      <c r="B6" s="8"/>
      <c r="C6" s="8"/>
      <c r="D6" s="8"/>
      <c r="E6" s="8"/>
      <c r="F6" s="9"/>
    </row>
    <row r="7">
      <c r="A7" s="10" t="s">
        <v>4</v>
      </c>
      <c r="B7" s="8"/>
      <c r="C7" s="8"/>
      <c r="D7" s="8"/>
      <c r="E7" s="8"/>
      <c r="F7" s="9"/>
    </row>
    <row r="8">
      <c r="A8" s="10" t="s">
        <v>5</v>
      </c>
      <c r="B8" s="8"/>
      <c r="C8" s="8"/>
      <c r="D8" s="8"/>
      <c r="E8" s="8"/>
      <c r="F8" s="9"/>
    </row>
    <row r="9">
      <c r="A9" s="10" t="s">
        <v>6</v>
      </c>
      <c r="B9" s="8"/>
      <c r="C9" s="8"/>
      <c r="D9" s="8"/>
      <c r="E9" s="8"/>
      <c r="F9" s="9"/>
    </row>
    <row r="10" ht="6.0" customHeight="1">
      <c r="A10" s="4"/>
      <c r="B10" s="5"/>
      <c r="C10" s="4"/>
      <c r="D10" s="4"/>
      <c r="E10" s="4"/>
      <c r="F10" s="4"/>
    </row>
    <row r="11">
      <c r="A11" s="11" t="s">
        <v>7</v>
      </c>
      <c r="B11" s="2"/>
      <c r="C11" s="2"/>
      <c r="D11" s="2"/>
      <c r="E11" s="2"/>
      <c r="F11" s="3"/>
    </row>
    <row r="12">
      <c r="A12" s="12" t="s">
        <v>8</v>
      </c>
    </row>
    <row r="13" ht="6.0" customHeight="1">
      <c r="A13" s="13"/>
      <c r="B13" s="14"/>
      <c r="C13" s="13"/>
      <c r="D13" s="13"/>
      <c r="E13" s="13"/>
      <c r="F13" s="13"/>
    </row>
    <row r="14">
      <c r="A14" s="15" t="s">
        <v>9</v>
      </c>
      <c r="B14" s="2"/>
      <c r="C14" s="2"/>
      <c r="D14" s="2"/>
      <c r="E14" s="2"/>
      <c r="F14" s="2"/>
    </row>
    <row r="15">
      <c r="A15" s="16" t="s">
        <v>10</v>
      </c>
    </row>
    <row r="16" ht="6.0" customHeight="1">
      <c r="A16" s="17"/>
      <c r="B16" s="18"/>
      <c r="C16" s="17"/>
      <c r="D16" s="17"/>
      <c r="E16" s="17"/>
      <c r="F16" s="17"/>
    </row>
    <row r="17">
      <c r="A17" s="19" t="s">
        <v>11</v>
      </c>
      <c r="B17" s="8"/>
      <c r="C17" s="8"/>
      <c r="D17" s="8"/>
      <c r="E17" s="8"/>
      <c r="F17" s="8"/>
    </row>
    <row r="18" ht="6.0" customHeight="1">
      <c r="A18" s="4"/>
      <c r="B18" s="5"/>
      <c r="C18" s="4"/>
      <c r="D18" s="4"/>
      <c r="E18" s="4"/>
      <c r="F18" s="4"/>
    </row>
    <row r="19">
      <c r="A19" s="20" t="s">
        <v>12</v>
      </c>
      <c r="B19" s="21"/>
      <c r="C19" s="21"/>
      <c r="D19" s="22"/>
      <c r="E19" s="23"/>
      <c r="F19" s="23"/>
    </row>
    <row r="20">
      <c r="A20" s="24" t="s">
        <v>13</v>
      </c>
      <c r="B20" s="21"/>
      <c r="C20" s="21"/>
      <c r="D20" s="22"/>
      <c r="E20" s="23"/>
      <c r="F20" s="23"/>
    </row>
    <row r="21">
      <c r="A21" s="25" t="s">
        <v>14</v>
      </c>
      <c r="B21" s="25" t="s">
        <v>15</v>
      </c>
      <c r="C21" s="25" t="s">
        <v>16</v>
      </c>
      <c r="D21" s="25" t="s">
        <v>17</v>
      </c>
      <c r="E21" s="26"/>
      <c r="F21" s="26"/>
    </row>
    <row r="22" ht="24.0" customHeight="1">
      <c r="A22" s="27" t="s">
        <v>18</v>
      </c>
      <c r="B22" s="28" t="s">
        <v>19</v>
      </c>
      <c r="C22" s="29">
        <f>'Zeladoria (1º ao 12º mês)'!C22</f>
        <v>1877.28</v>
      </c>
      <c r="D22" s="30" t="str">
        <f>'Zeladoria (1º ao 12º mês)'!D22</f>
        <v>CCT RS004917/2023</v>
      </c>
      <c r="E22" s="26"/>
      <c r="F22" s="26"/>
    </row>
    <row r="23" ht="6.0" customHeight="1">
      <c r="A23" s="4"/>
      <c r="B23" s="5"/>
      <c r="C23" s="4"/>
      <c r="D23" s="4"/>
      <c r="E23" s="4"/>
      <c r="F23" s="4"/>
    </row>
    <row r="24">
      <c r="A24" s="20" t="s">
        <v>21</v>
      </c>
      <c r="B24" s="21"/>
      <c r="C24" s="21"/>
      <c r="D24" s="22"/>
      <c r="E24" s="31"/>
      <c r="F24" s="26"/>
    </row>
    <row r="25">
      <c r="A25" s="32" t="s">
        <v>299</v>
      </c>
      <c r="B25" s="21"/>
      <c r="C25" s="21"/>
      <c r="D25" s="22"/>
      <c r="E25" s="33"/>
      <c r="F25" s="33"/>
    </row>
    <row r="26">
      <c r="A26" s="25" t="s">
        <v>23</v>
      </c>
      <c r="B26" s="34" t="s">
        <v>24</v>
      </c>
      <c r="C26" s="25" t="s">
        <v>25</v>
      </c>
      <c r="D26" s="25" t="s">
        <v>26</v>
      </c>
      <c r="E26" s="26"/>
      <c r="F26" s="26"/>
    </row>
    <row r="27">
      <c r="A27" s="27" t="s">
        <v>18</v>
      </c>
      <c r="B27" s="35">
        <f>$C22</f>
        <v>1877.28</v>
      </c>
      <c r="C27" s="36">
        <f>'Zeladoria (1º ao 12º mês)'!C27</f>
        <v>0.2</v>
      </c>
      <c r="D27" s="37">
        <f>B27*C27</f>
        <v>375.456</v>
      </c>
      <c r="E27" s="26"/>
      <c r="F27" s="26"/>
    </row>
    <row r="28" ht="6.0" customHeight="1">
      <c r="A28" s="4"/>
      <c r="B28" s="5"/>
      <c r="C28" s="4"/>
      <c r="D28" s="4"/>
      <c r="E28" s="4"/>
      <c r="F28" s="4"/>
    </row>
    <row r="29">
      <c r="A29" s="38" t="s">
        <v>27</v>
      </c>
      <c r="B29" s="21"/>
      <c r="C29" s="21"/>
      <c r="D29" s="22"/>
      <c r="E29" s="39"/>
      <c r="F29" s="26"/>
    </row>
    <row r="30" ht="24.0" customHeight="1">
      <c r="A30" s="40" t="s">
        <v>23</v>
      </c>
      <c r="B30" s="41" t="s">
        <v>28</v>
      </c>
      <c r="C30" s="42" t="s">
        <v>29</v>
      </c>
      <c r="D30" s="42" t="s">
        <v>30</v>
      </c>
      <c r="E30" s="39"/>
      <c r="F30" s="26"/>
    </row>
    <row r="31" ht="24.0" customHeight="1">
      <c r="A31" s="27" t="s">
        <v>18</v>
      </c>
      <c r="B31" s="35">
        <f>$C22</f>
        <v>1877.28</v>
      </c>
      <c r="C31" s="35">
        <f>D27</f>
        <v>375.456</v>
      </c>
      <c r="D31" s="35">
        <f>SUM(B31:C31)</f>
        <v>2252.736</v>
      </c>
      <c r="E31" s="39"/>
      <c r="F31" s="26"/>
    </row>
    <row r="32" ht="6.0" customHeight="1">
      <c r="A32" s="4"/>
      <c r="B32" s="5"/>
      <c r="C32" s="4"/>
      <c r="D32" s="4"/>
      <c r="E32" s="4"/>
      <c r="F32" s="4"/>
    </row>
    <row r="33">
      <c r="A33" s="15" t="s">
        <v>31</v>
      </c>
      <c r="B33" s="2"/>
      <c r="C33" s="2"/>
      <c r="D33" s="2"/>
      <c r="E33" s="2"/>
      <c r="F33" s="2"/>
    </row>
    <row r="34" ht="6.0" customHeight="1">
      <c r="A34" s="4"/>
      <c r="B34" s="5"/>
      <c r="C34" s="4"/>
      <c r="D34" s="4"/>
      <c r="E34" s="4"/>
      <c r="F34" s="4"/>
    </row>
    <row r="35">
      <c r="A35" s="43" t="s">
        <v>32</v>
      </c>
      <c r="B35" s="2"/>
      <c r="C35" s="2"/>
      <c r="D35" s="2"/>
      <c r="E35" s="2"/>
      <c r="F35" s="2"/>
    </row>
    <row r="36" ht="6.0" customHeight="1">
      <c r="A36" s="4"/>
      <c r="B36" s="5"/>
      <c r="C36" s="4"/>
      <c r="D36" s="4"/>
      <c r="E36" s="4"/>
      <c r="F36" s="4"/>
    </row>
    <row r="37">
      <c r="A37" s="20" t="s">
        <v>33</v>
      </c>
      <c r="B37" s="21"/>
      <c r="C37" s="21"/>
      <c r="D37" s="22"/>
      <c r="E37" s="44"/>
      <c r="F37" s="26"/>
    </row>
    <row r="38">
      <c r="A38" s="45" t="s">
        <v>300</v>
      </c>
      <c r="B38" s="21"/>
      <c r="C38" s="21"/>
      <c r="D38" s="22"/>
      <c r="E38" s="46"/>
      <c r="F38" s="46"/>
    </row>
    <row r="39">
      <c r="A39" s="25" t="s">
        <v>23</v>
      </c>
      <c r="B39" s="34" t="s">
        <v>24</v>
      </c>
      <c r="C39" s="47" t="s">
        <v>35</v>
      </c>
      <c r="D39" s="25" t="s">
        <v>36</v>
      </c>
      <c r="E39" s="48"/>
      <c r="F39" s="48"/>
    </row>
    <row r="40" ht="24.0" customHeight="1">
      <c r="A40" s="27" t="s">
        <v>18</v>
      </c>
      <c r="B40" s="35">
        <f>D31</f>
        <v>2252.736</v>
      </c>
      <c r="C40" s="49">
        <f>1/12</f>
        <v>0.08333333333</v>
      </c>
      <c r="D40" s="37">
        <f>B40*C40</f>
        <v>187.728</v>
      </c>
      <c r="E40" s="26"/>
      <c r="F40" s="26"/>
    </row>
    <row r="41" ht="6.0" customHeight="1">
      <c r="A41" s="4"/>
      <c r="B41" s="5"/>
      <c r="C41" s="4"/>
      <c r="D41" s="4"/>
      <c r="E41" s="4"/>
      <c r="F41" s="4"/>
    </row>
    <row r="42">
      <c r="A42" s="20" t="s">
        <v>37</v>
      </c>
      <c r="B42" s="21"/>
      <c r="C42" s="21"/>
      <c r="D42" s="22"/>
      <c r="E42" s="26"/>
      <c r="F42" s="26"/>
    </row>
    <row r="43">
      <c r="A43" s="32" t="s">
        <v>301</v>
      </c>
      <c r="B43" s="21"/>
      <c r="C43" s="21"/>
      <c r="D43" s="22"/>
      <c r="E43" s="50"/>
      <c r="F43" s="50"/>
    </row>
    <row r="44">
      <c r="A44" s="25" t="s">
        <v>23</v>
      </c>
      <c r="B44" s="34" t="s">
        <v>302</v>
      </c>
      <c r="C44" s="47" t="s">
        <v>303</v>
      </c>
      <c r="D44" s="25" t="s">
        <v>36</v>
      </c>
      <c r="E44" s="48"/>
      <c r="F44" s="48"/>
    </row>
    <row r="45" ht="24.0" customHeight="1">
      <c r="A45" s="27" t="s">
        <v>18</v>
      </c>
      <c r="B45" s="35">
        <f>D31</f>
        <v>2252.736</v>
      </c>
      <c r="C45" s="87">
        <v>0.0</v>
      </c>
      <c r="D45" s="37">
        <f>B45*C45</f>
        <v>0</v>
      </c>
      <c r="E45" s="26"/>
      <c r="F45" s="26"/>
    </row>
    <row r="46" ht="6.0" customHeight="1">
      <c r="A46" s="4"/>
      <c r="B46" s="5"/>
      <c r="C46" s="4"/>
      <c r="D46" s="4"/>
      <c r="E46" s="4"/>
      <c r="F46" s="4"/>
    </row>
    <row r="47">
      <c r="A47" s="51" t="s">
        <v>39</v>
      </c>
      <c r="B47" s="21"/>
      <c r="C47" s="21"/>
      <c r="D47" s="21"/>
      <c r="E47" s="22"/>
      <c r="F47" s="26"/>
    </row>
    <row r="48">
      <c r="A48" s="45" t="s">
        <v>304</v>
      </c>
      <c r="B48" s="21"/>
      <c r="C48" s="21"/>
      <c r="D48" s="21"/>
      <c r="E48" s="22"/>
      <c r="F48" s="48"/>
    </row>
    <row r="49">
      <c r="A49" s="25" t="s">
        <v>23</v>
      </c>
      <c r="B49" s="34" t="s">
        <v>24</v>
      </c>
      <c r="C49" s="47" t="s">
        <v>41</v>
      </c>
      <c r="D49" s="47" t="s">
        <v>42</v>
      </c>
      <c r="E49" s="25" t="s">
        <v>36</v>
      </c>
      <c r="F49" s="48"/>
    </row>
    <row r="50" ht="24.0" customHeight="1">
      <c r="A50" s="27" t="s">
        <v>18</v>
      </c>
      <c r="B50" s="35">
        <f>D31</f>
        <v>2252.736</v>
      </c>
      <c r="C50" s="49">
        <f>1/3</f>
        <v>0.3333333333</v>
      </c>
      <c r="D50" s="49">
        <f>1/12</f>
        <v>0.08333333333</v>
      </c>
      <c r="E50" s="37">
        <f>B50*C50*D50</f>
        <v>62.576</v>
      </c>
      <c r="F50" s="26"/>
    </row>
    <row r="51" ht="6.0" customHeight="1">
      <c r="A51" s="4"/>
      <c r="B51" s="5"/>
      <c r="C51" s="4"/>
      <c r="D51" s="4"/>
      <c r="E51" s="4"/>
      <c r="F51" s="4"/>
    </row>
    <row r="52">
      <c r="A52" s="52" t="s">
        <v>43</v>
      </c>
      <c r="B52" s="21"/>
      <c r="C52" s="21"/>
      <c r="D52" s="21"/>
      <c r="E52" s="22"/>
      <c r="F52" s="26"/>
    </row>
    <row r="53" ht="24.0" customHeight="1">
      <c r="A53" s="53" t="s">
        <v>23</v>
      </c>
      <c r="B53" s="54" t="s">
        <v>44</v>
      </c>
      <c r="C53" s="55" t="s">
        <v>45</v>
      </c>
      <c r="D53" s="55" t="s">
        <v>46</v>
      </c>
      <c r="E53" s="53" t="s">
        <v>47</v>
      </c>
      <c r="F53" s="48"/>
    </row>
    <row r="54" ht="24.0" customHeight="1">
      <c r="A54" s="27" t="s">
        <v>18</v>
      </c>
      <c r="B54" s="35">
        <f>$D40</f>
        <v>187.728</v>
      </c>
      <c r="C54" s="35">
        <f>$D45</f>
        <v>0</v>
      </c>
      <c r="D54" s="35">
        <f>$E50</f>
        <v>62.576</v>
      </c>
      <c r="E54" s="37">
        <f>SUM(B54:D54)</f>
        <v>250.304</v>
      </c>
      <c r="F54" s="26"/>
    </row>
    <row r="55" ht="6.0" customHeight="1">
      <c r="A55" s="4"/>
      <c r="B55" s="5"/>
      <c r="C55" s="4"/>
      <c r="D55" s="4"/>
      <c r="E55" s="4"/>
      <c r="F55" s="4"/>
    </row>
    <row r="56">
      <c r="A56" s="43" t="s">
        <v>48</v>
      </c>
      <c r="B56" s="2"/>
      <c r="C56" s="2"/>
      <c r="D56" s="2"/>
      <c r="E56" s="2"/>
      <c r="F56" s="2"/>
    </row>
    <row r="57">
      <c r="A57" s="16" t="s">
        <v>49</v>
      </c>
    </row>
    <row r="58" ht="6.0" customHeight="1">
      <c r="A58" s="4"/>
      <c r="B58" s="5"/>
      <c r="C58" s="4"/>
      <c r="D58" s="4"/>
      <c r="E58" s="4"/>
      <c r="F58" s="4"/>
    </row>
    <row r="59">
      <c r="A59" s="56" t="s">
        <v>50</v>
      </c>
      <c r="B59" s="22"/>
      <c r="C59" s="26"/>
      <c r="D59" s="26"/>
      <c r="E59" s="26"/>
      <c r="F59" s="26"/>
    </row>
    <row r="60">
      <c r="A60" s="57" t="s">
        <v>51</v>
      </c>
      <c r="B60" s="34" t="s">
        <v>52</v>
      </c>
      <c r="C60" s="48"/>
      <c r="D60" s="48"/>
      <c r="E60" s="48"/>
      <c r="F60" s="48"/>
    </row>
    <row r="61" ht="24.0" customHeight="1">
      <c r="A61" s="58" t="s">
        <v>53</v>
      </c>
      <c r="B61" s="59">
        <f>'Zeladoria (1º ao 12º mês)'!B61</f>
        <v>0.2</v>
      </c>
      <c r="C61" s="26"/>
      <c r="D61" s="26"/>
      <c r="E61" s="26"/>
      <c r="F61" s="26"/>
    </row>
    <row r="62" ht="24.0" customHeight="1">
      <c r="A62" s="58" t="s">
        <v>54</v>
      </c>
      <c r="B62" s="59">
        <f>'Zeladoria (1º ao 12º mês)'!B62</f>
        <v>0.025</v>
      </c>
      <c r="C62" s="26"/>
      <c r="D62" s="26"/>
      <c r="E62" s="26"/>
      <c r="F62" s="26"/>
    </row>
    <row r="63" ht="24.0" customHeight="1">
      <c r="A63" s="28" t="s">
        <v>55</v>
      </c>
      <c r="B63" s="60">
        <f>'Zeladoria (1º ao 12º mês)'!B63</f>
        <v>0.03</v>
      </c>
      <c r="C63" s="61"/>
    </row>
    <row r="64" ht="24.0" customHeight="1">
      <c r="A64" s="58" t="s">
        <v>56</v>
      </c>
      <c r="B64" s="59">
        <f>'Zeladoria (1º ao 12º mês)'!B64</f>
        <v>0.015</v>
      </c>
      <c r="C64" s="26"/>
      <c r="D64" s="26"/>
      <c r="E64" s="26"/>
      <c r="F64" s="26"/>
    </row>
    <row r="65" ht="24.0" customHeight="1">
      <c r="A65" s="58" t="s">
        <v>57</v>
      </c>
      <c r="B65" s="59">
        <f>'Zeladoria (1º ao 12º mês)'!B65</f>
        <v>0.01</v>
      </c>
      <c r="C65" s="26"/>
      <c r="D65" s="26"/>
      <c r="E65" s="26"/>
      <c r="F65" s="26"/>
    </row>
    <row r="66" ht="24.0" customHeight="1">
      <c r="A66" s="58" t="s">
        <v>58</v>
      </c>
      <c r="B66" s="59">
        <f>'Zeladoria (1º ao 12º mês)'!B66</f>
        <v>0.006</v>
      </c>
      <c r="C66" s="26"/>
      <c r="D66" s="26"/>
      <c r="E66" s="26"/>
      <c r="F66" s="26"/>
    </row>
    <row r="67" ht="24.0" customHeight="1">
      <c r="A67" s="58" t="s">
        <v>59</v>
      </c>
      <c r="B67" s="59">
        <f>'Zeladoria (1º ao 12º mês)'!B67</f>
        <v>0.002</v>
      </c>
      <c r="C67" s="62"/>
      <c r="D67" s="26"/>
      <c r="E67" s="26"/>
      <c r="F67" s="26"/>
    </row>
    <row r="68" ht="24.0" customHeight="1">
      <c r="A68" s="58" t="s">
        <v>60</v>
      </c>
      <c r="B68" s="59">
        <f>'Zeladoria (1º ao 12º mês)'!B68</f>
        <v>0.08</v>
      </c>
      <c r="C68" s="26"/>
      <c r="D68" s="26"/>
      <c r="E68" s="26"/>
      <c r="F68" s="26"/>
    </row>
    <row r="69" ht="24.0" customHeight="1">
      <c r="A69" s="63" t="s">
        <v>61</v>
      </c>
      <c r="B69" s="64">
        <f>SUM(B61:B68)</f>
        <v>0.368</v>
      </c>
      <c r="C69" s="26"/>
      <c r="D69" s="26"/>
      <c r="E69" s="26"/>
      <c r="F69" s="26"/>
    </row>
    <row r="70" ht="6.0" customHeight="1">
      <c r="A70" s="4"/>
      <c r="B70" s="5"/>
      <c r="C70" s="4"/>
      <c r="D70" s="4"/>
      <c r="E70" s="4"/>
      <c r="F70" s="4"/>
    </row>
    <row r="71">
      <c r="A71" s="56" t="s">
        <v>62</v>
      </c>
      <c r="B71" s="21"/>
      <c r="C71" s="21"/>
      <c r="D71" s="22"/>
      <c r="E71" s="26"/>
      <c r="F71" s="26"/>
    </row>
    <row r="72">
      <c r="A72" s="32" t="s">
        <v>305</v>
      </c>
      <c r="B72" s="21"/>
      <c r="C72" s="21"/>
      <c r="D72" s="22"/>
      <c r="E72" s="48"/>
      <c r="F72" s="48"/>
    </row>
    <row r="73">
      <c r="A73" s="25" t="s">
        <v>23</v>
      </c>
      <c r="B73" s="34" t="s">
        <v>24</v>
      </c>
      <c r="C73" s="47" t="s">
        <v>35</v>
      </c>
      <c r="D73" s="25" t="s">
        <v>36</v>
      </c>
      <c r="E73" s="48"/>
      <c r="F73" s="48"/>
    </row>
    <row r="74" ht="24.0" customHeight="1">
      <c r="A74" s="27" t="s">
        <v>18</v>
      </c>
      <c r="B74" s="35">
        <f>D31+E54</f>
        <v>2503.04</v>
      </c>
      <c r="C74" s="65">
        <f>SUM($B61:$B67)</f>
        <v>0.288</v>
      </c>
      <c r="D74" s="37">
        <f>B74*C74</f>
        <v>720.87552</v>
      </c>
      <c r="E74" s="26"/>
      <c r="F74" s="26"/>
    </row>
    <row r="75" ht="6.0" customHeight="1">
      <c r="A75" s="4"/>
      <c r="B75" s="5"/>
      <c r="C75" s="4"/>
      <c r="D75" s="4"/>
      <c r="E75" s="4"/>
      <c r="F75" s="4"/>
    </row>
    <row r="76">
      <c r="A76" s="56" t="s">
        <v>64</v>
      </c>
      <c r="B76" s="21"/>
      <c r="C76" s="21"/>
      <c r="D76" s="22"/>
      <c r="E76" s="26"/>
      <c r="F76" s="26"/>
    </row>
    <row r="77">
      <c r="A77" s="32" t="s">
        <v>306</v>
      </c>
      <c r="B77" s="21"/>
      <c r="C77" s="21"/>
      <c r="D77" s="22"/>
      <c r="E77" s="48"/>
      <c r="F77" s="48"/>
    </row>
    <row r="78">
      <c r="A78" s="25" t="s">
        <v>23</v>
      </c>
      <c r="B78" s="34" t="s">
        <v>24</v>
      </c>
      <c r="C78" s="47" t="s">
        <v>35</v>
      </c>
      <c r="D78" s="25" t="s">
        <v>36</v>
      </c>
      <c r="E78" s="48"/>
      <c r="F78" s="48"/>
    </row>
    <row r="79" ht="24.0" customHeight="1">
      <c r="A79" s="27" t="s">
        <v>18</v>
      </c>
      <c r="B79" s="35">
        <f>D31+E54</f>
        <v>2503.04</v>
      </c>
      <c r="C79" s="49">
        <f>$B68</f>
        <v>0.08</v>
      </c>
      <c r="D79" s="37">
        <f>B79*C79</f>
        <v>200.2432</v>
      </c>
      <c r="E79" s="26"/>
      <c r="F79" s="26"/>
    </row>
    <row r="80" ht="6.0" customHeight="1">
      <c r="A80" s="4"/>
      <c r="B80" s="5"/>
      <c r="C80" s="4"/>
      <c r="D80" s="4"/>
      <c r="E80" s="4"/>
      <c r="F80" s="4"/>
    </row>
    <row r="81">
      <c r="A81" s="52" t="s">
        <v>66</v>
      </c>
      <c r="B81" s="21"/>
      <c r="C81" s="21"/>
      <c r="D81" s="22"/>
      <c r="E81" s="26"/>
      <c r="F81" s="26"/>
    </row>
    <row r="82">
      <c r="A82" s="53" t="s">
        <v>23</v>
      </c>
      <c r="B82" s="54" t="s">
        <v>67</v>
      </c>
      <c r="C82" s="55" t="s">
        <v>60</v>
      </c>
      <c r="D82" s="53" t="s">
        <v>47</v>
      </c>
      <c r="E82" s="48"/>
      <c r="F82" s="48"/>
    </row>
    <row r="83" ht="24.0" customHeight="1">
      <c r="A83" s="27" t="s">
        <v>18</v>
      </c>
      <c r="B83" s="35">
        <f>D74</f>
        <v>720.87552</v>
      </c>
      <c r="C83" s="66">
        <f>D79</f>
        <v>200.2432</v>
      </c>
      <c r="D83" s="37">
        <f>B83+C83</f>
        <v>921.11872</v>
      </c>
      <c r="E83" s="26"/>
      <c r="F83" s="26"/>
    </row>
    <row r="84" ht="6.0" customHeight="1">
      <c r="A84" s="4"/>
      <c r="B84" s="5"/>
      <c r="C84" s="4"/>
      <c r="D84" s="4"/>
      <c r="E84" s="4"/>
      <c r="F84" s="4"/>
    </row>
    <row r="85">
      <c r="A85" s="43" t="s">
        <v>68</v>
      </c>
      <c r="B85" s="2"/>
      <c r="C85" s="2"/>
      <c r="D85" s="2"/>
      <c r="E85" s="2"/>
      <c r="F85" s="2"/>
    </row>
    <row r="86">
      <c r="A86" s="16" t="s">
        <v>69</v>
      </c>
    </row>
    <row r="87" ht="6.0" customHeight="1">
      <c r="A87" s="4"/>
      <c r="B87" s="5"/>
      <c r="C87" s="4"/>
      <c r="D87" s="4"/>
      <c r="E87" s="4"/>
      <c r="F87" s="4"/>
    </row>
    <row r="88">
      <c r="A88" s="67" t="s">
        <v>70</v>
      </c>
      <c r="F88" s="26"/>
    </row>
    <row r="89" ht="6.0" customHeight="1">
      <c r="A89" s="4"/>
      <c r="B89" s="5"/>
      <c r="C89" s="4"/>
      <c r="D89" s="4"/>
      <c r="E89" s="4"/>
      <c r="F89" s="4"/>
    </row>
    <row r="90">
      <c r="A90" s="68" t="s">
        <v>71</v>
      </c>
      <c r="B90" s="21"/>
      <c r="C90" s="21"/>
      <c r="D90" s="21"/>
      <c r="E90" s="22"/>
      <c r="F90" s="26"/>
    </row>
    <row r="91">
      <c r="A91" s="24" t="s">
        <v>307</v>
      </c>
      <c r="B91" s="21"/>
      <c r="C91" s="21"/>
      <c r="D91" s="21"/>
      <c r="E91" s="22"/>
      <c r="F91" s="46"/>
    </row>
    <row r="92">
      <c r="A92" s="25" t="s">
        <v>23</v>
      </c>
      <c r="B92" s="34" t="s">
        <v>73</v>
      </c>
      <c r="C92" s="25" t="s">
        <v>74</v>
      </c>
      <c r="D92" s="47" t="s">
        <v>75</v>
      </c>
      <c r="E92" s="25" t="s">
        <v>76</v>
      </c>
      <c r="F92" s="48"/>
    </row>
    <row r="93" ht="24.0" customHeight="1">
      <c r="A93" s="27" t="s">
        <v>18</v>
      </c>
      <c r="B93" s="29">
        <f>'Zeladoria (1º ao 12º mês)'!B93</f>
        <v>4.8</v>
      </c>
      <c r="C93" s="69">
        <f>'Zeladoria (1º ao 12º mês)'!C93</f>
        <v>2</v>
      </c>
      <c r="D93" s="70">
        <v>22.0</v>
      </c>
      <c r="E93" s="37">
        <f>B93*C93*D93</f>
        <v>211.2</v>
      </c>
      <c r="F93" s="26"/>
    </row>
    <row r="94" ht="6.0" customHeight="1">
      <c r="A94" s="4"/>
      <c r="B94" s="5"/>
      <c r="C94" s="4"/>
      <c r="D94" s="4"/>
      <c r="E94" s="4"/>
      <c r="F94" s="4"/>
    </row>
    <row r="95">
      <c r="A95" s="56" t="s">
        <v>77</v>
      </c>
      <c r="B95" s="21"/>
      <c r="C95" s="21"/>
      <c r="D95" s="22"/>
      <c r="E95" s="39"/>
      <c r="F95" s="26"/>
    </row>
    <row r="96">
      <c r="A96" s="24" t="s">
        <v>308</v>
      </c>
      <c r="B96" s="21"/>
      <c r="C96" s="21"/>
      <c r="D96" s="22"/>
      <c r="E96" s="39"/>
      <c r="F96" s="48"/>
    </row>
    <row r="97">
      <c r="A97" s="25" t="s">
        <v>23</v>
      </c>
      <c r="B97" s="34" t="s">
        <v>24</v>
      </c>
      <c r="C97" s="47" t="s">
        <v>35</v>
      </c>
      <c r="D97" s="25" t="s">
        <v>79</v>
      </c>
      <c r="E97" s="39"/>
      <c r="F97" s="48"/>
    </row>
    <row r="98" ht="24.0" customHeight="1">
      <c r="A98" s="27" t="s">
        <v>18</v>
      </c>
      <c r="B98" s="35">
        <f>C22</f>
        <v>1877.28</v>
      </c>
      <c r="C98" s="71">
        <f>'Zeladoria (1º ao 12º mês)'!C98</f>
        <v>0.06</v>
      </c>
      <c r="D98" s="37">
        <f>B98*C98</f>
        <v>112.6368</v>
      </c>
      <c r="E98" s="39"/>
      <c r="F98" s="26"/>
    </row>
    <row r="99" ht="6.0" customHeight="1">
      <c r="A99" s="4"/>
      <c r="B99" s="5"/>
      <c r="C99" s="4"/>
      <c r="D99" s="4"/>
      <c r="E99" s="4"/>
      <c r="F99" s="4"/>
    </row>
    <row r="100">
      <c r="A100" s="56" t="s">
        <v>80</v>
      </c>
      <c r="B100" s="21"/>
      <c r="C100" s="21"/>
      <c r="D100" s="22"/>
      <c r="E100" s="26"/>
      <c r="F100" s="26"/>
    </row>
    <row r="101">
      <c r="A101" s="25" t="s">
        <v>23</v>
      </c>
      <c r="B101" s="72" t="s">
        <v>81</v>
      </c>
      <c r="C101" s="57" t="s">
        <v>82</v>
      </c>
      <c r="D101" s="25" t="s">
        <v>83</v>
      </c>
      <c r="E101" s="48"/>
      <c r="F101" s="48"/>
    </row>
    <row r="102" ht="24.0" customHeight="1">
      <c r="A102" s="27" t="s">
        <v>18</v>
      </c>
      <c r="B102" s="35">
        <f>E93</f>
        <v>211.2</v>
      </c>
      <c r="C102" s="35">
        <f>D98</f>
        <v>112.6368</v>
      </c>
      <c r="D102" s="37">
        <f>B102-C102</f>
        <v>98.5632</v>
      </c>
      <c r="E102" s="26"/>
      <c r="F102" s="26"/>
    </row>
    <row r="103" ht="6.0" customHeight="1">
      <c r="A103" s="4"/>
      <c r="B103" s="5"/>
      <c r="C103" s="4"/>
      <c r="D103" s="4"/>
      <c r="E103" s="4"/>
      <c r="F103" s="4"/>
    </row>
    <row r="104" ht="18.75" customHeight="1">
      <c r="A104" s="73" t="s">
        <v>84</v>
      </c>
      <c r="E104" s="26"/>
      <c r="F104" s="26"/>
    </row>
    <row r="105" ht="6.0" customHeight="1">
      <c r="A105" s="4"/>
      <c r="B105" s="5"/>
      <c r="C105" s="4"/>
      <c r="D105" s="4"/>
      <c r="E105" s="4"/>
      <c r="F105" s="4"/>
    </row>
    <row r="106">
      <c r="A106" s="68" t="s">
        <v>85</v>
      </c>
      <c r="B106" s="21"/>
      <c r="C106" s="21"/>
      <c r="D106" s="22"/>
      <c r="E106" s="26"/>
      <c r="F106" s="26"/>
    </row>
    <row r="107">
      <c r="A107" s="24" t="s">
        <v>309</v>
      </c>
      <c r="B107" s="21"/>
      <c r="C107" s="21"/>
      <c r="D107" s="22"/>
      <c r="E107" s="48"/>
      <c r="F107" s="48"/>
    </row>
    <row r="108">
      <c r="A108" s="25" t="s">
        <v>23</v>
      </c>
      <c r="B108" s="72" t="s">
        <v>87</v>
      </c>
      <c r="C108" s="47" t="s">
        <v>88</v>
      </c>
      <c r="D108" s="25" t="s">
        <v>76</v>
      </c>
      <c r="E108" s="48"/>
      <c r="F108" s="48"/>
    </row>
    <row r="109" ht="24.0" customHeight="1">
      <c r="A109" s="27" t="s">
        <v>18</v>
      </c>
      <c r="B109" s="29">
        <f>'Zeladoria (1º ao 12º mês)'!B109</f>
        <v>23.68</v>
      </c>
      <c r="C109" s="74">
        <f>D93</f>
        <v>22</v>
      </c>
      <c r="D109" s="37">
        <f>B109*C109</f>
        <v>520.96</v>
      </c>
      <c r="E109" s="26"/>
      <c r="F109" s="26"/>
    </row>
    <row r="110" ht="6.0" customHeight="1">
      <c r="A110" s="4"/>
      <c r="B110" s="5"/>
      <c r="C110" s="4"/>
      <c r="D110" s="4"/>
      <c r="E110" s="4"/>
      <c r="F110" s="4"/>
    </row>
    <row r="111">
      <c r="A111" s="56" t="s">
        <v>89</v>
      </c>
      <c r="B111" s="21"/>
      <c r="C111" s="21"/>
      <c r="D111" s="22"/>
      <c r="E111" s="26"/>
      <c r="F111" s="26"/>
    </row>
    <row r="112">
      <c r="A112" s="24" t="s">
        <v>310</v>
      </c>
      <c r="B112" s="21"/>
      <c r="C112" s="21"/>
      <c r="D112" s="22"/>
      <c r="E112" s="48"/>
      <c r="F112" s="48"/>
    </row>
    <row r="113">
      <c r="A113" s="25" t="s">
        <v>23</v>
      </c>
      <c r="B113" s="34" t="s">
        <v>24</v>
      </c>
      <c r="C113" s="25" t="s">
        <v>25</v>
      </c>
      <c r="D113" s="25" t="s">
        <v>79</v>
      </c>
      <c r="E113" s="48"/>
      <c r="F113" s="48"/>
    </row>
    <row r="114" ht="24.0" customHeight="1">
      <c r="A114" s="27" t="s">
        <v>18</v>
      </c>
      <c r="B114" s="35">
        <f>D109</f>
        <v>520.96</v>
      </c>
      <c r="C114" s="36">
        <f>'Zeladoria (1º ao 12º mês)'!C114</f>
        <v>0.19</v>
      </c>
      <c r="D114" s="37">
        <f>B114*C114</f>
        <v>98.9824</v>
      </c>
      <c r="E114" s="26"/>
      <c r="F114" s="26"/>
    </row>
    <row r="115" ht="6.0" customHeight="1">
      <c r="A115" s="4"/>
      <c r="B115" s="5"/>
      <c r="C115" s="4"/>
      <c r="D115" s="4"/>
      <c r="E115" s="4"/>
      <c r="F115" s="4"/>
    </row>
    <row r="116">
      <c r="A116" s="56" t="s">
        <v>91</v>
      </c>
      <c r="B116" s="21"/>
      <c r="C116" s="21"/>
      <c r="D116" s="22"/>
      <c r="E116" s="26"/>
      <c r="F116" s="26"/>
    </row>
    <row r="117">
      <c r="A117" s="25" t="s">
        <v>23</v>
      </c>
      <c r="B117" s="72" t="s">
        <v>81</v>
      </c>
      <c r="C117" s="57" t="s">
        <v>92</v>
      </c>
      <c r="D117" s="25" t="s">
        <v>83</v>
      </c>
      <c r="E117" s="48"/>
      <c r="F117" s="48"/>
    </row>
    <row r="118" ht="24.0" customHeight="1">
      <c r="A118" s="27" t="s">
        <v>18</v>
      </c>
      <c r="B118" s="35">
        <f>D109</f>
        <v>520.96</v>
      </c>
      <c r="C118" s="35">
        <f>D114</f>
        <v>98.9824</v>
      </c>
      <c r="D118" s="37">
        <f>B118-C118</f>
        <v>421.9776</v>
      </c>
      <c r="E118" s="26"/>
      <c r="F118" s="26"/>
    </row>
    <row r="119" ht="6.0" customHeight="1">
      <c r="A119" s="4"/>
      <c r="B119" s="5"/>
      <c r="C119" s="4"/>
      <c r="D119" s="4"/>
      <c r="E119" s="4"/>
      <c r="F119" s="4"/>
    </row>
    <row r="120">
      <c r="A120" s="75" t="s">
        <v>93</v>
      </c>
    </row>
    <row r="121">
      <c r="A121" s="16" t="s">
        <v>94</v>
      </c>
    </row>
    <row r="122" ht="6.0" customHeight="1">
      <c r="A122" s="4"/>
      <c r="B122" s="5"/>
      <c r="C122" s="4"/>
      <c r="D122" s="4"/>
      <c r="E122" s="4"/>
      <c r="F122" s="4"/>
    </row>
    <row r="123">
      <c r="A123" s="68" t="s">
        <v>95</v>
      </c>
      <c r="B123" s="21"/>
      <c r="C123" s="21"/>
      <c r="D123" s="22"/>
      <c r="E123" s="26"/>
      <c r="F123" s="26"/>
    </row>
    <row r="124">
      <c r="A124" s="45" t="s">
        <v>311</v>
      </c>
      <c r="B124" s="21"/>
      <c r="C124" s="21"/>
      <c r="D124" s="22"/>
      <c r="E124" s="48"/>
      <c r="F124" s="48"/>
    </row>
    <row r="125">
      <c r="A125" s="25" t="s">
        <v>23</v>
      </c>
      <c r="B125" s="34" t="s">
        <v>97</v>
      </c>
      <c r="C125" s="25" t="s">
        <v>98</v>
      </c>
      <c r="D125" s="25" t="s">
        <v>83</v>
      </c>
      <c r="E125" s="48"/>
      <c r="F125" s="48"/>
    </row>
    <row r="126" ht="24.0" customHeight="1">
      <c r="A126" s="27" t="s">
        <v>18</v>
      </c>
      <c r="B126" s="29">
        <f>'Zeladoria (1º ao 12º mês)'!B126</f>
        <v>19.42</v>
      </c>
      <c r="C126" s="76">
        <v>0.0</v>
      </c>
      <c r="D126" s="77">
        <f>B126-C126</f>
        <v>19.42</v>
      </c>
      <c r="E126" s="26"/>
      <c r="F126" s="26"/>
    </row>
    <row r="127" ht="6.0" customHeight="1">
      <c r="A127" s="4"/>
      <c r="B127" s="5"/>
      <c r="C127" s="4"/>
      <c r="D127" s="4"/>
      <c r="E127" s="4"/>
      <c r="F127" s="4"/>
    </row>
    <row r="128">
      <c r="A128" s="52" t="s">
        <v>99</v>
      </c>
      <c r="B128" s="21"/>
      <c r="C128" s="21"/>
      <c r="D128" s="21"/>
      <c r="E128" s="22"/>
      <c r="F128" s="26"/>
    </row>
    <row r="129">
      <c r="A129" s="53" t="s">
        <v>23</v>
      </c>
      <c r="B129" s="54" t="s">
        <v>100</v>
      </c>
      <c r="C129" s="55" t="s">
        <v>101</v>
      </c>
      <c r="D129" s="53" t="s">
        <v>102</v>
      </c>
      <c r="E129" s="55" t="s">
        <v>103</v>
      </c>
      <c r="F129" s="78"/>
    </row>
    <row r="130" ht="24.0" customHeight="1">
      <c r="A130" s="27" t="s">
        <v>18</v>
      </c>
      <c r="B130" s="35">
        <f>D102</f>
        <v>98.5632</v>
      </c>
      <c r="C130" s="35">
        <f>D118</f>
        <v>421.9776</v>
      </c>
      <c r="D130" s="35">
        <f>D126</f>
        <v>19.42</v>
      </c>
      <c r="E130" s="37">
        <f>SUM(B130:D130)</f>
        <v>539.9608</v>
      </c>
      <c r="F130" s="78"/>
    </row>
    <row r="131" ht="6.0" customHeight="1">
      <c r="A131" s="4"/>
      <c r="B131" s="5"/>
      <c r="C131" s="4"/>
      <c r="D131" s="4"/>
      <c r="E131" s="4"/>
      <c r="F131" s="4"/>
    </row>
    <row r="132">
      <c r="A132" s="79" t="s">
        <v>104</v>
      </c>
      <c r="B132" s="21"/>
      <c r="C132" s="21"/>
      <c r="D132" s="21"/>
      <c r="E132" s="22"/>
      <c r="F132" s="26"/>
    </row>
    <row r="133">
      <c r="A133" s="80" t="s">
        <v>23</v>
      </c>
      <c r="B133" s="81" t="s">
        <v>105</v>
      </c>
      <c r="C133" s="82" t="s">
        <v>106</v>
      </c>
      <c r="D133" s="82" t="s">
        <v>107</v>
      </c>
      <c r="E133" s="80" t="s">
        <v>47</v>
      </c>
      <c r="F133" s="48"/>
    </row>
    <row r="134" ht="24.0" customHeight="1">
      <c r="A134" s="27" t="s">
        <v>18</v>
      </c>
      <c r="B134" s="35">
        <f>E54</f>
        <v>250.304</v>
      </c>
      <c r="C134" s="35">
        <f>D83</f>
        <v>921.11872</v>
      </c>
      <c r="D134" s="35">
        <f>E130</f>
        <v>539.9608</v>
      </c>
      <c r="E134" s="37">
        <f>SUM(B134:D134)</f>
        <v>1711.38352</v>
      </c>
      <c r="F134" s="26"/>
    </row>
    <row r="135" ht="6.0" customHeight="1">
      <c r="A135" s="4"/>
      <c r="B135" s="5"/>
      <c r="C135" s="4"/>
      <c r="D135" s="4"/>
      <c r="E135" s="4"/>
      <c r="F135" s="4"/>
    </row>
    <row r="136">
      <c r="A136" s="15" t="s">
        <v>108</v>
      </c>
      <c r="B136" s="2"/>
      <c r="C136" s="2"/>
      <c r="D136" s="2"/>
      <c r="E136" s="2"/>
      <c r="F136" s="3"/>
    </row>
    <row r="137">
      <c r="A137" s="16" t="s">
        <v>109</v>
      </c>
    </row>
    <row r="138" ht="24.0" customHeight="1">
      <c r="A138" s="83" t="s">
        <v>110</v>
      </c>
      <c r="B138" s="22"/>
      <c r="C138" s="26"/>
      <c r="D138" s="26"/>
      <c r="E138" s="26"/>
      <c r="F138" s="26"/>
    </row>
    <row r="139">
      <c r="A139" s="57" t="s">
        <v>111</v>
      </c>
      <c r="B139" s="34" t="s">
        <v>112</v>
      </c>
      <c r="C139" s="48"/>
      <c r="D139" s="48"/>
      <c r="E139" s="48"/>
      <c r="F139" s="48"/>
    </row>
    <row r="140" ht="24.0" customHeight="1">
      <c r="A140" s="84" t="s">
        <v>113</v>
      </c>
      <c r="B140" s="60">
        <f>'Zeladoria (1º ao 12º mês)'!B140</f>
        <v>0.6774</v>
      </c>
      <c r="C140" s="26"/>
      <c r="D140" s="26"/>
      <c r="E140" s="26"/>
      <c r="F140" s="26"/>
    </row>
    <row r="141" ht="24.0" customHeight="1">
      <c r="A141" s="85" t="s">
        <v>114</v>
      </c>
      <c r="B141" s="86">
        <v>0.45</v>
      </c>
      <c r="C141" s="26"/>
      <c r="D141" s="26"/>
      <c r="E141" s="26"/>
      <c r="F141" s="26"/>
    </row>
    <row r="142" ht="24.0" customHeight="1">
      <c r="A142" s="85" t="s">
        <v>115</v>
      </c>
      <c r="B142" s="86">
        <v>0.55</v>
      </c>
      <c r="C142" s="26"/>
      <c r="D142" s="26"/>
      <c r="E142" s="26"/>
      <c r="F142" s="26"/>
    </row>
    <row r="143" ht="32.25" customHeight="1">
      <c r="A143" s="84" t="s">
        <v>116</v>
      </c>
      <c r="B143" s="60">
        <f>'Zeladoria (1º ao 12º mês)'!B143</f>
        <v>0.0277</v>
      </c>
      <c r="C143" s="26"/>
      <c r="D143" s="26"/>
      <c r="E143" s="26"/>
      <c r="F143" s="26"/>
    </row>
    <row r="144" ht="30.0" customHeight="1">
      <c r="A144" s="84" t="s">
        <v>117</v>
      </c>
      <c r="B144" s="60">
        <f>'Zeladoria (1º ao 12º mês)'!B144</f>
        <v>0.2949</v>
      </c>
      <c r="C144" s="26"/>
      <c r="D144" s="26"/>
      <c r="E144" s="26"/>
      <c r="F144" s="26"/>
    </row>
    <row r="145">
      <c r="A145" s="63" t="s">
        <v>61</v>
      </c>
      <c r="B145" s="64">
        <f>SUM(B140,B143,B144)</f>
        <v>1</v>
      </c>
      <c r="C145" s="48"/>
      <c r="D145" s="48"/>
      <c r="E145" s="48"/>
      <c r="F145" s="48"/>
    </row>
    <row r="146" ht="6.0" customHeight="1">
      <c r="A146" s="4"/>
      <c r="B146" s="5"/>
      <c r="C146" s="4"/>
      <c r="D146" s="4"/>
      <c r="E146" s="4"/>
      <c r="F146" s="4"/>
    </row>
    <row r="147">
      <c r="A147" s="43" t="s">
        <v>118</v>
      </c>
      <c r="B147" s="2"/>
      <c r="C147" s="2"/>
      <c r="D147" s="2"/>
      <c r="E147" s="2"/>
      <c r="F147" s="3"/>
    </row>
    <row r="148">
      <c r="A148" s="16" t="s">
        <v>119</v>
      </c>
    </row>
    <row r="149" ht="6.0" customHeight="1">
      <c r="A149" s="4"/>
      <c r="B149" s="5"/>
      <c r="C149" s="4"/>
      <c r="D149" s="4"/>
      <c r="E149" s="4"/>
      <c r="F149" s="4"/>
    </row>
    <row r="150">
      <c r="A150" s="56" t="s">
        <v>120</v>
      </c>
      <c r="B150" s="21"/>
      <c r="C150" s="21"/>
      <c r="D150" s="22"/>
      <c r="E150" s="26"/>
      <c r="F150" s="26"/>
    </row>
    <row r="151">
      <c r="A151" s="32" t="s">
        <v>312</v>
      </c>
      <c r="B151" s="21"/>
      <c r="C151" s="21"/>
      <c r="D151" s="22"/>
      <c r="E151" s="48"/>
      <c r="F151" s="48"/>
    </row>
    <row r="152">
      <c r="A152" s="25" t="s">
        <v>23</v>
      </c>
      <c r="B152" s="34" t="s">
        <v>24</v>
      </c>
      <c r="C152" s="47" t="s">
        <v>122</v>
      </c>
      <c r="D152" s="25" t="s">
        <v>123</v>
      </c>
      <c r="E152" s="48"/>
      <c r="F152" s="48"/>
    </row>
    <row r="153" ht="24.0" customHeight="1">
      <c r="A153" s="27" t="s">
        <v>18</v>
      </c>
      <c r="B153" s="35">
        <f>D31+(E134-D74)</f>
        <v>3243.244</v>
      </c>
      <c r="C153" s="87">
        <f>1/12</f>
        <v>0.08333333333</v>
      </c>
      <c r="D153" s="37">
        <f>B153*C153</f>
        <v>270.2703333</v>
      </c>
      <c r="E153" s="26"/>
      <c r="F153" s="26"/>
    </row>
    <row r="154" ht="6.0" customHeight="1">
      <c r="A154" s="4"/>
      <c r="B154" s="5"/>
      <c r="C154" s="4"/>
      <c r="D154" s="4"/>
      <c r="E154" s="4"/>
      <c r="F154" s="4"/>
    </row>
    <row r="155">
      <c r="A155" s="20" t="s">
        <v>124</v>
      </c>
      <c r="B155" s="21"/>
      <c r="C155" s="21"/>
      <c r="D155" s="22"/>
      <c r="E155" s="88"/>
      <c r="F155" s="26"/>
    </row>
    <row r="156">
      <c r="A156" s="32" t="s">
        <v>313</v>
      </c>
      <c r="B156" s="21"/>
      <c r="C156" s="21"/>
      <c r="D156" s="22"/>
      <c r="E156" s="89"/>
      <c r="F156" s="50"/>
    </row>
    <row r="157">
      <c r="A157" s="25" t="s">
        <v>23</v>
      </c>
      <c r="B157" s="34" t="s">
        <v>24</v>
      </c>
      <c r="C157" s="47" t="s">
        <v>126</v>
      </c>
      <c r="D157" s="25" t="s">
        <v>127</v>
      </c>
      <c r="E157" s="48"/>
      <c r="F157" s="48"/>
    </row>
    <row r="158" ht="24.0" customHeight="1">
      <c r="A158" s="27" t="s">
        <v>128</v>
      </c>
      <c r="B158" s="35">
        <f>D79</f>
        <v>200.2432</v>
      </c>
      <c r="C158" s="90">
        <v>0.4</v>
      </c>
      <c r="D158" s="37">
        <f>B158*C158</f>
        <v>80.09728</v>
      </c>
      <c r="E158" s="26"/>
      <c r="F158" s="26"/>
    </row>
    <row r="159" ht="6.0" customHeight="1">
      <c r="A159" s="4"/>
      <c r="B159" s="5"/>
      <c r="C159" s="4"/>
      <c r="D159" s="4"/>
      <c r="E159" s="4"/>
      <c r="F159" s="4"/>
    </row>
    <row r="160">
      <c r="A160" s="52" t="s">
        <v>129</v>
      </c>
      <c r="B160" s="21"/>
      <c r="C160" s="21"/>
      <c r="D160" s="22"/>
      <c r="E160" s="26"/>
      <c r="F160" s="26"/>
    </row>
    <row r="161">
      <c r="A161" s="32" t="s">
        <v>314</v>
      </c>
      <c r="B161" s="21"/>
      <c r="C161" s="21"/>
      <c r="D161" s="22"/>
      <c r="E161" s="48"/>
      <c r="F161" s="48"/>
    </row>
    <row r="162">
      <c r="A162" s="53" t="s">
        <v>23</v>
      </c>
      <c r="B162" s="91" t="s">
        <v>24</v>
      </c>
      <c r="C162" s="53" t="s">
        <v>131</v>
      </c>
      <c r="D162" s="53" t="s">
        <v>132</v>
      </c>
      <c r="E162" s="48"/>
      <c r="F162" s="48"/>
    </row>
    <row r="163" ht="24.0" customHeight="1">
      <c r="A163" s="27" t="s">
        <v>128</v>
      </c>
      <c r="B163" s="35">
        <f>D153+D158</f>
        <v>350.3676133</v>
      </c>
      <c r="C163" s="49">
        <f>$B141*B$140</f>
        <v>0.30483</v>
      </c>
      <c r="D163" s="37">
        <f>B163*C163*10%</f>
        <v>10.68025596</v>
      </c>
      <c r="E163" s="26"/>
      <c r="F163" s="26"/>
    </row>
    <row r="164" ht="6.0" customHeight="1">
      <c r="A164" s="4"/>
      <c r="B164" s="5"/>
      <c r="C164" s="4"/>
      <c r="D164" s="4"/>
      <c r="E164" s="4"/>
      <c r="F164" s="4"/>
    </row>
    <row r="165">
      <c r="A165" s="43" t="s">
        <v>133</v>
      </c>
      <c r="B165" s="2"/>
      <c r="C165" s="2"/>
      <c r="D165" s="2"/>
      <c r="E165" s="2"/>
      <c r="F165" s="3"/>
    </row>
    <row r="166">
      <c r="A166" s="16" t="s">
        <v>119</v>
      </c>
    </row>
    <row r="167" ht="6.0" customHeight="1">
      <c r="A167" s="4"/>
      <c r="B167" s="5"/>
      <c r="C167" s="4"/>
      <c r="D167" s="4"/>
      <c r="E167" s="4"/>
      <c r="F167" s="4"/>
    </row>
    <row r="168">
      <c r="A168" s="56" t="s">
        <v>134</v>
      </c>
      <c r="B168" s="21"/>
      <c r="C168" s="21"/>
      <c r="D168" s="22"/>
      <c r="E168" s="26"/>
      <c r="F168" s="26"/>
    </row>
    <row r="169">
      <c r="A169" s="32" t="s">
        <v>315</v>
      </c>
      <c r="B169" s="21"/>
      <c r="C169" s="21"/>
      <c r="D169" s="22"/>
      <c r="E169" s="48"/>
      <c r="F169" s="48"/>
    </row>
    <row r="170">
      <c r="A170" s="25" t="s">
        <v>23</v>
      </c>
      <c r="B170" s="34" t="s">
        <v>24</v>
      </c>
      <c r="C170" s="47" t="s">
        <v>122</v>
      </c>
      <c r="D170" s="25" t="s">
        <v>136</v>
      </c>
      <c r="E170" s="48"/>
      <c r="F170" s="48"/>
    </row>
    <row r="171" ht="24.0" customHeight="1">
      <c r="A171" s="27" t="s">
        <v>128</v>
      </c>
      <c r="B171" s="35">
        <f>D31+E134</f>
        <v>3964.11952</v>
      </c>
      <c r="C171" s="87">
        <f>1/12</f>
        <v>0.08333333333</v>
      </c>
      <c r="D171" s="37">
        <f>B171*C171</f>
        <v>330.3432933</v>
      </c>
      <c r="E171" s="26"/>
      <c r="F171" s="26"/>
    </row>
    <row r="172" ht="6.0" customHeight="1">
      <c r="A172" s="4"/>
      <c r="B172" s="5"/>
      <c r="C172" s="4"/>
      <c r="D172" s="4"/>
      <c r="E172" s="4"/>
      <c r="F172" s="4"/>
    </row>
    <row r="173">
      <c r="A173" s="51" t="s">
        <v>137</v>
      </c>
      <c r="B173" s="21"/>
      <c r="C173" s="21"/>
      <c r="D173" s="22"/>
      <c r="E173" s="26"/>
      <c r="F173" s="26"/>
    </row>
    <row r="174">
      <c r="A174" s="92" t="s">
        <v>316</v>
      </c>
      <c r="B174" s="21"/>
      <c r="C174" s="21"/>
      <c r="D174" s="22"/>
      <c r="E174" s="93"/>
      <c r="F174" s="93"/>
    </row>
    <row r="175">
      <c r="A175" s="25" t="s">
        <v>23</v>
      </c>
      <c r="B175" s="34" t="s">
        <v>24</v>
      </c>
      <c r="C175" s="47" t="s">
        <v>126</v>
      </c>
      <c r="D175" s="25" t="s">
        <v>139</v>
      </c>
      <c r="E175" s="48"/>
      <c r="F175" s="48"/>
    </row>
    <row r="176" ht="24.0" customHeight="1">
      <c r="A176" s="27" t="s">
        <v>128</v>
      </c>
      <c r="B176" s="35">
        <f>D79</f>
        <v>200.2432</v>
      </c>
      <c r="C176" s="94">
        <v>0.4</v>
      </c>
      <c r="D176" s="37">
        <f>B176*C176</f>
        <v>80.09728</v>
      </c>
      <c r="E176" s="26"/>
      <c r="F176" s="26"/>
    </row>
    <row r="177" ht="6.0" customHeight="1">
      <c r="A177" s="4"/>
      <c r="B177" s="5"/>
      <c r="C177" s="4"/>
      <c r="D177" s="4"/>
      <c r="E177" s="4"/>
      <c r="F177" s="4"/>
    </row>
    <row r="178">
      <c r="A178" s="52" t="s">
        <v>140</v>
      </c>
      <c r="B178" s="21"/>
      <c r="C178" s="21"/>
      <c r="D178" s="22"/>
      <c r="E178" s="26"/>
      <c r="F178" s="26"/>
    </row>
    <row r="179">
      <c r="A179" s="32" t="s">
        <v>317</v>
      </c>
      <c r="B179" s="21"/>
      <c r="C179" s="21"/>
      <c r="D179" s="22"/>
      <c r="E179" s="48"/>
      <c r="F179" s="48"/>
    </row>
    <row r="180">
      <c r="A180" s="53" t="s">
        <v>23</v>
      </c>
      <c r="B180" s="91" t="s">
        <v>24</v>
      </c>
      <c r="C180" s="53" t="s">
        <v>131</v>
      </c>
      <c r="D180" s="53" t="s">
        <v>132</v>
      </c>
      <c r="E180" s="48"/>
      <c r="F180" s="48"/>
    </row>
    <row r="181" ht="24.0" customHeight="1">
      <c r="A181" s="27" t="s">
        <v>128</v>
      </c>
      <c r="B181" s="35">
        <f>D171+D176</f>
        <v>410.4405733</v>
      </c>
      <c r="C181" s="49">
        <f>B142*B140</f>
        <v>0.37257</v>
      </c>
      <c r="D181" s="37">
        <f>B181*C181*10%</f>
        <v>15.29178444</v>
      </c>
      <c r="E181" s="26"/>
      <c r="F181" s="26"/>
    </row>
    <row r="182" ht="6.0" customHeight="1">
      <c r="A182" s="4"/>
      <c r="B182" s="5"/>
      <c r="C182" s="4"/>
      <c r="D182" s="4"/>
      <c r="E182" s="4"/>
      <c r="F182" s="4"/>
    </row>
    <row r="183">
      <c r="A183" s="43" t="s">
        <v>142</v>
      </c>
      <c r="B183" s="2"/>
      <c r="C183" s="2"/>
      <c r="D183" s="2"/>
      <c r="E183" s="2"/>
      <c r="F183" s="3"/>
    </row>
    <row r="184">
      <c r="A184" s="95" t="s">
        <v>143</v>
      </c>
      <c r="B184" s="2"/>
      <c r="C184" s="2"/>
      <c r="D184" s="2"/>
      <c r="E184" s="2"/>
      <c r="F184" s="3"/>
    </row>
    <row r="185" ht="6.0" customHeight="1">
      <c r="A185" s="4"/>
      <c r="B185" s="5"/>
      <c r="C185" s="4"/>
      <c r="D185" s="4"/>
      <c r="E185" s="4"/>
      <c r="F185" s="4"/>
    </row>
    <row r="186">
      <c r="A186" s="56" t="s">
        <v>144</v>
      </c>
      <c r="B186" s="21"/>
      <c r="C186" s="21"/>
      <c r="D186" s="21"/>
      <c r="E186" s="22"/>
      <c r="F186" s="26"/>
    </row>
    <row r="187">
      <c r="A187" s="25" t="s">
        <v>23</v>
      </c>
      <c r="B187" s="96" t="s">
        <v>145</v>
      </c>
      <c r="C187" s="47" t="s">
        <v>146</v>
      </c>
      <c r="D187" s="47" t="s">
        <v>147</v>
      </c>
      <c r="E187" s="25" t="s">
        <v>47</v>
      </c>
      <c r="F187" s="48"/>
    </row>
    <row r="188" ht="24.0" customHeight="1">
      <c r="A188" s="27" t="s">
        <v>128</v>
      </c>
      <c r="B188" s="35">
        <f>-D40</f>
        <v>-187.728</v>
      </c>
      <c r="C188" s="35">
        <f>-D45</f>
        <v>0</v>
      </c>
      <c r="D188" s="35">
        <f>-E50</f>
        <v>-62.576</v>
      </c>
      <c r="E188" s="37">
        <f>SUM(B188:D188)</f>
        <v>-250.304</v>
      </c>
      <c r="F188" s="26"/>
    </row>
    <row r="189" ht="6.0" customHeight="1">
      <c r="A189" s="4"/>
      <c r="B189" s="5"/>
      <c r="C189" s="4"/>
      <c r="D189" s="4"/>
      <c r="E189" s="4"/>
      <c r="F189" s="4"/>
    </row>
    <row r="190">
      <c r="A190" s="52" t="s">
        <v>148</v>
      </c>
      <c r="B190" s="21"/>
      <c r="C190" s="21"/>
      <c r="D190" s="22"/>
      <c r="E190" s="26"/>
      <c r="F190" s="26"/>
    </row>
    <row r="191">
      <c r="A191" s="32" t="s">
        <v>318</v>
      </c>
      <c r="B191" s="21"/>
      <c r="C191" s="21"/>
      <c r="D191" s="22"/>
      <c r="E191" s="48"/>
      <c r="F191" s="48"/>
    </row>
    <row r="192">
      <c r="A192" s="53" t="s">
        <v>23</v>
      </c>
      <c r="B192" s="91" t="s">
        <v>150</v>
      </c>
      <c r="C192" s="53" t="s">
        <v>131</v>
      </c>
      <c r="D192" s="53" t="s">
        <v>151</v>
      </c>
      <c r="E192" s="48"/>
      <c r="F192" s="48"/>
    </row>
    <row r="193" ht="24.0" customHeight="1">
      <c r="A193" s="27" t="s">
        <v>128</v>
      </c>
      <c r="B193" s="37">
        <f>E188</f>
        <v>-250.304</v>
      </c>
      <c r="C193" s="49">
        <f>B143</f>
        <v>0.0277</v>
      </c>
      <c r="D193" s="37">
        <f>B193*C193</f>
        <v>-6.9334208</v>
      </c>
      <c r="E193" s="26"/>
      <c r="F193" s="26"/>
    </row>
    <row r="194" ht="6.0" customHeight="1">
      <c r="A194" s="4"/>
      <c r="B194" s="5"/>
      <c r="C194" s="4"/>
      <c r="D194" s="4"/>
      <c r="E194" s="4"/>
      <c r="F194" s="4"/>
    </row>
    <row r="195">
      <c r="A195" s="79" t="s">
        <v>152</v>
      </c>
      <c r="B195" s="21"/>
      <c r="C195" s="21"/>
      <c r="D195" s="21"/>
      <c r="E195" s="22"/>
      <c r="F195" s="26"/>
    </row>
    <row r="196">
      <c r="A196" s="80" t="s">
        <v>23</v>
      </c>
      <c r="B196" s="97" t="s">
        <v>153</v>
      </c>
      <c r="C196" s="80" t="s">
        <v>154</v>
      </c>
      <c r="D196" s="80" t="s">
        <v>155</v>
      </c>
      <c r="E196" s="82" t="s">
        <v>103</v>
      </c>
      <c r="F196" s="48"/>
    </row>
    <row r="197" ht="24.0" customHeight="1">
      <c r="A197" s="27" t="s">
        <v>128</v>
      </c>
      <c r="B197" s="35">
        <f>D163</f>
        <v>10.68025596</v>
      </c>
      <c r="C197" s="35">
        <f>D181</f>
        <v>15.29178444</v>
      </c>
      <c r="D197" s="35">
        <f>D193</f>
        <v>-6.9334208</v>
      </c>
      <c r="E197" s="37">
        <f>SUM(B197:D197)</f>
        <v>19.0386196</v>
      </c>
      <c r="F197" s="26"/>
    </row>
    <row r="198" ht="6.0" customHeight="1">
      <c r="A198" s="4"/>
      <c r="B198" s="5"/>
      <c r="C198" s="4"/>
      <c r="D198" s="4"/>
      <c r="E198" s="4"/>
      <c r="F198" s="4"/>
    </row>
    <row r="199">
      <c r="A199" s="15" t="s">
        <v>156</v>
      </c>
      <c r="B199" s="2"/>
      <c r="C199" s="2"/>
      <c r="D199" s="2"/>
      <c r="E199" s="2"/>
      <c r="F199" s="3"/>
    </row>
    <row r="200">
      <c r="A200" s="16" t="s">
        <v>157</v>
      </c>
    </row>
    <row r="201" ht="6.0" customHeight="1">
      <c r="A201" s="4"/>
      <c r="B201" s="5"/>
      <c r="C201" s="4"/>
      <c r="D201" s="4"/>
      <c r="E201" s="4"/>
      <c r="F201" s="4"/>
    </row>
    <row r="202">
      <c r="A202" s="20" t="s">
        <v>158</v>
      </c>
      <c r="B202" s="21"/>
      <c r="C202" s="21"/>
      <c r="D202" s="21"/>
      <c r="E202" s="22"/>
      <c r="F202" s="26"/>
    </row>
    <row r="203">
      <c r="A203" s="98" t="s">
        <v>319</v>
      </c>
      <c r="B203" s="21"/>
      <c r="C203" s="21"/>
      <c r="D203" s="21"/>
      <c r="E203" s="22"/>
      <c r="F203" s="26"/>
    </row>
    <row r="204">
      <c r="A204" s="99" t="s">
        <v>160</v>
      </c>
      <c r="B204" s="100" t="s">
        <v>161</v>
      </c>
      <c r="C204" s="99" t="s">
        <v>162</v>
      </c>
      <c r="D204" s="99" t="s">
        <v>163</v>
      </c>
      <c r="E204" s="99" t="s">
        <v>164</v>
      </c>
      <c r="F204" s="26"/>
    </row>
    <row r="205">
      <c r="A205" s="101"/>
      <c r="B205" s="101"/>
      <c r="C205" s="101"/>
      <c r="D205" s="101"/>
      <c r="E205" s="101"/>
      <c r="F205" s="26"/>
    </row>
    <row r="206" ht="24.0" customHeight="1">
      <c r="A206" s="102" t="s">
        <v>165</v>
      </c>
      <c r="B206" s="107">
        <v>1.0</v>
      </c>
      <c r="C206" s="84">
        <v>30.0</v>
      </c>
      <c r="D206" s="104">
        <v>0.6904</v>
      </c>
      <c r="E206" s="105">
        <f t="shared" ref="E206:E217" si="1">(B206*C206)*D206</f>
        <v>20.712</v>
      </c>
      <c r="F206" s="106"/>
    </row>
    <row r="207" ht="24.0" customHeight="1">
      <c r="A207" s="84" t="s">
        <v>166</v>
      </c>
      <c r="B207" s="107">
        <v>1.0</v>
      </c>
      <c r="C207" s="84">
        <v>1.0</v>
      </c>
      <c r="D207" s="108">
        <v>1.0</v>
      </c>
      <c r="E207" s="105">
        <f t="shared" si="1"/>
        <v>1</v>
      </c>
      <c r="F207" s="26"/>
    </row>
    <row r="208" ht="24.0" customHeight="1">
      <c r="A208" s="84" t="s">
        <v>167</v>
      </c>
      <c r="B208" s="107">
        <v>0.0922</v>
      </c>
      <c r="C208" s="84">
        <v>15.0</v>
      </c>
      <c r="D208" s="104">
        <v>0.6904</v>
      </c>
      <c r="E208" s="105">
        <f t="shared" si="1"/>
        <v>0.9548232</v>
      </c>
      <c r="F208" s="109"/>
    </row>
    <row r="209" ht="24.0" customHeight="1">
      <c r="A209" s="84" t="s">
        <v>168</v>
      </c>
      <c r="B209" s="107">
        <v>1.0</v>
      </c>
      <c r="C209" s="84">
        <v>5.0</v>
      </c>
      <c r="D209" s="104">
        <v>0.6904</v>
      </c>
      <c r="E209" s="105">
        <f t="shared" si="1"/>
        <v>3.452</v>
      </c>
      <c r="F209" s="26"/>
    </row>
    <row r="210" ht="24.0" customHeight="1">
      <c r="A210" s="102" t="s">
        <v>169</v>
      </c>
      <c r="B210" s="107">
        <v>0.1344</v>
      </c>
      <c r="C210" s="84">
        <v>2.0</v>
      </c>
      <c r="D210" s="108">
        <v>1.0</v>
      </c>
      <c r="E210" s="105">
        <f t="shared" si="1"/>
        <v>0.2688</v>
      </c>
      <c r="F210" s="26"/>
    </row>
    <row r="211" ht="24.0" customHeight="1">
      <c r="A211" s="84" t="s">
        <v>170</v>
      </c>
      <c r="B211" s="107">
        <v>0.0302</v>
      </c>
      <c r="C211" s="84">
        <v>2.0</v>
      </c>
      <c r="D211" s="104">
        <v>0.6904</v>
      </c>
      <c r="E211" s="105">
        <f t="shared" si="1"/>
        <v>0.04170016</v>
      </c>
      <c r="F211" s="26"/>
    </row>
    <row r="212" ht="24.0" customHeight="1">
      <c r="A212" s="84" t="s">
        <v>171</v>
      </c>
      <c r="B212" s="107">
        <v>0.0118</v>
      </c>
      <c r="C212" s="84">
        <v>3.0</v>
      </c>
      <c r="D212" s="104">
        <v>1.0</v>
      </c>
      <c r="E212" s="105">
        <f t="shared" si="1"/>
        <v>0.0354</v>
      </c>
      <c r="F212" s="26"/>
    </row>
    <row r="213" ht="24.0" customHeight="1">
      <c r="A213" s="84" t="s">
        <v>172</v>
      </c>
      <c r="B213" s="107">
        <v>0.02</v>
      </c>
      <c r="C213" s="84">
        <v>1.0</v>
      </c>
      <c r="D213" s="108">
        <v>1.0</v>
      </c>
      <c r="E213" s="105">
        <f t="shared" si="1"/>
        <v>0.02</v>
      </c>
      <c r="F213" s="26"/>
    </row>
    <row r="214" ht="24.0" customHeight="1">
      <c r="A214" s="84" t="s">
        <v>173</v>
      </c>
      <c r="B214" s="107">
        <v>0.004</v>
      </c>
      <c r="C214" s="84">
        <v>1.0</v>
      </c>
      <c r="D214" s="108">
        <v>1.0</v>
      </c>
      <c r="E214" s="105">
        <f t="shared" si="1"/>
        <v>0.004</v>
      </c>
      <c r="F214" s="26"/>
    </row>
    <row r="215" ht="24.0" customHeight="1">
      <c r="A215" s="84" t="s">
        <v>174</v>
      </c>
      <c r="B215" s="107">
        <v>0.0143</v>
      </c>
      <c r="C215" s="84">
        <v>20.0</v>
      </c>
      <c r="D215" s="104">
        <v>0.6904</v>
      </c>
      <c r="E215" s="105">
        <f t="shared" si="1"/>
        <v>0.1974544</v>
      </c>
      <c r="F215" s="26"/>
    </row>
    <row r="216" ht="24.0" customHeight="1">
      <c r="A216" s="84" t="s">
        <v>175</v>
      </c>
      <c r="B216" s="107">
        <v>0.0197</v>
      </c>
      <c r="C216" s="84">
        <v>180.0</v>
      </c>
      <c r="D216" s="104">
        <v>0.6904</v>
      </c>
      <c r="E216" s="105">
        <f t="shared" si="1"/>
        <v>2.4481584</v>
      </c>
      <c r="F216" s="26"/>
    </row>
    <row r="217" ht="24.0" customHeight="1">
      <c r="A217" s="84" t="s">
        <v>176</v>
      </c>
      <c r="B217" s="107">
        <v>0.0016</v>
      </c>
      <c r="C217" s="84">
        <v>6.0</v>
      </c>
      <c r="D217" s="108">
        <v>1.0</v>
      </c>
      <c r="E217" s="105">
        <f t="shared" si="1"/>
        <v>0.0096</v>
      </c>
      <c r="F217" s="26"/>
    </row>
    <row r="218" ht="6.0" customHeight="1">
      <c r="A218" s="4"/>
      <c r="B218" s="5"/>
      <c r="C218" s="4"/>
      <c r="D218" s="4"/>
      <c r="E218" s="4"/>
      <c r="F218" s="4"/>
    </row>
    <row r="219">
      <c r="A219" s="51" t="s">
        <v>177</v>
      </c>
      <c r="B219" s="22"/>
      <c r="C219" s="26"/>
      <c r="D219" s="26"/>
      <c r="E219" s="26"/>
      <c r="F219" s="26"/>
    </row>
    <row r="220">
      <c r="A220" s="32" t="s">
        <v>178</v>
      </c>
      <c r="B220" s="22"/>
      <c r="C220" s="26"/>
      <c r="D220" s="26"/>
      <c r="E220" s="48"/>
      <c r="F220" s="48"/>
    </row>
    <row r="221" ht="18.75" customHeight="1">
      <c r="A221" s="47" t="s">
        <v>160</v>
      </c>
      <c r="B221" s="96" t="s">
        <v>179</v>
      </c>
      <c r="C221" s="26"/>
      <c r="D221" s="26"/>
      <c r="E221" s="48"/>
      <c r="F221" s="48"/>
    </row>
    <row r="222" ht="24.0" customHeight="1">
      <c r="A222" s="84" t="s">
        <v>180</v>
      </c>
      <c r="B222" s="110">
        <f t="shared" ref="B222:B233" si="2">E206</f>
        <v>20.712</v>
      </c>
      <c r="C222" s="26"/>
      <c r="D222" s="26"/>
      <c r="E222" s="26"/>
      <c r="F222" s="26"/>
    </row>
    <row r="223" ht="24.0" customHeight="1">
      <c r="A223" s="84" t="s">
        <v>166</v>
      </c>
      <c r="B223" s="110">
        <f t="shared" si="2"/>
        <v>1</v>
      </c>
      <c r="C223" s="26"/>
      <c r="D223" s="26"/>
      <c r="E223" s="26"/>
      <c r="F223" s="26"/>
    </row>
    <row r="224" ht="24.0" customHeight="1">
      <c r="A224" s="84" t="s">
        <v>167</v>
      </c>
      <c r="B224" s="110">
        <f t="shared" si="2"/>
        <v>0.9548232</v>
      </c>
      <c r="C224" s="26"/>
      <c r="D224" s="26"/>
      <c r="E224" s="26"/>
      <c r="F224" s="26"/>
    </row>
    <row r="225" ht="24.0" customHeight="1">
      <c r="A225" s="84" t="s">
        <v>168</v>
      </c>
      <c r="B225" s="110">
        <f t="shared" si="2"/>
        <v>3.452</v>
      </c>
      <c r="C225" s="26"/>
      <c r="D225" s="26"/>
      <c r="E225" s="26"/>
      <c r="F225" s="26"/>
    </row>
    <row r="226" ht="24.0" customHeight="1">
      <c r="A226" s="84" t="s">
        <v>181</v>
      </c>
      <c r="B226" s="110">
        <f t="shared" si="2"/>
        <v>0.2688</v>
      </c>
      <c r="C226" s="26"/>
      <c r="D226" s="26"/>
      <c r="E226" s="26"/>
      <c r="F226" s="26"/>
    </row>
    <row r="227" ht="24.0" customHeight="1">
      <c r="A227" s="84" t="s">
        <v>170</v>
      </c>
      <c r="B227" s="110">
        <f t="shared" si="2"/>
        <v>0.04170016</v>
      </c>
      <c r="C227" s="26"/>
      <c r="D227" s="26"/>
      <c r="E227" s="26"/>
      <c r="F227" s="26"/>
    </row>
    <row r="228" ht="24.0" customHeight="1">
      <c r="A228" s="84" t="s">
        <v>171</v>
      </c>
      <c r="B228" s="110">
        <f t="shared" si="2"/>
        <v>0.0354</v>
      </c>
      <c r="C228" s="26"/>
      <c r="D228" s="26"/>
      <c r="E228" s="26"/>
      <c r="F228" s="26"/>
    </row>
    <row r="229" ht="24.0" customHeight="1">
      <c r="A229" s="84" t="s">
        <v>172</v>
      </c>
      <c r="B229" s="110">
        <f t="shared" si="2"/>
        <v>0.02</v>
      </c>
      <c r="C229" s="26"/>
      <c r="D229" s="26"/>
      <c r="E229" s="26"/>
      <c r="F229" s="26"/>
    </row>
    <row r="230" ht="24.0" customHeight="1">
      <c r="A230" s="84" t="s">
        <v>173</v>
      </c>
      <c r="B230" s="110">
        <f t="shared" si="2"/>
        <v>0.004</v>
      </c>
      <c r="C230" s="26"/>
      <c r="D230" s="26"/>
      <c r="E230" s="26"/>
      <c r="F230" s="26"/>
    </row>
    <row r="231" ht="24.0" customHeight="1">
      <c r="A231" s="84" t="s">
        <v>174</v>
      </c>
      <c r="B231" s="110">
        <f t="shared" si="2"/>
        <v>0.1974544</v>
      </c>
      <c r="C231" s="26"/>
      <c r="D231" s="26"/>
      <c r="E231" s="26"/>
      <c r="F231" s="26"/>
    </row>
    <row r="232" ht="24.0" customHeight="1">
      <c r="A232" s="84" t="s">
        <v>175</v>
      </c>
      <c r="B232" s="110">
        <f t="shared" si="2"/>
        <v>2.4481584</v>
      </c>
      <c r="C232" s="26"/>
      <c r="D232" s="26"/>
      <c r="E232" s="26"/>
      <c r="F232" s="26"/>
    </row>
    <row r="233" ht="24.0" customHeight="1">
      <c r="A233" s="84" t="s">
        <v>176</v>
      </c>
      <c r="B233" s="110">
        <f t="shared" si="2"/>
        <v>0.0096</v>
      </c>
      <c r="C233" s="26"/>
      <c r="D233" s="26"/>
      <c r="E233" s="26"/>
      <c r="F233" s="26"/>
    </row>
    <row r="234" ht="24.0" customHeight="1">
      <c r="A234" s="111" t="s">
        <v>182</v>
      </c>
      <c r="B234" s="112">
        <f>SUM(B222:B233)</f>
        <v>29.14393616</v>
      </c>
      <c r="C234" s="26"/>
      <c r="D234" s="26"/>
      <c r="E234" s="48"/>
      <c r="F234" s="48"/>
    </row>
    <row r="235" ht="6.0" customHeight="1">
      <c r="A235" s="4"/>
      <c r="B235" s="5"/>
      <c r="C235" s="4"/>
      <c r="D235" s="4"/>
      <c r="E235" s="4"/>
      <c r="F235" s="4"/>
    </row>
    <row r="236">
      <c r="A236" s="68" t="s">
        <v>183</v>
      </c>
      <c r="B236" s="21"/>
      <c r="C236" s="21"/>
      <c r="D236" s="22"/>
      <c r="E236" s="26"/>
      <c r="F236" s="26"/>
    </row>
    <row r="237">
      <c r="A237" s="32" t="s">
        <v>320</v>
      </c>
      <c r="B237" s="21"/>
      <c r="C237" s="21"/>
      <c r="D237" s="22"/>
      <c r="E237" s="26"/>
      <c r="F237" s="26"/>
    </row>
    <row r="238">
      <c r="A238" s="25" t="s">
        <v>23</v>
      </c>
      <c r="B238" s="34" t="s">
        <v>24</v>
      </c>
      <c r="C238" s="25" t="s">
        <v>185</v>
      </c>
      <c r="D238" s="25" t="s">
        <v>186</v>
      </c>
      <c r="E238" s="48"/>
      <c r="F238" s="48"/>
    </row>
    <row r="239" ht="24.0" customHeight="1">
      <c r="A239" s="27" t="s">
        <v>128</v>
      </c>
      <c r="B239" s="35">
        <f>D31+E134+E197</f>
        <v>3983.15814</v>
      </c>
      <c r="C239" s="70">
        <v>30.0</v>
      </c>
      <c r="D239" s="37">
        <f>B239/C239</f>
        <v>132.771938</v>
      </c>
      <c r="E239" s="26"/>
      <c r="F239" s="26"/>
    </row>
    <row r="240" ht="6.0" customHeight="1">
      <c r="A240" s="4"/>
      <c r="B240" s="5"/>
      <c r="C240" s="4"/>
      <c r="D240" s="4"/>
      <c r="E240" s="4"/>
      <c r="F240" s="4"/>
    </row>
    <row r="241">
      <c r="A241" s="79" t="s">
        <v>187</v>
      </c>
      <c r="B241" s="21"/>
      <c r="C241" s="21"/>
      <c r="D241" s="21"/>
      <c r="E241" s="22"/>
      <c r="F241" s="26"/>
    </row>
    <row r="242">
      <c r="A242" s="45" t="s">
        <v>188</v>
      </c>
      <c r="B242" s="21"/>
      <c r="C242" s="21"/>
      <c r="D242" s="21"/>
      <c r="E242" s="22"/>
      <c r="F242" s="48"/>
    </row>
    <row r="243" ht="33.75" customHeight="1">
      <c r="A243" s="82" t="s">
        <v>189</v>
      </c>
      <c r="B243" s="81" t="s">
        <v>190</v>
      </c>
      <c r="C243" s="113" t="s">
        <v>191</v>
      </c>
      <c r="D243" s="80" t="s">
        <v>192</v>
      </c>
      <c r="E243" s="80" t="s">
        <v>193</v>
      </c>
      <c r="F243" s="48"/>
    </row>
    <row r="244" ht="24.0" customHeight="1">
      <c r="A244" s="27" t="s">
        <v>128</v>
      </c>
      <c r="B244" s="35">
        <f>D239</f>
        <v>132.771938</v>
      </c>
      <c r="C244" s="74">
        <f>$B$234</f>
        <v>29.14393616</v>
      </c>
      <c r="D244" s="35">
        <f>B244*C244</f>
        <v>3869.496885</v>
      </c>
      <c r="E244" s="37">
        <f>D244/12</f>
        <v>322.4580737</v>
      </c>
      <c r="F244" s="26"/>
    </row>
    <row r="245" ht="6.0" customHeight="1">
      <c r="A245" s="4"/>
      <c r="B245" s="5"/>
      <c r="C245" s="4"/>
      <c r="D245" s="4"/>
      <c r="E245" s="4"/>
      <c r="F245" s="4"/>
    </row>
    <row r="246">
      <c r="A246" s="114" t="s">
        <v>194</v>
      </c>
      <c r="B246" s="2"/>
      <c r="C246" s="2"/>
      <c r="D246" s="2"/>
      <c r="E246" s="2"/>
      <c r="F246" s="3"/>
    </row>
    <row r="247">
      <c r="A247" s="16" t="s">
        <v>195</v>
      </c>
    </row>
    <row r="248" ht="6.0" customHeight="1">
      <c r="A248" s="4"/>
      <c r="B248" s="5"/>
      <c r="C248" s="4"/>
      <c r="D248" s="4"/>
      <c r="E248" s="4"/>
      <c r="F248" s="4"/>
    </row>
    <row r="249">
      <c r="A249" s="43" t="s">
        <v>196</v>
      </c>
      <c r="B249" s="2"/>
      <c r="C249" s="2"/>
      <c r="D249" s="2"/>
      <c r="E249" s="2"/>
      <c r="F249" s="3"/>
    </row>
    <row r="250">
      <c r="A250" s="61" t="s">
        <v>321</v>
      </c>
    </row>
    <row r="251">
      <c r="A251" s="42" t="s">
        <v>198</v>
      </c>
      <c r="B251" s="53" t="s">
        <v>199</v>
      </c>
      <c r="C251" s="115" t="s">
        <v>200</v>
      </c>
      <c r="D251" s="116" t="s">
        <v>201</v>
      </c>
      <c r="E251" s="117" t="s">
        <v>202</v>
      </c>
      <c r="F251" s="117" t="s">
        <v>203</v>
      </c>
    </row>
    <row r="252">
      <c r="A252" s="118" t="s">
        <v>204</v>
      </c>
      <c r="B252" s="119" t="s">
        <v>205</v>
      </c>
      <c r="C252" s="119">
        <v>1.0</v>
      </c>
      <c r="D252" s="120">
        <f>'Zeladoria (1º ao 12º mês)'!D252</f>
        <v>22</v>
      </c>
      <c r="E252" s="119">
        <v>12.0</v>
      </c>
      <c r="F252" s="121">
        <f t="shared" ref="F252:F267" si="3">IF($E252&gt;12,(C252*($D252/$E252)*12),(C252*$D252))</f>
        <v>22</v>
      </c>
    </row>
    <row r="253">
      <c r="A253" s="118" t="s">
        <v>206</v>
      </c>
      <c r="B253" s="119" t="s">
        <v>207</v>
      </c>
      <c r="C253" s="119">
        <v>1.0</v>
      </c>
      <c r="D253" s="120">
        <f>'Zeladoria (1º ao 12º mês)'!D253</f>
        <v>73.77</v>
      </c>
      <c r="E253" s="119">
        <v>12.0</v>
      </c>
      <c r="F253" s="121">
        <f t="shared" si="3"/>
        <v>73.77</v>
      </c>
    </row>
    <row r="254">
      <c r="A254" s="118" t="s">
        <v>208</v>
      </c>
      <c r="B254" s="119" t="s">
        <v>207</v>
      </c>
      <c r="C254" s="119">
        <v>1.0</v>
      </c>
      <c r="D254" s="120">
        <f>'Zeladoria (1º ao 12º mês)'!D254</f>
        <v>203.3</v>
      </c>
      <c r="E254" s="119">
        <v>12.0</v>
      </c>
      <c r="F254" s="121">
        <f t="shared" si="3"/>
        <v>203.3</v>
      </c>
    </row>
    <row r="255">
      <c r="A255" s="118" t="s">
        <v>209</v>
      </c>
      <c r="B255" s="119" t="s">
        <v>210</v>
      </c>
      <c r="C255" s="119">
        <v>1.0</v>
      </c>
      <c r="D255" s="120">
        <f>'Zeladoria (1º ao 12º mês)'!D255</f>
        <v>55.45</v>
      </c>
      <c r="E255" s="119">
        <v>12.0</v>
      </c>
      <c r="F255" s="121">
        <f t="shared" si="3"/>
        <v>55.45</v>
      </c>
    </row>
    <row r="256">
      <c r="A256" s="118" t="s">
        <v>211</v>
      </c>
      <c r="B256" s="119" t="s">
        <v>207</v>
      </c>
      <c r="C256" s="119">
        <v>3.0</v>
      </c>
      <c r="D256" s="120">
        <f>'Zeladoria (1º ao 12º mês)'!D256</f>
        <v>65.09</v>
      </c>
      <c r="E256" s="119">
        <v>12.0</v>
      </c>
      <c r="F256" s="121">
        <f t="shared" si="3"/>
        <v>195.27</v>
      </c>
    </row>
    <row r="257">
      <c r="A257" s="118" t="s">
        <v>212</v>
      </c>
      <c r="B257" s="119" t="s">
        <v>207</v>
      </c>
      <c r="C257" s="119">
        <v>2.0</v>
      </c>
      <c r="D257" s="120">
        <f>'Zeladoria (1º ao 12º mês)'!D257</f>
        <v>61.02</v>
      </c>
      <c r="E257" s="119">
        <v>12.0</v>
      </c>
      <c r="F257" s="121">
        <f t="shared" si="3"/>
        <v>122.04</v>
      </c>
    </row>
    <row r="258">
      <c r="A258" s="118" t="s">
        <v>213</v>
      </c>
      <c r="B258" s="119" t="s">
        <v>207</v>
      </c>
      <c r="C258" s="119">
        <v>3.0</v>
      </c>
      <c r="D258" s="120">
        <f>'Zeladoria (1º ao 12º mês)'!D258</f>
        <v>20.98</v>
      </c>
      <c r="E258" s="119">
        <v>12.0</v>
      </c>
      <c r="F258" s="121">
        <f t="shared" si="3"/>
        <v>62.94</v>
      </c>
    </row>
    <row r="259">
      <c r="A259" s="118" t="s">
        <v>214</v>
      </c>
      <c r="B259" s="119" t="s">
        <v>215</v>
      </c>
      <c r="C259" s="119">
        <v>1.0</v>
      </c>
      <c r="D259" s="120">
        <f>'Zeladoria (1º ao 12º mês)'!D259</f>
        <v>24.2</v>
      </c>
      <c r="E259" s="119">
        <v>12.0</v>
      </c>
      <c r="F259" s="121">
        <f t="shared" si="3"/>
        <v>24.2</v>
      </c>
    </row>
    <row r="260">
      <c r="A260" s="118" t="s">
        <v>216</v>
      </c>
      <c r="B260" s="119" t="s">
        <v>215</v>
      </c>
      <c r="C260" s="119">
        <v>2.0</v>
      </c>
      <c r="D260" s="120">
        <f>'Zeladoria (1º ao 12º mês)'!D260</f>
        <v>22.76</v>
      </c>
      <c r="E260" s="119">
        <v>12.0</v>
      </c>
      <c r="F260" s="121">
        <f t="shared" si="3"/>
        <v>45.52</v>
      </c>
    </row>
    <row r="261">
      <c r="A261" s="118" t="s">
        <v>217</v>
      </c>
      <c r="B261" s="119" t="s">
        <v>215</v>
      </c>
      <c r="C261" s="119">
        <v>1.0</v>
      </c>
      <c r="D261" s="120">
        <f>'Zeladoria (1º ao 12º mês)'!D261</f>
        <v>124.31</v>
      </c>
      <c r="E261" s="119">
        <v>12.0</v>
      </c>
      <c r="F261" s="121">
        <f t="shared" si="3"/>
        <v>124.31</v>
      </c>
    </row>
    <row r="262">
      <c r="A262" s="118" t="s">
        <v>218</v>
      </c>
      <c r="B262" s="119" t="s">
        <v>215</v>
      </c>
      <c r="C262" s="119">
        <v>1.0</v>
      </c>
      <c r="D262" s="120">
        <f>'Zeladoria (1º ao 12º mês)'!D262</f>
        <v>6.75</v>
      </c>
      <c r="E262" s="119">
        <v>12.0</v>
      </c>
      <c r="F262" s="121">
        <f t="shared" si="3"/>
        <v>6.75</v>
      </c>
    </row>
    <row r="263">
      <c r="A263" s="118" t="s">
        <v>219</v>
      </c>
      <c r="B263" s="119" t="s">
        <v>210</v>
      </c>
      <c r="C263" s="119">
        <v>12.0</v>
      </c>
      <c r="D263" s="120">
        <f>'Zeladoria (1º ao 12º mês)'!D263</f>
        <v>5.6</v>
      </c>
      <c r="E263" s="119">
        <v>1.0</v>
      </c>
      <c r="F263" s="121">
        <f t="shared" si="3"/>
        <v>67.2</v>
      </c>
    </row>
    <row r="264">
      <c r="A264" s="118" t="s">
        <v>220</v>
      </c>
      <c r="B264" s="119" t="s">
        <v>210</v>
      </c>
      <c r="C264" s="119">
        <v>2.0</v>
      </c>
      <c r="D264" s="120">
        <f>'Zeladoria (1º ao 12º mês)'!D264</f>
        <v>12.64</v>
      </c>
      <c r="E264" s="119">
        <v>12.0</v>
      </c>
      <c r="F264" s="121">
        <f t="shared" si="3"/>
        <v>25.28</v>
      </c>
    </row>
    <row r="265">
      <c r="A265" s="118" t="s">
        <v>221</v>
      </c>
      <c r="B265" s="119" t="s">
        <v>215</v>
      </c>
      <c r="C265" s="119">
        <v>1.0</v>
      </c>
      <c r="D265" s="120">
        <f>'Zeladoria (1º ao 12º mês)'!D265</f>
        <v>50.89</v>
      </c>
      <c r="E265" s="119">
        <v>12.0</v>
      </c>
      <c r="F265" s="121">
        <f t="shared" si="3"/>
        <v>50.89</v>
      </c>
    </row>
    <row r="266">
      <c r="A266" s="118" t="s">
        <v>222</v>
      </c>
      <c r="B266" s="119" t="s">
        <v>215</v>
      </c>
      <c r="C266" s="119">
        <v>1.0</v>
      </c>
      <c r="D266" s="120">
        <f>'Zeladoria (1º ao 12º mês)'!D266</f>
        <v>5.32</v>
      </c>
      <c r="E266" s="119">
        <v>12.0</v>
      </c>
      <c r="F266" s="121">
        <f t="shared" si="3"/>
        <v>5.32</v>
      </c>
    </row>
    <row r="267">
      <c r="A267" s="118" t="s">
        <v>223</v>
      </c>
      <c r="B267" s="119" t="s">
        <v>210</v>
      </c>
      <c r="C267" s="119">
        <v>12.0</v>
      </c>
      <c r="D267" s="120">
        <f>'Zeladoria (1º ao 12º mês)'!D267</f>
        <v>2.21</v>
      </c>
      <c r="E267" s="119">
        <v>1.0</v>
      </c>
      <c r="F267" s="121">
        <f t="shared" si="3"/>
        <v>26.52</v>
      </c>
    </row>
    <row r="268" ht="15.0" customHeight="1">
      <c r="A268" s="122" t="s">
        <v>224</v>
      </c>
      <c r="B268" s="21"/>
      <c r="C268" s="21"/>
      <c r="D268" s="21"/>
      <c r="E268" s="22"/>
      <c r="F268" s="123">
        <f>SUM(F252:F267)</f>
        <v>1110.76</v>
      </c>
    </row>
    <row r="269" ht="15.0" customHeight="1">
      <c r="A269" s="124" t="s">
        <v>225</v>
      </c>
      <c r="B269" s="21"/>
      <c r="C269" s="21"/>
      <c r="D269" s="21"/>
      <c r="E269" s="22"/>
      <c r="F269" s="72">
        <f>F268/12</f>
        <v>92.56333333</v>
      </c>
    </row>
    <row r="270" ht="6.0" customHeight="1">
      <c r="A270" s="4"/>
      <c r="B270" s="5"/>
      <c r="C270" s="4"/>
      <c r="D270" s="4"/>
      <c r="E270" s="4"/>
      <c r="F270" s="4"/>
    </row>
    <row r="271">
      <c r="A271" s="43" t="s">
        <v>226</v>
      </c>
      <c r="B271" s="2"/>
      <c r="C271" s="2"/>
      <c r="D271" s="2"/>
      <c r="E271" s="2"/>
      <c r="F271" s="3"/>
    </row>
    <row r="272">
      <c r="A272" s="61" t="s">
        <v>322</v>
      </c>
    </row>
    <row r="273">
      <c r="A273" s="42" t="s">
        <v>198</v>
      </c>
      <c r="B273" s="53" t="s">
        <v>199</v>
      </c>
      <c r="C273" s="115" t="s">
        <v>200</v>
      </c>
      <c r="D273" s="116" t="s">
        <v>201</v>
      </c>
      <c r="E273" s="117" t="s">
        <v>202</v>
      </c>
      <c r="F273" s="117" t="s">
        <v>203</v>
      </c>
    </row>
    <row r="274">
      <c r="A274" s="118" t="s">
        <v>228</v>
      </c>
      <c r="B274" s="119" t="s">
        <v>215</v>
      </c>
      <c r="C274" s="119">
        <v>1.0</v>
      </c>
      <c r="D274" s="120">
        <f>'Zeladoria (1º ao 12º mês)'!D274</f>
        <v>469.86</v>
      </c>
      <c r="E274" s="119">
        <v>60.0</v>
      </c>
      <c r="F274" s="125">
        <f t="shared" ref="F274:F291" si="4">IF($E274&gt;12,(C274*($D274/$E274)*12),(C274*$D274))</f>
        <v>93.972</v>
      </c>
    </row>
    <row r="275" ht="15.0" customHeight="1">
      <c r="A275" s="118" t="s">
        <v>229</v>
      </c>
      <c r="B275" s="119" t="s">
        <v>215</v>
      </c>
      <c r="C275" s="119">
        <v>1.0</v>
      </c>
      <c r="D275" s="120">
        <f>'Zeladoria (1º ao 12º mês)'!D275</f>
        <v>84.74</v>
      </c>
      <c r="E275" s="119">
        <v>60.0</v>
      </c>
      <c r="F275" s="125">
        <f t="shared" si="4"/>
        <v>16.948</v>
      </c>
    </row>
    <row r="276" ht="15.0" customHeight="1">
      <c r="A276" s="118" t="s">
        <v>230</v>
      </c>
      <c r="B276" s="119" t="s">
        <v>215</v>
      </c>
      <c r="C276" s="119">
        <v>1.0</v>
      </c>
      <c r="D276" s="120">
        <f>'Zeladoria (1º ao 12º mês)'!D276</f>
        <v>1072.74</v>
      </c>
      <c r="E276" s="119">
        <v>60.0</v>
      </c>
      <c r="F276" s="125">
        <f t="shared" si="4"/>
        <v>214.548</v>
      </c>
    </row>
    <row r="277" ht="15.0" customHeight="1">
      <c r="A277" s="118" t="s">
        <v>231</v>
      </c>
      <c r="B277" s="119" t="s">
        <v>232</v>
      </c>
      <c r="C277" s="119">
        <v>1.0</v>
      </c>
      <c r="D277" s="120">
        <f>'Zeladoria (1º ao 12º mês)'!D277</f>
        <v>97.49</v>
      </c>
      <c r="E277" s="119">
        <v>60.0</v>
      </c>
      <c r="F277" s="125">
        <f t="shared" si="4"/>
        <v>19.498</v>
      </c>
    </row>
    <row r="278" ht="15.0" customHeight="1">
      <c r="A278" s="118" t="s">
        <v>233</v>
      </c>
      <c r="B278" s="119" t="s">
        <v>215</v>
      </c>
      <c r="C278" s="119">
        <v>1.0</v>
      </c>
      <c r="D278" s="120">
        <f>'Zeladoria (1º ao 12º mês)'!D278</f>
        <v>284.28</v>
      </c>
      <c r="E278" s="119">
        <v>60.0</v>
      </c>
      <c r="F278" s="125">
        <f t="shared" si="4"/>
        <v>56.856</v>
      </c>
    </row>
    <row r="279">
      <c r="A279" s="118" t="s">
        <v>234</v>
      </c>
      <c r="B279" s="119" t="s">
        <v>215</v>
      </c>
      <c r="C279" s="119">
        <v>1.0</v>
      </c>
      <c r="D279" s="120">
        <f>'Zeladoria (1º ao 12º mês)'!D279</f>
        <v>84.79</v>
      </c>
      <c r="E279" s="119">
        <v>60.0</v>
      </c>
      <c r="F279" s="125">
        <f t="shared" si="4"/>
        <v>16.958</v>
      </c>
    </row>
    <row r="280" ht="15.0" customHeight="1">
      <c r="A280" s="118" t="s">
        <v>235</v>
      </c>
      <c r="B280" s="119" t="s">
        <v>215</v>
      </c>
      <c r="C280" s="119">
        <v>1.0</v>
      </c>
      <c r="D280" s="120">
        <f>'Zeladoria (1º ao 12º mês)'!D280</f>
        <v>56.46</v>
      </c>
      <c r="E280" s="119">
        <v>60.0</v>
      </c>
      <c r="F280" s="125">
        <f t="shared" si="4"/>
        <v>11.292</v>
      </c>
    </row>
    <row r="281" ht="15.0" customHeight="1">
      <c r="A281" s="118" t="s">
        <v>236</v>
      </c>
      <c r="B281" s="119" t="s">
        <v>215</v>
      </c>
      <c r="C281" s="119">
        <v>1.0</v>
      </c>
      <c r="D281" s="120">
        <f>'Zeladoria (1º ao 12º mês)'!D281</f>
        <v>86.02</v>
      </c>
      <c r="E281" s="119">
        <v>60.0</v>
      </c>
      <c r="F281" s="125">
        <f t="shared" si="4"/>
        <v>17.204</v>
      </c>
    </row>
    <row r="282" ht="15.0" customHeight="1">
      <c r="A282" s="118" t="s">
        <v>237</v>
      </c>
      <c r="B282" s="119" t="s">
        <v>215</v>
      </c>
      <c r="C282" s="119">
        <v>1.0</v>
      </c>
      <c r="D282" s="120">
        <f>'Zeladoria (1º ao 12º mês)'!D282</f>
        <v>119.06</v>
      </c>
      <c r="E282" s="119">
        <v>60.0</v>
      </c>
      <c r="F282" s="125">
        <f t="shared" si="4"/>
        <v>23.812</v>
      </c>
    </row>
    <row r="283" ht="15.0" customHeight="1">
      <c r="A283" s="126" t="s">
        <v>238</v>
      </c>
      <c r="B283" s="119" t="s">
        <v>215</v>
      </c>
      <c r="C283" s="119">
        <v>1.0</v>
      </c>
      <c r="D283" s="120">
        <f>'Zeladoria (1º ao 12º mês)'!D283</f>
        <v>75.9</v>
      </c>
      <c r="E283" s="119">
        <v>60.0</v>
      </c>
      <c r="F283" s="125">
        <f t="shared" si="4"/>
        <v>15.18</v>
      </c>
    </row>
    <row r="284" ht="15.0" customHeight="1">
      <c r="A284" s="118" t="s">
        <v>239</v>
      </c>
      <c r="B284" s="119" t="s">
        <v>215</v>
      </c>
      <c r="C284" s="119">
        <v>1.0</v>
      </c>
      <c r="D284" s="120">
        <f>'Zeladoria (1º ao 12º mês)'!D284</f>
        <v>159.41</v>
      </c>
      <c r="E284" s="119">
        <v>60.0</v>
      </c>
      <c r="F284" s="125">
        <f t="shared" si="4"/>
        <v>31.882</v>
      </c>
    </row>
    <row r="285" ht="15.0" customHeight="1">
      <c r="A285" s="118" t="s">
        <v>240</v>
      </c>
      <c r="B285" s="119" t="s">
        <v>215</v>
      </c>
      <c r="C285" s="119">
        <v>1.0</v>
      </c>
      <c r="D285" s="120">
        <f>'Zeladoria (1º ao 12º mês)'!D285</f>
        <v>112.34</v>
      </c>
      <c r="E285" s="119">
        <v>60.0</v>
      </c>
      <c r="F285" s="125">
        <f t="shared" si="4"/>
        <v>22.468</v>
      </c>
    </row>
    <row r="286" ht="13.5" customHeight="1">
      <c r="A286" s="118" t="s">
        <v>241</v>
      </c>
      <c r="B286" s="119" t="s">
        <v>242</v>
      </c>
      <c r="C286" s="119">
        <v>1.0</v>
      </c>
      <c r="D286" s="120">
        <f>'Zeladoria (1º ao 12º mês)'!D286</f>
        <v>57.6</v>
      </c>
      <c r="E286" s="119">
        <v>60.0</v>
      </c>
      <c r="F286" s="125">
        <f t="shared" si="4"/>
        <v>11.52</v>
      </c>
    </row>
    <row r="287" ht="15.0" customHeight="1">
      <c r="A287" s="126" t="s">
        <v>243</v>
      </c>
      <c r="B287" s="119" t="s">
        <v>215</v>
      </c>
      <c r="C287" s="119">
        <v>1.0</v>
      </c>
      <c r="D287" s="120">
        <f>'Zeladoria (1º ao 12º mês)'!D287</f>
        <v>504.33</v>
      </c>
      <c r="E287" s="119">
        <v>60.0</v>
      </c>
      <c r="F287" s="125">
        <f t="shared" si="4"/>
        <v>100.866</v>
      </c>
    </row>
    <row r="288" ht="15.0" customHeight="1">
      <c r="A288" s="118" t="s">
        <v>244</v>
      </c>
      <c r="B288" s="119" t="s">
        <v>215</v>
      </c>
      <c r="C288" s="119">
        <v>1.0</v>
      </c>
      <c r="D288" s="120">
        <f>'Zeladoria (1º ao 12º mês)'!D288</f>
        <v>289.28</v>
      </c>
      <c r="E288" s="119">
        <v>60.0</v>
      </c>
      <c r="F288" s="125">
        <f t="shared" si="4"/>
        <v>57.856</v>
      </c>
    </row>
    <row r="289" ht="15.0" customHeight="1">
      <c r="A289" s="118" t="s">
        <v>245</v>
      </c>
      <c r="B289" s="119" t="s">
        <v>215</v>
      </c>
      <c r="C289" s="119">
        <v>1.0</v>
      </c>
      <c r="D289" s="120">
        <f>'Zeladoria (1º ao 12º mês)'!D289</f>
        <v>37.79</v>
      </c>
      <c r="E289" s="119">
        <v>60.0</v>
      </c>
      <c r="F289" s="125">
        <f t="shared" si="4"/>
        <v>7.558</v>
      </c>
    </row>
    <row r="290" ht="15.0" customHeight="1">
      <c r="A290" s="118" t="s">
        <v>246</v>
      </c>
      <c r="B290" s="127" t="s">
        <v>215</v>
      </c>
      <c r="C290" s="127">
        <v>1.0</v>
      </c>
      <c r="D290" s="120">
        <f>'Zeladoria (1º ao 12º mês)'!D290</f>
        <v>1781.59</v>
      </c>
      <c r="E290" s="127">
        <v>60.0</v>
      </c>
      <c r="F290" s="125">
        <f t="shared" si="4"/>
        <v>356.318</v>
      </c>
    </row>
    <row r="291" ht="15.0" customHeight="1">
      <c r="A291" s="118" t="s">
        <v>247</v>
      </c>
      <c r="B291" s="119" t="s">
        <v>215</v>
      </c>
      <c r="C291" s="119">
        <v>1.0</v>
      </c>
      <c r="D291" s="120">
        <f>'Zeladoria (1º ao 12º mês)'!D291</f>
        <v>22.21</v>
      </c>
      <c r="E291" s="119">
        <v>60.0</v>
      </c>
      <c r="F291" s="125">
        <f t="shared" si="4"/>
        <v>4.442</v>
      </c>
    </row>
    <row r="292" ht="15.0" customHeight="1">
      <c r="A292" s="122" t="s">
        <v>248</v>
      </c>
      <c r="B292" s="21"/>
      <c r="C292" s="21"/>
      <c r="D292" s="21"/>
      <c r="E292" s="22"/>
      <c r="F292" s="123">
        <f>SUM(F274:F291)</f>
        <v>1079.178</v>
      </c>
    </row>
    <row r="293" ht="15.0" customHeight="1">
      <c r="A293" s="124" t="s">
        <v>249</v>
      </c>
      <c r="B293" s="21"/>
      <c r="C293" s="21"/>
      <c r="D293" s="21"/>
      <c r="E293" s="22"/>
      <c r="F293" s="72">
        <f>F292/12</f>
        <v>89.9315</v>
      </c>
    </row>
    <row r="294" ht="6.0" customHeight="1">
      <c r="A294" s="128"/>
      <c r="B294" s="128"/>
      <c r="C294" s="128"/>
      <c r="D294" s="128"/>
      <c r="E294" s="128"/>
      <c r="F294" s="128"/>
    </row>
    <row r="295">
      <c r="A295" s="79" t="s">
        <v>250</v>
      </c>
      <c r="B295" s="21"/>
      <c r="C295" s="21"/>
      <c r="D295" s="21"/>
      <c r="E295" s="22"/>
      <c r="F295" s="128"/>
    </row>
    <row r="296">
      <c r="A296" s="32" t="s">
        <v>323</v>
      </c>
      <c r="B296" s="21"/>
      <c r="C296" s="21"/>
      <c r="D296" s="21"/>
      <c r="E296" s="22"/>
      <c r="F296" s="128"/>
    </row>
    <row r="297">
      <c r="A297" s="82" t="s">
        <v>189</v>
      </c>
      <c r="B297" s="129" t="s">
        <v>252</v>
      </c>
      <c r="C297" s="129" t="s">
        <v>253</v>
      </c>
      <c r="D297" s="80" t="s">
        <v>254</v>
      </c>
      <c r="E297" s="80" t="s">
        <v>255</v>
      </c>
      <c r="F297" s="128"/>
    </row>
    <row r="298">
      <c r="A298" s="27" t="s">
        <v>128</v>
      </c>
      <c r="B298" s="35">
        <f>F269</f>
        <v>92.56333333</v>
      </c>
      <c r="C298" s="35">
        <f>F293</f>
        <v>89.9315</v>
      </c>
      <c r="D298" s="127">
        <v>1.0</v>
      </c>
      <c r="E298" s="37">
        <f>B298+(C298/D298)</f>
        <v>182.4948333</v>
      </c>
      <c r="F298" s="128"/>
    </row>
    <row r="299" ht="6.0" customHeight="1">
      <c r="A299" s="26"/>
      <c r="B299" s="130"/>
      <c r="C299" s="26"/>
      <c r="D299" s="26"/>
      <c r="E299" s="26"/>
      <c r="F299" s="26"/>
    </row>
    <row r="300">
      <c r="A300" s="15" t="s">
        <v>256</v>
      </c>
      <c r="B300" s="2"/>
      <c r="C300" s="2"/>
      <c r="D300" s="2"/>
      <c r="E300" s="2"/>
      <c r="F300" s="3"/>
    </row>
    <row r="301" ht="6.0" customHeight="1">
      <c r="A301" s="131"/>
      <c r="B301" s="131"/>
      <c r="C301" s="131"/>
      <c r="D301" s="131"/>
      <c r="E301" s="131"/>
      <c r="F301" s="44"/>
    </row>
    <row r="302">
      <c r="A302" s="51" t="s">
        <v>257</v>
      </c>
      <c r="B302" s="21"/>
      <c r="C302" s="21"/>
      <c r="D302" s="21"/>
      <c r="E302" s="21"/>
      <c r="F302" s="22"/>
    </row>
    <row r="303">
      <c r="A303" s="32" t="s">
        <v>324</v>
      </c>
      <c r="B303" s="21"/>
      <c r="C303" s="21"/>
      <c r="D303" s="21"/>
      <c r="E303" s="21"/>
      <c r="F303" s="22"/>
    </row>
    <row r="304">
      <c r="A304" s="25" t="s">
        <v>259</v>
      </c>
      <c r="B304" s="25" t="s">
        <v>260</v>
      </c>
      <c r="C304" s="25" t="s">
        <v>150</v>
      </c>
      <c r="D304" s="25" t="s">
        <v>261</v>
      </c>
      <c r="E304" s="39"/>
      <c r="F304" s="39"/>
    </row>
    <row r="305">
      <c r="A305" s="27" t="s">
        <v>262</v>
      </c>
      <c r="B305" s="60">
        <f>'Zeladoria (1º ao 12º mês)'!B305</f>
        <v>0.03</v>
      </c>
      <c r="C305" s="132">
        <f>SUM(D31,E134,E197,E244,E298)</f>
        <v>4488.111047</v>
      </c>
      <c r="D305" s="132">
        <f t="shared" ref="D305:D306" si="5">B305*C305</f>
        <v>134.6433314</v>
      </c>
      <c r="E305" s="39"/>
      <c r="F305" s="39"/>
    </row>
    <row r="306">
      <c r="A306" s="27" t="s">
        <v>263</v>
      </c>
      <c r="B306" s="60">
        <f>'Zeladoria (1º ao 12º mês)'!B306</f>
        <v>0.0679</v>
      </c>
      <c r="C306" s="132">
        <f>SUM(C305,D305)</f>
        <v>4622.754378</v>
      </c>
      <c r="D306" s="132">
        <f t="shared" si="5"/>
        <v>313.8850223</v>
      </c>
      <c r="E306" s="39"/>
      <c r="F306" s="39"/>
    </row>
    <row r="307">
      <c r="A307" s="27" t="s">
        <v>264</v>
      </c>
      <c r="B307" s="133">
        <f>SUM(B308,B311,B313)</f>
        <v>0.1425</v>
      </c>
      <c r="C307" s="134" t="s">
        <v>265</v>
      </c>
      <c r="D307" s="132">
        <f>SUM(D308,D311,D312)</f>
        <v>820.3744776</v>
      </c>
      <c r="E307" s="39"/>
      <c r="F307" s="39"/>
    </row>
    <row r="308">
      <c r="A308" s="27" t="s">
        <v>266</v>
      </c>
      <c r="B308" s="133">
        <f>SUM(B309,B310)</f>
        <v>0.0925</v>
      </c>
      <c r="C308" s="132"/>
      <c r="D308" s="132">
        <f>SUM(D309,D310,D311)</f>
        <v>532.5237837</v>
      </c>
      <c r="E308" s="39"/>
      <c r="F308" s="39"/>
    </row>
    <row r="309">
      <c r="A309" s="27" t="s">
        <v>267</v>
      </c>
      <c r="B309" s="60">
        <f>'Zeladoria (1º ao 12º mês)'!B309</f>
        <v>0.076</v>
      </c>
      <c r="C309" s="132">
        <f>SUM(C305,D305,D306)</f>
        <v>4936.6394</v>
      </c>
      <c r="D309" s="132">
        <f t="shared" ref="D309:D311" si="6">(C309*$B309)/(1-$B$307)</f>
        <v>437.5330547</v>
      </c>
      <c r="E309" s="39"/>
      <c r="F309" s="39"/>
    </row>
    <row r="310">
      <c r="A310" s="27" t="s">
        <v>268</v>
      </c>
      <c r="B310" s="60">
        <f>'Zeladoria (1º ao 12º mês)'!B310</f>
        <v>0.0165</v>
      </c>
      <c r="C310" s="132">
        <f>SUM(C305,D305,D306)</f>
        <v>4936.6394</v>
      </c>
      <c r="D310" s="132">
        <f t="shared" si="6"/>
        <v>94.99072899</v>
      </c>
      <c r="E310" s="39"/>
      <c r="F310" s="39"/>
    </row>
    <row r="311">
      <c r="A311" s="27" t="s">
        <v>269</v>
      </c>
      <c r="B311" s="60">
        <f>'Zeladoria (1º ao 12º mês)'!B311</f>
        <v>0</v>
      </c>
      <c r="C311" s="132">
        <f>SUM(C305,D305,D306)</f>
        <v>4936.6394</v>
      </c>
      <c r="D311" s="132">
        <f t="shared" si="6"/>
        <v>0</v>
      </c>
      <c r="E311" s="39"/>
      <c r="F311" s="39"/>
    </row>
    <row r="312">
      <c r="A312" s="27" t="s">
        <v>270</v>
      </c>
      <c r="B312" s="133">
        <f>B313</f>
        <v>0.05</v>
      </c>
      <c r="C312" s="134" t="s">
        <v>265</v>
      </c>
      <c r="D312" s="132">
        <f>D313</f>
        <v>287.8506939</v>
      </c>
      <c r="E312" s="39"/>
      <c r="F312" s="39"/>
    </row>
    <row r="313">
      <c r="A313" s="27" t="s">
        <v>271</v>
      </c>
      <c r="B313" s="60">
        <f>'Zeladoria (1º ao 12º mês)'!B313</f>
        <v>0.05</v>
      </c>
      <c r="C313" s="132">
        <f>SUM(C305,D305,D306)</f>
        <v>4936.6394</v>
      </c>
      <c r="D313" s="132">
        <f>(C313*$B313)/(1-$B$307)</f>
        <v>287.8506939</v>
      </c>
      <c r="E313" s="39"/>
      <c r="F313" s="39"/>
    </row>
    <row r="314" ht="6.0" customHeight="1">
      <c r="A314" s="26"/>
      <c r="B314" s="130"/>
      <c r="C314" s="26"/>
      <c r="D314" s="26"/>
      <c r="E314" s="26"/>
      <c r="F314" s="39"/>
    </row>
    <row r="315">
      <c r="A315" s="79" t="s">
        <v>272</v>
      </c>
      <c r="B315" s="21"/>
      <c r="C315" s="21"/>
      <c r="D315" s="21"/>
      <c r="E315" s="22"/>
      <c r="F315" s="135"/>
    </row>
    <row r="316" ht="24.0" customHeight="1">
      <c r="A316" s="53" t="s">
        <v>273</v>
      </c>
      <c r="B316" s="91" t="s">
        <v>274</v>
      </c>
      <c r="C316" s="53" t="s">
        <v>275</v>
      </c>
      <c r="D316" s="136" t="s">
        <v>276</v>
      </c>
      <c r="E316" s="53" t="s">
        <v>277</v>
      </c>
      <c r="F316" s="48"/>
    </row>
    <row r="317">
      <c r="A317" s="27" t="s">
        <v>278</v>
      </c>
      <c r="B317" s="35">
        <f>D305</f>
        <v>134.6433314</v>
      </c>
      <c r="C317" s="35">
        <f>D306</f>
        <v>313.8850223</v>
      </c>
      <c r="D317" s="35">
        <f>D307</f>
        <v>820.3744776</v>
      </c>
      <c r="E317" s="37">
        <f>SUM(B317:D317)</f>
        <v>1268.902831</v>
      </c>
      <c r="F317" s="26"/>
    </row>
    <row r="318" ht="6.0" customHeight="1">
      <c r="A318" s="137"/>
      <c r="B318" s="138"/>
      <c r="C318" s="138"/>
      <c r="D318" s="48"/>
      <c r="E318" s="139"/>
      <c r="F318" s="48"/>
    </row>
    <row r="319">
      <c r="A319" s="140" t="s">
        <v>325</v>
      </c>
      <c r="B319" s="22"/>
      <c r="C319" s="48"/>
      <c r="D319" s="48"/>
      <c r="E319" s="26"/>
      <c r="F319" s="26"/>
    </row>
    <row r="320">
      <c r="A320" s="141" t="s">
        <v>280</v>
      </c>
      <c r="B320" s="142" t="s">
        <v>281</v>
      </c>
      <c r="C320" s="48"/>
      <c r="D320" s="48"/>
      <c r="E320" s="48"/>
      <c r="F320" s="48"/>
    </row>
    <row r="321">
      <c r="A321" s="143" t="s">
        <v>282</v>
      </c>
      <c r="B321" s="144">
        <f>D31</f>
        <v>2252.736</v>
      </c>
      <c r="C321" s="48"/>
      <c r="D321" s="26"/>
      <c r="E321" s="26"/>
      <c r="F321" s="26"/>
    </row>
    <row r="322">
      <c r="A322" s="145" t="s">
        <v>283</v>
      </c>
      <c r="B322" s="144">
        <f>E134</f>
        <v>1711.38352</v>
      </c>
      <c r="C322" s="48"/>
      <c r="D322" s="26"/>
      <c r="E322" s="26"/>
      <c r="F322" s="26"/>
    </row>
    <row r="323">
      <c r="A323" s="145" t="s">
        <v>284</v>
      </c>
      <c r="B323" s="144">
        <f>E197</f>
        <v>19.0386196</v>
      </c>
      <c r="C323" s="48"/>
      <c r="D323" s="26"/>
      <c r="E323" s="26"/>
      <c r="F323" s="26"/>
    </row>
    <row r="324">
      <c r="A324" s="145" t="s">
        <v>285</v>
      </c>
      <c r="B324" s="144">
        <f>E244</f>
        <v>322.4580737</v>
      </c>
      <c r="C324" s="48"/>
      <c r="D324" s="26"/>
      <c r="E324" s="26"/>
      <c r="F324" s="26"/>
    </row>
    <row r="325">
      <c r="A325" s="145" t="s">
        <v>286</v>
      </c>
      <c r="B325" s="144">
        <f>E298</f>
        <v>182.4948333</v>
      </c>
      <c r="C325" s="48"/>
      <c r="D325" s="26"/>
      <c r="E325" s="26"/>
      <c r="F325" s="26"/>
    </row>
    <row r="326">
      <c r="A326" s="145" t="s">
        <v>287</v>
      </c>
      <c r="B326" s="144">
        <f>E317</f>
        <v>1268.902831</v>
      </c>
      <c r="C326" s="48"/>
      <c r="D326" s="26"/>
      <c r="E326" s="26"/>
      <c r="F326" s="26"/>
    </row>
    <row r="327">
      <c r="A327" s="146" t="s">
        <v>288</v>
      </c>
      <c r="B327" s="147">
        <f>SUM(B321:B326)</f>
        <v>5757.013878</v>
      </c>
      <c r="C327" s="48"/>
      <c r="D327" s="26"/>
      <c r="E327" s="26"/>
      <c r="F327" s="26"/>
    </row>
    <row r="328" ht="6.0" customHeight="1">
      <c r="A328" s="148"/>
      <c r="B328" s="148"/>
      <c r="C328" s="148"/>
      <c r="D328" s="148"/>
      <c r="E328" s="148"/>
      <c r="F328" s="148"/>
    </row>
    <row r="329">
      <c r="A329" s="149" t="s">
        <v>326</v>
      </c>
      <c r="B329" s="22"/>
      <c r="C329" s="48"/>
      <c r="D329" s="150"/>
      <c r="E329" s="150"/>
      <c r="F329" s="150"/>
    </row>
    <row r="330">
      <c r="A330" s="42" t="s">
        <v>290</v>
      </c>
      <c r="B330" s="91" t="s">
        <v>291</v>
      </c>
      <c r="C330" s="48"/>
      <c r="D330" s="150"/>
      <c r="E330" s="78"/>
      <c r="F330" s="150"/>
    </row>
    <row r="331">
      <c r="A331" s="143" t="s">
        <v>292</v>
      </c>
      <c r="B331" s="127">
        <v>1.0</v>
      </c>
      <c r="C331" s="48"/>
      <c r="D331" s="151"/>
      <c r="F331" s="150"/>
    </row>
    <row r="332">
      <c r="A332" s="152" t="s">
        <v>293</v>
      </c>
      <c r="B332" s="153">
        <f>B327*B331</f>
        <v>5757.013878</v>
      </c>
      <c r="C332" s="48"/>
      <c r="D332" s="151"/>
      <c r="F332" s="150"/>
    </row>
    <row r="333" ht="15.0" customHeight="1">
      <c r="A333" s="155" t="s">
        <v>327</v>
      </c>
      <c r="B333" s="154">
        <f>SUM(B332)</f>
        <v>5757.013878</v>
      </c>
      <c r="C333" s="48"/>
      <c r="D333" s="151"/>
      <c r="F333" s="26"/>
    </row>
    <row r="334" ht="15.0" customHeight="1">
      <c r="A334" s="155" t="s">
        <v>328</v>
      </c>
      <c r="B334" s="154">
        <f>B333*12</f>
        <v>69084.16653</v>
      </c>
      <c r="C334" s="48"/>
      <c r="D334" s="151"/>
      <c r="E334" s="151"/>
      <c r="F334" s="26"/>
    </row>
    <row r="335" ht="6.75" customHeight="1">
      <c r="A335" s="137"/>
      <c r="B335" s="138"/>
      <c r="C335" s="138"/>
      <c r="D335" s="151"/>
      <c r="F335" s="48"/>
    </row>
  </sheetData>
  <mergeCells count="117">
    <mergeCell ref="A1:F1"/>
    <mergeCell ref="A3:F3"/>
    <mergeCell ref="A5:F5"/>
    <mergeCell ref="A6:F6"/>
    <mergeCell ref="A7:F7"/>
    <mergeCell ref="A8:F8"/>
    <mergeCell ref="A9:F9"/>
    <mergeCell ref="A11:F11"/>
    <mergeCell ref="A12:F12"/>
    <mergeCell ref="A14:F14"/>
    <mergeCell ref="A15:F15"/>
    <mergeCell ref="A17:F17"/>
    <mergeCell ref="A19:D19"/>
    <mergeCell ref="A20:D20"/>
    <mergeCell ref="A24:D24"/>
    <mergeCell ref="A25:D25"/>
    <mergeCell ref="A29:D29"/>
    <mergeCell ref="A33:F33"/>
    <mergeCell ref="A35:F35"/>
    <mergeCell ref="A37:D37"/>
    <mergeCell ref="A38:D38"/>
    <mergeCell ref="A42:D42"/>
    <mergeCell ref="A43:D43"/>
    <mergeCell ref="A47:E47"/>
    <mergeCell ref="A48:E48"/>
    <mergeCell ref="A52:E52"/>
    <mergeCell ref="A56:F56"/>
    <mergeCell ref="A57:F57"/>
    <mergeCell ref="A59:B59"/>
    <mergeCell ref="C63:F63"/>
    <mergeCell ref="A71:D71"/>
    <mergeCell ref="A72:D72"/>
    <mergeCell ref="A76:D76"/>
    <mergeCell ref="A77:D77"/>
    <mergeCell ref="A81:D81"/>
    <mergeCell ref="A85:F85"/>
    <mergeCell ref="A86:F86"/>
    <mergeCell ref="A88:E88"/>
    <mergeCell ref="A90:E90"/>
    <mergeCell ref="A91:E91"/>
    <mergeCell ref="A95:D95"/>
    <mergeCell ref="A96:D96"/>
    <mergeCell ref="A100:D100"/>
    <mergeCell ref="A104:D104"/>
    <mergeCell ref="A106:D106"/>
    <mergeCell ref="A107:D107"/>
    <mergeCell ref="A111:D111"/>
    <mergeCell ref="A112:D112"/>
    <mergeCell ref="A116:D116"/>
    <mergeCell ref="A236:D236"/>
    <mergeCell ref="A237:D237"/>
    <mergeCell ref="A241:E241"/>
    <mergeCell ref="A242:E242"/>
    <mergeCell ref="A246:F246"/>
    <mergeCell ref="A247:F247"/>
    <mergeCell ref="A249:F249"/>
    <mergeCell ref="A250:F250"/>
    <mergeCell ref="A268:E268"/>
    <mergeCell ref="A269:E269"/>
    <mergeCell ref="A271:F271"/>
    <mergeCell ref="A272:F272"/>
    <mergeCell ref="A292:E292"/>
    <mergeCell ref="A293:E293"/>
    <mergeCell ref="A120:F120"/>
    <mergeCell ref="A121:F121"/>
    <mergeCell ref="A123:D123"/>
    <mergeCell ref="A124:D124"/>
    <mergeCell ref="A128:E128"/>
    <mergeCell ref="A132:E132"/>
    <mergeCell ref="A136:F136"/>
    <mergeCell ref="A137:F137"/>
    <mergeCell ref="A138:B138"/>
    <mergeCell ref="A147:F147"/>
    <mergeCell ref="A148:F148"/>
    <mergeCell ref="A150:D150"/>
    <mergeCell ref="A151:D151"/>
    <mergeCell ref="A155:D155"/>
    <mergeCell ref="A156:D156"/>
    <mergeCell ref="A160:D160"/>
    <mergeCell ref="A161:D161"/>
    <mergeCell ref="A165:F165"/>
    <mergeCell ref="A166:F166"/>
    <mergeCell ref="A168:D168"/>
    <mergeCell ref="A169:D169"/>
    <mergeCell ref="A173:D173"/>
    <mergeCell ref="A174:D174"/>
    <mergeCell ref="A178:D178"/>
    <mergeCell ref="A179:D179"/>
    <mergeCell ref="A183:F183"/>
    <mergeCell ref="A184:F184"/>
    <mergeCell ref="A186:E186"/>
    <mergeCell ref="A190:D190"/>
    <mergeCell ref="A191:D191"/>
    <mergeCell ref="A195:E195"/>
    <mergeCell ref="A199:F199"/>
    <mergeCell ref="A200:F200"/>
    <mergeCell ref="A202:E202"/>
    <mergeCell ref="A203:E203"/>
    <mergeCell ref="A204:A205"/>
    <mergeCell ref="B204:B205"/>
    <mergeCell ref="C204:C205"/>
    <mergeCell ref="D204:D205"/>
    <mergeCell ref="E204:E205"/>
    <mergeCell ref="A219:B219"/>
    <mergeCell ref="A220:B220"/>
    <mergeCell ref="A329:B329"/>
    <mergeCell ref="D331:E331"/>
    <mergeCell ref="D332:E332"/>
    <mergeCell ref="D333:E333"/>
    <mergeCell ref="D335:E335"/>
    <mergeCell ref="A295:E295"/>
    <mergeCell ref="A296:E296"/>
    <mergeCell ref="A300:F300"/>
    <mergeCell ref="A302:F302"/>
    <mergeCell ref="A303:F303"/>
    <mergeCell ref="A315:E315"/>
    <mergeCell ref="A319:B319"/>
  </mergeCells>
  <hyperlinks>
    <hyperlink r:id="rId1" ref="A6"/>
    <hyperlink r:id="rId2" ref="A7"/>
    <hyperlink r:id="rId3" ref="A8"/>
    <hyperlink r:id="rId4" ref="A9"/>
  </hyperlinks>
  <printOptions horizontalCentered="1"/>
  <pageMargins bottom="0.75" footer="0.0" header="0.0" left="0.25" right="0.25" top="0.75"/>
  <pageSetup fitToHeight="0" paperSize="8" orientation="portrait"/>
  <drawing r:id="rId5"/>
</worksheet>
</file>