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5" yWindow="0" windowWidth="14295" windowHeight="12765"/>
  </bookViews>
  <sheets>
    <sheet name="Aux. Man. Predial - CV" sheetId="6" r:id="rId1"/>
    <sheet name="Insumos Aux Man Predial" sheetId="9" r:id="rId2"/>
  </sheets>
  <calcPr calcId="144525"/>
</workbook>
</file>

<file path=xl/calcChain.xml><?xml version="1.0" encoding="utf-8"?>
<calcChain xmlns="http://schemas.openxmlformats.org/spreadsheetml/2006/main">
  <c r="J61" i="6" l="1"/>
  <c r="K42" i="9" l="1"/>
  <c r="L42" i="9" s="1"/>
  <c r="M42" i="9" s="1"/>
  <c r="N43" i="9" s="1"/>
  <c r="M21" i="9" l="1"/>
  <c r="N21" i="9" s="1"/>
  <c r="M20" i="9"/>
  <c r="N20" i="9" s="1"/>
  <c r="M19" i="9"/>
  <c r="N19" i="9" s="1"/>
  <c r="M18" i="9"/>
  <c r="N18" i="9" s="1"/>
  <c r="M17" i="9"/>
  <c r="N17" i="9" s="1"/>
  <c r="M16" i="9"/>
  <c r="N16" i="9" s="1"/>
  <c r="M15" i="9"/>
  <c r="N15" i="9" s="1"/>
  <c r="M14" i="9"/>
  <c r="N14" i="9" s="1"/>
  <c r="M13" i="9"/>
  <c r="N13" i="9" s="1"/>
  <c r="M12" i="9"/>
  <c r="N12" i="9" s="1"/>
  <c r="M11" i="9"/>
  <c r="N11" i="9" s="1"/>
  <c r="M10" i="9"/>
  <c r="N10" i="9" s="1"/>
  <c r="M9" i="9"/>
  <c r="N9" i="9" s="1"/>
  <c r="M8" i="9"/>
  <c r="N8" i="9" s="1"/>
  <c r="M7" i="9"/>
  <c r="N7" i="9" s="1"/>
  <c r="M6" i="9"/>
  <c r="N6" i="9" s="1"/>
  <c r="J123" i="6"/>
  <c r="N22" i="9" l="1"/>
  <c r="N23" i="9" s="1"/>
  <c r="J120" i="6" s="1"/>
  <c r="I146" i="6" l="1"/>
  <c r="J124" i="6"/>
  <c r="J159" i="6" s="1"/>
  <c r="I45" i="6"/>
  <c r="I51" i="6" s="1"/>
  <c r="J23" i="6"/>
  <c r="J24" i="6" s="1"/>
  <c r="J26" i="6" s="1"/>
  <c r="J82" i="6" s="1"/>
  <c r="J57" i="6" l="1"/>
  <c r="J66" i="6" s="1"/>
  <c r="J74" i="6" s="1"/>
  <c r="J92" i="6"/>
  <c r="J48" i="6"/>
  <c r="J81" i="6"/>
  <c r="J50" i="6"/>
  <c r="J46" i="6"/>
  <c r="J43" i="6"/>
  <c r="J34" i="6"/>
  <c r="J84" i="6"/>
  <c r="J49" i="6"/>
  <c r="J45" i="6"/>
  <c r="J33" i="6"/>
  <c r="J155" i="6"/>
  <c r="J96" i="6"/>
  <c r="J83" i="6"/>
  <c r="J47" i="6"/>
  <c r="J44" i="6"/>
  <c r="J107" i="6"/>
  <c r="J108" i="6" s="1"/>
  <c r="J115" i="6" s="1"/>
  <c r="J51" i="6" l="1"/>
  <c r="J73" i="6" s="1"/>
  <c r="J35" i="6"/>
  <c r="J89" i="6"/>
  <c r="J79" i="6"/>
  <c r="J36" i="6" l="1"/>
  <c r="J37" i="6" s="1"/>
  <c r="J72" i="6" s="1"/>
  <c r="J75" i="6" s="1"/>
  <c r="J80" i="6"/>
  <c r="J85" i="6" s="1"/>
  <c r="J157" i="6" s="1"/>
  <c r="J94" i="6"/>
  <c r="J97" i="6"/>
  <c r="J93" i="6"/>
  <c r="J95" i="6"/>
  <c r="J98" i="6" l="1"/>
  <c r="J99" i="6" s="1"/>
  <c r="J100" i="6" s="1"/>
  <c r="J114" i="6" s="1"/>
  <c r="J116" i="6" s="1"/>
  <c r="J158" i="6" s="1"/>
  <c r="J156" i="6"/>
  <c r="J160" i="6" l="1"/>
  <c r="J130" i="6"/>
  <c r="J131" i="6" s="1"/>
  <c r="J132" i="6" l="1"/>
  <c r="J133" i="6" s="1"/>
  <c r="J134" i="6" s="1"/>
  <c r="J137" i="6" l="1"/>
  <c r="J143" i="6"/>
  <c r="J138" i="6"/>
  <c r="J146" i="6" l="1"/>
  <c r="J144" i="6"/>
  <c r="J161" i="6" s="1"/>
  <c r="J162" i="6" s="1"/>
  <c r="J164" i="6" s="1"/>
  <c r="J165" i="6" s="1"/>
</calcChain>
</file>

<file path=xl/sharedStrings.xml><?xml version="1.0" encoding="utf-8"?>
<sst xmlns="http://schemas.openxmlformats.org/spreadsheetml/2006/main" count="421" uniqueCount="252">
  <si>
    <t>Nº do processo:</t>
  </si>
  <si>
    <t>Licitação nº:</t>
  </si>
  <si>
    <t>DISCRIMINAÇÃO DOS SERVIÇOS (DADOS REFERENTES À CONTRATAÇÃO)</t>
  </si>
  <si>
    <t>A</t>
  </si>
  <si>
    <t>Data de apresentação da proposta (dia/mês/ano)</t>
  </si>
  <si>
    <t>B</t>
  </si>
  <si>
    <t>Município/UF</t>
  </si>
  <si>
    <t>C</t>
  </si>
  <si>
    <t>Ano do Acordo, Convenção ou Dissídio Coletivo</t>
  </si>
  <si>
    <t>D</t>
  </si>
  <si>
    <t>Número de meses de execução contratual</t>
  </si>
  <si>
    <t>IDENTIFICAÇÃO DO SERVIÇO</t>
  </si>
  <si>
    <r>
      <t xml:space="preserve">1. MÓDULOS 
</t>
    </r>
    <r>
      <rPr>
        <b/>
        <sz val="12"/>
        <rFont val="Arial"/>
        <family val="2"/>
      </rPr>
      <t xml:space="preserve">Mão de obra
</t>
    </r>
    <r>
      <rPr>
        <b/>
        <sz val="11"/>
        <rFont val="Arial"/>
        <family val="2"/>
      </rPr>
      <t>Mão de obra vinculada à execução contratual</t>
    </r>
  </si>
  <si>
    <t>Dados para composição dos custos referente à mão de obra</t>
  </si>
  <si>
    <t>Tipo de Serviço (mesmo serviço com características distintas)</t>
  </si>
  <si>
    <t>Classificação Brasileira de Ocupações (CBO)</t>
  </si>
  <si>
    <t>Salário Normativo da Categoria Profissional - para a jornada de 44 h/sem</t>
  </si>
  <si>
    <t>Categoria Profissional (vinculada à execução contratual)</t>
  </si>
  <si>
    <t>Data-Base da Categoria (dia/mês/ano)</t>
  </si>
  <si>
    <t>1º de janeiro de 2018</t>
  </si>
  <si>
    <t>Módulo 1: Composição da Remuneração</t>
  </si>
  <si>
    <t xml:space="preserve">Composição da Remuneração </t>
  </si>
  <si>
    <t>Percentual
(R$)</t>
  </si>
  <si>
    <t xml:space="preserve">Valor
(R$) </t>
  </si>
  <si>
    <t>E</t>
  </si>
  <si>
    <t>F</t>
  </si>
  <si>
    <t>G</t>
  </si>
  <si>
    <t xml:space="preserve">Outros (especificar)                                          </t>
  </si>
  <si>
    <t xml:space="preserve">Total </t>
  </si>
  <si>
    <t>Módulo 2 – Encargos e Benefícios Anuais, Mensais e Diários</t>
  </si>
  <si>
    <t>2.1</t>
  </si>
  <si>
    <t>Valor (R$)</t>
  </si>
  <si>
    <r>
      <t>13º (décimo terceiro) Salário</t>
    </r>
    <r>
      <rPr>
        <b/>
        <sz val="11"/>
        <color indexed="8"/>
        <rFont val="Arial"/>
        <family val="2"/>
      </rPr>
      <t xml:space="preserve"> </t>
    </r>
    <r>
      <rPr>
        <b/>
        <sz val="8"/>
        <color indexed="10"/>
        <rFont val="Arial"/>
        <family val="2"/>
      </rPr>
      <t>Obrigatória a cotação de 8,33% sobre o valor do Módulo 1 – Composição da Remuneração, conforme Anexo XII da IN 5/17</t>
    </r>
  </si>
  <si>
    <t>Total</t>
  </si>
  <si>
    <t>Incidência dos encargos do Submódulo 2.2 sobre o total do Submódulo 2.1</t>
  </si>
  <si>
    <t>Submódulo 2.2 - Encargos Previdenciários (GPS), Fundo de Garantia por Tempo de Serviço (FGTS) e outras contribuições</t>
  </si>
  <si>
    <t>2.2</t>
  </si>
  <si>
    <t>GPS, FGTS e outras contribuições</t>
  </si>
  <si>
    <t>Percentual (%)</t>
  </si>
  <si>
    <t>Valor
 (R$)</t>
  </si>
  <si>
    <t>INSS</t>
  </si>
  <si>
    <t>Salário Educação</t>
  </si>
  <si>
    <r>
      <t xml:space="preserve">RAT x FAP
</t>
    </r>
    <r>
      <rPr>
        <b/>
        <sz val="8"/>
        <color indexed="10"/>
        <rFont val="Arial"/>
        <family val="2"/>
      </rPr>
      <t>Cálculo do valor: % do SAT x FAP (Fator Acidentário de Prevenção de cada empresa)</t>
    </r>
  </si>
  <si>
    <t>RAT =</t>
  </si>
  <si>
    <t xml:space="preserve"> FAP =</t>
  </si>
  <si>
    <t>SESC ou SESI</t>
  </si>
  <si>
    <t>SENAC ou SENAI</t>
  </si>
  <si>
    <t>SEBRAE</t>
  </si>
  <si>
    <t>INCRA</t>
  </si>
  <si>
    <t>H</t>
  </si>
  <si>
    <t>FGTS</t>
  </si>
  <si>
    <t>Submódulo 2.3 – Benefícios Mensais e Diários</t>
  </si>
  <si>
    <t>2.3</t>
  </si>
  <si>
    <t>Benefícios Mensais e Diários</t>
  </si>
  <si>
    <r>
      <t xml:space="preserve">Transporte                                              </t>
    </r>
    <r>
      <rPr>
        <b/>
        <sz val="10"/>
        <color indexed="10"/>
        <rFont val="Arial"/>
        <family val="2"/>
      </rPr>
      <t xml:space="preserve"> Cálculo do valor: [(2xVTx22) – (6%xSB)]</t>
    </r>
  </si>
  <si>
    <t xml:space="preserve">      A.1) Valor da passagem do transporte coletivo no município de prestação dos serviços: </t>
  </si>
  <si>
    <t>-</t>
  </si>
  <si>
    <t xml:space="preserve">      A.2) Quantidade de passagens por dia por empregado:</t>
  </si>
  <si>
    <t xml:space="preserve">      A.3) Quantidade de dias do mês de recebimento de passagens</t>
  </si>
  <si>
    <r>
      <t xml:space="preserve">Auxílio-Refeição/Alimentação </t>
    </r>
    <r>
      <rPr>
        <b/>
        <sz val="10"/>
        <color indexed="10"/>
        <rFont val="Arial"/>
        <family val="2"/>
      </rPr>
      <t>Cálculo do valor = [(22xVA)x(1-</t>
    </r>
    <r>
      <rPr>
        <b/>
        <sz val="10"/>
        <color indexed="12"/>
        <rFont val="Arial"/>
        <family val="2"/>
      </rPr>
      <t>0,18</t>
    </r>
    <r>
      <rPr>
        <b/>
        <sz val="10"/>
        <color indexed="10"/>
        <rFont val="Arial"/>
        <family val="2"/>
      </rPr>
      <t>)]</t>
    </r>
  </si>
  <si>
    <t xml:space="preserve">      B.2) Quantidade de dias do mês de recebimento de auxílio-alimentação</t>
  </si>
  <si>
    <t xml:space="preserve">Outros (especificar)                                            </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</si>
  <si>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t>
  </si>
  <si>
    <t>Quadro-Resumo do Módulo 2 – Encargos e Benefícios Anuais, Mensais e Diários</t>
  </si>
  <si>
    <t>Encargos e Benefícios Anuais, Mensais e Diários</t>
  </si>
  <si>
    <t>Módulo 3 - Provisão para Rescisão</t>
  </si>
  <si>
    <t>Provisão para Rescisão</t>
  </si>
  <si>
    <t>Valor  (R$)</t>
  </si>
  <si>
    <r>
      <t xml:space="preserve">Aviso Prévio Indenizado     </t>
    </r>
    <r>
      <rPr>
        <b/>
        <sz val="8"/>
        <color indexed="1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</si>
  <si>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</si>
  <si>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r>
      <t xml:space="preserve">Multa do FGTS e contribuição social sobre o Aviso Prévio Indenizado </t>
    </r>
    <r>
      <rPr>
        <b/>
        <sz val="8"/>
        <color indexed="10"/>
        <rFont val="Arial"/>
        <family val="2"/>
      </rPr>
      <t>Obrigatória a cotação de 0,24% sobre o valor do Módulo 1 – Composição da Remuneração, conforme Anexo XII da IN Seges nº 5/2017 (0,24% + 4,76% = 5,0%)</t>
    </r>
  </si>
  <si>
    <t xml:space="preserve">Incidência dos encargos do Submódulo 2.2 sobre o Aviso Prévio Trabalhado         </t>
  </si>
  <si>
    <r>
      <t xml:space="preserve">Multa do FGTS e contribuição social sobre o Aviso Prévio Trabalhado </t>
    </r>
    <r>
      <rPr>
        <b/>
        <sz val="8"/>
        <color indexed="10"/>
        <rFont val="Arial"/>
        <family val="2"/>
      </rPr>
      <t>Obrigatória a cotação de 4,76% sobre o valor do Módulo 1 – Composição da Remuneração, conforme Anexo XII da IN Seges nº 5/2017 (4,76%+0,24% = 5,0%)</t>
    </r>
  </si>
  <si>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</si>
  <si>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</si>
  <si>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t>4.1</t>
  </si>
  <si>
    <t>Ausências Legais</t>
  </si>
  <si>
    <r>
      <t>Férias</t>
    </r>
    <r>
      <rPr>
        <b/>
        <sz val="10"/>
        <color indexed="19"/>
        <rFont val="Arial"/>
        <family val="2"/>
      </rPr>
      <t xml:space="preserve"> </t>
    </r>
    <r>
      <rPr>
        <b/>
        <sz val="8"/>
        <color indexed="10"/>
        <rFont val="Arial"/>
        <family val="2"/>
      </rPr>
      <t>Obrigatória a cotação de 9,075% sobre o valor do Módulo 1 – Composição da Remuneração, conforme Anexo XII da IN 5/17 (Férias + Adicional = 9,075% + 3,025% = 12,10%)</t>
    </r>
  </si>
  <si>
    <r>
      <t xml:space="preserve">Ausências Legais                                               </t>
    </r>
    <r>
      <rPr>
        <b/>
        <sz val="10"/>
        <color indexed="10"/>
        <rFont val="Arial"/>
        <family val="2"/>
      </rPr>
      <t>Cálculo do valor = [(</t>
    </r>
    <r>
      <rPr>
        <b/>
        <sz val="10"/>
        <color indexed="12"/>
        <rFont val="Arial"/>
        <family val="2"/>
      </rPr>
      <t>BCCPA</t>
    </r>
    <r>
      <rPr>
        <b/>
        <sz val="10"/>
        <color indexed="10"/>
        <rFont val="Arial"/>
        <family val="2"/>
      </rPr>
      <t>/30)x2,96dias]/12</t>
    </r>
  </si>
  <si>
    <r>
      <t xml:space="preserve">Licença-Paternidade                                   </t>
    </r>
    <r>
      <rPr>
        <b/>
        <sz val="10"/>
        <color indexed="10"/>
        <rFont val="Arial"/>
        <family val="2"/>
      </rPr>
      <t>Cálculo do valor = {[(</t>
    </r>
    <r>
      <rPr>
        <b/>
        <sz val="10"/>
        <color indexed="12"/>
        <rFont val="Arial"/>
        <family val="2"/>
      </rPr>
      <t>BCCPA</t>
    </r>
    <r>
      <rPr>
        <b/>
        <sz val="10"/>
        <color indexed="10"/>
        <rFont val="Arial"/>
        <family val="2"/>
      </rPr>
      <t>/30)x5dias]/12}x1,5%</t>
    </r>
  </si>
  <si>
    <r>
      <t xml:space="preserve">Ausência por acidente de trabalho           </t>
    </r>
    <r>
      <rPr>
        <b/>
        <sz val="10"/>
        <color indexed="10"/>
        <rFont val="Arial"/>
        <family val="2"/>
      </rPr>
      <t>Cálculo do valor  = {[(</t>
    </r>
    <r>
      <rPr>
        <b/>
        <sz val="10"/>
        <color indexed="12"/>
        <rFont val="Arial"/>
        <family val="2"/>
      </rPr>
      <t>BCCPA</t>
    </r>
    <r>
      <rPr>
        <b/>
        <sz val="10"/>
        <color indexed="10"/>
        <rFont val="Arial"/>
        <family val="2"/>
      </rPr>
      <t>/30)x15dias]/12}x0,78%</t>
    </r>
  </si>
  <si>
    <r>
      <t xml:space="preserve">Afastamento Maternidade                           </t>
    </r>
    <r>
      <rPr>
        <b/>
        <sz val="10"/>
        <color indexed="10"/>
        <rFont val="Arial"/>
        <family val="2"/>
      </rPr>
      <t>Cálculo do valor = {[(</t>
    </r>
    <r>
      <rPr>
        <b/>
        <sz val="10"/>
        <color indexed="12"/>
        <rFont val="Arial"/>
        <family val="2"/>
      </rPr>
      <t>Rem</t>
    </r>
    <r>
      <rPr>
        <b/>
        <sz val="10"/>
        <color indexed="10"/>
        <rFont val="Arial"/>
        <family val="2"/>
      </rPr>
      <t>+1/3</t>
    </r>
    <r>
      <rPr>
        <b/>
        <sz val="10"/>
        <color indexed="12"/>
        <rFont val="Arial"/>
        <family val="2"/>
      </rPr>
      <t>Rem</t>
    </r>
    <r>
      <rPr>
        <b/>
        <sz val="10"/>
        <color indexed="10"/>
        <rFont val="Arial"/>
        <family val="2"/>
      </rPr>
      <t>)/12]x(4/12)}x2%</t>
    </r>
  </si>
  <si>
    <r>
      <t xml:space="preserve">(Outros)   Ausência por doença </t>
    </r>
    <r>
      <rPr>
        <b/>
        <sz val="10"/>
        <color indexed="12"/>
        <rFont val="Arial"/>
        <family val="2"/>
      </rPr>
      <t>(incluído)</t>
    </r>
    <r>
      <rPr>
        <b/>
        <sz val="10"/>
        <color indexed="8"/>
        <rFont val="Arial"/>
        <family val="2"/>
      </rPr>
      <t xml:space="preserve">  </t>
    </r>
    <r>
      <rPr>
        <b/>
        <sz val="10"/>
        <color indexed="10"/>
        <rFont val="Arial"/>
        <family val="2"/>
      </rPr>
      <t>Cálculo do valor = [(</t>
    </r>
    <r>
      <rPr>
        <b/>
        <sz val="10"/>
        <color indexed="12"/>
        <rFont val="Arial"/>
        <family val="2"/>
      </rPr>
      <t>BCCPA</t>
    </r>
    <r>
      <rPr>
        <b/>
        <sz val="10"/>
        <color indexed="10"/>
        <rFont val="Arial"/>
        <family val="2"/>
      </rPr>
      <t>)/30)x5dias]/12</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</si>
  <si>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</si>
  <si>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</si>
  <si>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Submódulo 4.2 – Intrajornada</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</si>
  <si>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</si>
  <si>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</si>
  <si>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</si>
  <si>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</si>
  <si>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</si>
  <si>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</si>
  <si>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</si>
  <si>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</si>
  <si>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</si>
  <si>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</si>
  <si>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Materiais </t>
  </si>
  <si>
    <t xml:space="preserve">Equipamentos </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</si>
  <si>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</si>
  <si>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</si>
  <si>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</si>
  <si>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</si>
  <si>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</si>
  <si>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</si>
  <si>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</si>
  <si>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</si>
  <si>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</si>
  <si>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</si>
  <si>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</si>
  <si>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t xml:space="preserve">  a) Cofins  </t>
    </r>
    <r>
      <rPr>
        <sz val="10"/>
        <color indexed="10"/>
        <rFont val="Arial"/>
        <family val="2"/>
      </rPr>
      <t>(depende do regime de tributação - utilizada a hipótese de Lucro Real)</t>
    </r>
  </si>
  <si>
    <r>
      <t xml:space="preserve">  b) PIS </t>
    </r>
    <r>
      <rPr>
        <sz val="10"/>
        <color indexed="10"/>
        <rFont val="Arial"/>
        <family val="2"/>
      </rPr>
      <t>(depende do regime de tributação - utilizada a hipótese de Lucro Real)</t>
    </r>
  </si>
  <si>
    <r>
      <t xml:space="preserve"> c) IRPJ - </t>
    </r>
    <r>
      <rPr>
        <b/>
        <sz val="10"/>
        <color indexed="12"/>
        <rFont val="Arial"/>
        <family val="2"/>
      </rPr>
      <t>Em face do Ac. TCU nº 648/2016-P, o licitante pode cotar este tributo, porém a Administração não pode inclui-lo no orçamento-base</t>
    </r>
  </si>
  <si>
    <r>
      <t xml:space="preserve"> d) CSLL - </t>
    </r>
    <r>
      <rPr>
        <b/>
        <sz val="10"/>
        <color indexed="12"/>
        <rFont val="Arial"/>
        <family val="2"/>
      </rPr>
      <t>Em face do Ac. TCU nº 648/2016-P, o licitante pode cotar este tributo, porém a Administração não pode inclui-lo no orçamento-base</t>
    </r>
  </si>
  <si>
    <t>C.2   Tributos Estaduais (especificar)</t>
  </si>
  <si>
    <t>C.3   Tributos Municipais (especificar):</t>
  </si>
  <si>
    <t xml:space="preserve">Percentual Total e Valor Total de Tributos  </t>
  </si>
  <si>
    <t>Cálculo dos Tributos</t>
  </si>
  <si>
    <t xml:space="preserve">                  Base de Cálculo para os Tributos</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</si>
  <si>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</si>
  <si>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</si>
  <si>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</si>
  <si>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</si>
  <si>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</si>
  <si>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</si>
  <si>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</si>
  <si>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</si>
  <si>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</si>
  <si>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</si>
  <si>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</si>
  <si>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Adicional de Insalubridade (20% do SB - cláusula 18 da CCT SINDASSEIO 2018)</t>
  </si>
  <si>
    <t>Valor Mensal dos Serviços</t>
  </si>
  <si>
    <t>Valor total Anual</t>
  </si>
  <si>
    <t>Ibirubá/RS</t>
  </si>
  <si>
    <t>13º (décimo terceiro) Salário e Adicional de Férias</t>
  </si>
  <si>
    <t>Total  de remuneração por posto</t>
  </si>
  <si>
    <r>
      <t xml:space="preserve">Plano de Benefício Social Familiar (cláusula 22 da CCT 2018)  </t>
    </r>
    <r>
      <rPr>
        <b/>
        <sz val="10"/>
        <color indexed="10"/>
        <rFont val="Arial"/>
        <family val="2"/>
      </rPr>
      <t xml:space="preserve">Cálculo do valor = R$ 12,60 </t>
    </r>
    <r>
      <rPr>
        <b/>
        <sz val="10"/>
        <color indexed="39"/>
        <rFont val="Arial"/>
        <family val="2"/>
      </rPr>
      <t>Sem participação do empregado</t>
    </r>
  </si>
  <si>
    <t xml:space="preserve">      B.1) Valor do auxílio-alimentação (clausula 19 da CCT 2018): </t>
  </si>
  <si>
    <r>
      <t xml:space="preserve">Base de cálculo para o Custo de Reposição do Profissional Ausente (substituto): BCCPA = Rem + 13º + Férias + 1/3Férias </t>
    </r>
    <r>
      <rPr>
        <b/>
        <sz val="11"/>
        <color indexed="10"/>
        <rFont val="Arial"/>
        <family val="2"/>
      </rPr>
      <t xml:space="preserve">(exceto a linha “A” que tem % fixo pela conta vinculada e o Afastamento Maternidade) - </t>
    </r>
    <r>
      <rPr>
        <sz val="10"/>
        <color indexed="8"/>
        <rFont val="Arial"/>
        <family val="2"/>
      </rPr>
      <t xml:space="preserve">Conforme item 89 do Relatório do Acórdão TCU n 1.753/2008 do Plenário
</t>
    </r>
    <r>
      <rPr>
        <b/>
        <sz val="10"/>
        <color indexed="8"/>
        <rFont val="Arial"/>
        <family val="2"/>
      </rPr>
      <t/>
    </r>
  </si>
  <si>
    <r>
      <t>13º (décimo terceiro) Salário</t>
    </r>
    <r>
      <rPr>
        <b/>
        <sz val="10"/>
        <color indexed="38"/>
        <rFont val="Arial"/>
        <family val="2"/>
      </rPr>
      <t xml:space="preserve"> </t>
    </r>
    <r>
      <rPr>
        <b/>
        <sz val="10"/>
        <rFont val="Arial"/>
        <family val="2"/>
      </rPr>
      <t>e Adicional de Férias</t>
    </r>
  </si>
  <si>
    <r>
      <t xml:space="preserve">Dia: </t>
    </r>
    <r>
      <rPr>
        <b/>
        <sz val="10"/>
        <color theme="6" tint="-0.249977111117893"/>
        <rFont val="Arial"/>
        <family val="2"/>
      </rPr>
      <t>XX/xx/XXXX às XXhs</t>
    </r>
  </si>
  <si>
    <t>XX/xx/xxxx às xxhs</t>
  </si>
  <si>
    <t>01/01/18 a 31/12/18 SINDASSEIO/RS - Número MTE RS000013/2018</t>
  </si>
  <si>
    <t>Nota1:  O Módulo 1 refere-se ao valor mensal devido ao empegado pela prestação do serviço no período de 12 meses.</t>
  </si>
  <si>
    <r>
      <t xml:space="preserve">  a) ISS    </t>
    </r>
    <r>
      <rPr>
        <sz val="10"/>
        <color indexed="10"/>
        <rFont val="Arial"/>
        <family val="2"/>
      </rPr>
      <t xml:space="preserve"> (Lei Complementar nº 015/2003 de 26 de dezembro de 2003)</t>
    </r>
  </si>
  <si>
    <t xml:space="preserve"> = ( ------------------------------------------------ ) x Alíquota do Tributo</t>
  </si>
  <si>
    <t xml:space="preserve">Auxiliar de Manutenção Predial - Regime de Tributação: Lucro Real </t>
  </si>
  <si>
    <t>Auxiliar de Manutenção Predial</t>
  </si>
  <si>
    <t>Quantidade de postos</t>
  </si>
  <si>
    <t>Item</t>
  </si>
  <si>
    <t>Descrição</t>
  </si>
  <si>
    <t>Unidade</t>
  </si>
  <si>
    <t>Quantidade anual</t>
  </si>
  <si>
    <t>preço</t>
  </si>
  <si>
    <t>forn.</t>
  </si>
  <si>
    <t>média</t>
  </si>
  <si>
    <t>valor anual</t>
  </si>
  <si>
    <t>(1)</t>
  </si>
  <si>
    <t>(2)</t>
  </si>
  <si>
    <t>(14)</t>
  </si>
  <si>
    <t>(15)</t>
  </si>
  <si>
    <t>(5)</t>
  </si>
  <si>
    <t>(3)</t>
  </si>
  <si>
    <t>(6)</t>
  </si>
  <si>
    <t>(11)</t>
  </si>
  <si>
    <t>(12)</t>
  </si>
  <si>
    <t>(13)</t>
  </si>
  <si>
    <t>(8)</t>
  </si>
  <si>
    <t>(9)</t>
  </si>
  <si>
    <t>(10)</t>
  </si>
  <si>
    <t>(4)</t>
  </si>
  <si>
    <t>(7)</t>
  </si>
  <si>
    <t>Lista de fornecedores</t>
  </si>
  <si>
    <t>forn. 1</t>
  </si>
  <si>
    <t>forn. 2</t>
  </si>
  <si>
    <t>forn. 3</t>
  </si>
  <si>
    <t>forn. 4</t>
  </si>
  <si>
    <t>forn. 5</t>
  </si>
  <si>
    <t>forn. 6</t>
  </si>
  <si>
    <t>forn. 7</t>
  </si>
  <si>
    <t>forn. 8</t>
  </si>
  <si>
    <t>forn. 9</t>
  </si>
  <si>
    <t>forn. 10</t>
  </si>
  <si>
    <t>forn. 11</t>
  </si>
  <si>
    <t>forn. 12</t>
  </si>
  <si>
    <t>https://www.epibrasil.com.br</t>
  </si>
  <si>
    <t>forn. 15</t>
  </si>
  <si>
    <t>RELÓGIO PONTO</t>
  </si>
  <si>
    <t>Relógio ponto (atende às exigências do MTE)
Amortização em 60 meses.</t>
  </si>
  <si>
    <t>https://lojadoponto.com.br</t>
  </si>
  <si>
    <t>Valor mensal</t>
  </si>
  <si>
    <t>http://www.shoptime.com.br</t>
  </si>
  <si>
    <t>https://www.americanas.com.br</t>
  </si>
  <si>
    <t>MAPA COMPOSIÇÃO INSUMOS</t>
  </si>
  <si>
    <t>Botina de couro, fechada com solado baixo de borracha antiderrapante com palmilha antibacteriana. A botina deverá possuir CA, indicado para uso em atividades da construção civil.</t>
  </si>
  <si>
    <t>par</t>
  </si>
  <si>
    <t>48,00</t>
  </si>
  <si>
    <t>Bota cano longo confeccionada em PVC sem biqueira e com solado antiderrapante</t>
  </si>
  <si>
    <t>45,00</t>
  </si>
  <si>
    <t>Camiseta manga curta confeccionado com tecido de algodão.</t>
  </si>
  <si>
    <t>unidade</t>
  </si>
  <si>
    <t>Camiseta manga longa confeccionado com tecido de algodão.</t>
  </si>
  <si>
    <t xml:space="preserve">Calça de brim com barra costurada; com elástico e cordão na cintura; com 2 bolsos frontais tipo calça social. </t>
  </si>
  <si>
    <t>46,00</t>
  </si>
  <si>
    <t>Jaqueta  de nylon, forrada, com gola alta, bolso nas laterais, revestimento interno em algodão.</t>
  </si>
  <si>
    <t>Luva de borracha nitrílica sem forro de alto desempenho com palma, face palmar dos dedos e pontas dos dedos antiderrapantes A luva deverá possuir certificação do ministério do trabalho - CA.</t>
  </si>
  <si>
    <t>Luva de vaqueta - luva de segurança confeccionada com vaqueta curtida ao cromo, com formato de cinco dedos (forma L), com reforço na palma, reforço de costura entre o polegar e o indicador e entre os dedos anelares, costura com linha de nylon. Protege o usuário contra respingos de solda, materiais abrasivos e escoriantes. Deverá possuir certificação do ministério do trabalho - CA, indicado para uso em atividades da construção civil.</t>
  </si>
  <si>
    <t>16,00</t>
  </si>
  <si>
    <t>Luva pvc cano longo 46 cm, forrada com palma áspera. Deverá possuir certificação do ministério do trabalho - CA, indicado para manuseio de ácidos, manutenção de esgotos e saneamento.</t>
  </si>
  <si>
    <t>34,00</t>
  </si>
  <si>
    <t>Óculos Óculos de segurança com lente de proteção em policarbonato com tratamento antirrisco, e UV, protetor nasal injetado do mesmo material e haste tipo espátula. Deverá possuir certificação do ministério do trabalho - CA.</t>
  </si>
  <si>
    <t>15,00</t>
  </si>
  <si>
    <t>Protetor auricular Protetor auditivo de inserção, tipo plug, reutilizável; Confeccionado com silicone puro atóxico, com três flanges macias e cônicas; Possui cordão de polipropileno ou silicone. Certificação do INMETRO e com CA.</t>
  </si>
  <si>
    <t>1,15</t>
  </si>
  <si>
    <t>Máscara com filtro pff2,  para Vapores Orgânicos, amônia e multilamina, multigases e poeira- Fabricado com quatro camadas de materiais de não tecido,sendo a parte externa composta de não tecido tratada com material para não absorção de fluidos líquidos que serve de proteção para o filtro eletrostático e o material adsorvente carregado com carbono ativo. Neste conjunto é fixado uma cinta elástica deslizante com anel de ajuste e um clipe metálico para selagem sobre o septo nasal</t>
  </si>
  <si>
    <t>1,80</t>
  </si>
  <si>
    <t>Capacete com jugular. Aprovado pelo INMETRO e CA.</t>
  </si>
  <si>
    <t>12,00</t>
  </si>
  <si>
    <t>Cinturão de segurança tipo Paraquedista, confeccionado em fita primária de poliéster de 45 mm largura e fita secundária em poliéster de 25mm. Possui 01 ponto de ancoragem dorsal em meia argola estampada de aço. Dotado de 04 fivelas de chapa de aço estampada sem pino, para regulagem, sendo 01 peitoral, 01 na cintura e 02 nas pernas. Descrição do Talabarte:Talabarte de Segurança, confeccionado em Fita de poliéster, possui em uma das extremidades um mosquetão confeccionado em aço com abertura 16, dupla trava. Fita em poliéster 45mm Gancho 16 +/- 3mm laçada para ancoragem.</t>
  </si>
  <si>
    <t>Crachá Funcional</t>
  </si>
  <si>
    <t>Presilha/prendedor para crachá</t>
  </si>
  <si>
    <t>Selma Materiais de Construção Ltda - CNPJ: 05.637.253/0001-94</t>
  </si>
  <si>
    <t>Emporio de Ferragens TK Ltda - CNPJ: 88.401.344/000153</t>
  </si>
  <si>
    <t>https/www.e3camisetaspersonalizadas.com.br</t>
  </si>
  <si>
    <t>https:/www.mhuniformesonline.com.br</t>
  </si>
  <si>
    <t>https:/www.fabricadeuniformes.com.br</t>
  </si>
  <si>
    <t>https://www.atualcard.com.br</t>
  </si>
  <si>
    <t>https://www.superepi.com.br</t>
  </si>
  <si>
    <t>https://www.fabricadeuniformes.com.br</t>
  </si>
  <si>
    <t>http://www.citerol.com.br</t>
  </si>
  <si>
    <t>http://www.suzanuniformes.com.br</t>
  </si>
  <si>
    <t>Cross Equipamentos Ltda - ME - CNPJ: 94.185.154/0001-49</t>
  </si>
  <si>
    <t>https://www.paulistacartoes.com.br</t>
  </si>
  <si>
    <t>Painel de preços - PE  10/2018 - UASG:153163</t>
  </si>
  <si>
    <t>Painel de preços - PE 04/2018 - UASG:155900</t>
  </si>
  <si>
    <t>UNIFORMES + EPIs</t>
  </si>
  <si>
    <t>Uniformes + EPIs</t>
  </si>
  <si>
    <t>forn. 14</t>
  </si>
  <si>
    <t>forn. 13</t>
  </si>
  <si>
    <t>fornc.</t>
  </si>
  <si>
    <t>55/2018</t>
  </si>
  <si>
    <t>23366.000349.2018-35</t>
  </si>
  <si>
    <t>valor por posto (02 postos)</t>
  </si>
  <si>
    <t>Valor mensal p/ posto</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</si>
  <si>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e o Módulo 4.</t>
  </si>
  <si>
    <r>
      <t xml:space="preserve">Salário-Base   </t>
    </r>
    <r>
      <rPr>
        <b/>
        <sz val="10"/>
        <color indexed="10"/>
        <rFont val="Arial"/>
        <family val="2"/>
      </rPr>
      <t xml:space="preserve"> (valor para somente 1 auxiliar de manutenção predial)</t>
    </r>
    <r>
      <rPr>
        <b/>
        <sz val="10"/>
        <rFont val="Arial"/>
        <family val="2"/>
      </rPr>
      <t/>
    </r>
  </si>
  <si>
    <t>Submódulo 2.1 – 13º (décimo terceiro) Salário e Adicional de Férias</t>
  </si>
  <si>
    <r>
      <rPr>
        <b/>
        <sz val="10"/>
        <color indexed="8"/>
        <rFont val="Arial"/>
        <family val="2"/>
      </rPr>
      <t>Adicional de Férias</t>
    </r>
    <r>
      <rPr>
        <b/>
        <sz val="10"/>
        <color indexed="19"/>
        <rFont val="Arial"/>
        <family val="2"/>
      </rPr>
      <t xml:space="preserve"> </t>
    </r>
    <r>
      <rPr>
        <b/>
        <sz val="8"/>
        <color indexed="10"/>
        <rFont val="Arial"/>
        <family val="2"/>
      </rPr>
      <t>Obrigatória a cotação de 3,025% sobre o valor do Módulo 1 – Composição da Remuneração, conforme Anexo XII da IN 5/17 (Férias + Adicional = 9,075% + 3,025% = 12,10%)</t>
    </r>
  </si>
  <si>
    <t>Relógio ponto</t>
  </si>
  <si>
    <t>Nota</t>
  </si>
  <si>
    <r>
      <t xml:space="preserve">Aviso Prévio Trabalhado                 (negociar extinção/redução na 1ª prorrogação)
</t>
    </r>
    <r>
      <rPr>
        <b/>
        <sz val="10"/>
        <color indexed="10"/>
        <rFont val="Arial"/>
        <family val="2"/>
      </rPr>
      <t>Cálculo do valor= [(Rem/30)x7]/12 meses do contratox100% dos empregados - ao final do contrato</t>
    </r>
  </si>
  <si>
    <t>Nota 1:  Como a planilha de custos e formação de preços é calculada mensalmente, provisiona-se proporcionalmente 1/12 (um doze avos) dos valores referentes à gratificação natalina e adicional de férias.
Nota 2: O adicional de férias está sendo calculado pela multiplicação do percentual de 3,025% sobre o total da remuneração, pois adotaremos a conta vinculada, sengundo os dizeres do Anexo XII da IN 5/17.
Nota 3: A palavra "Férias", como consta no Anexo VII-D da IN SEGES/MPDG  nº 5/2017, foi suprimida, uma vez que os cálculos de férias estão previstos no submódulo 4.1 da planilha. A referida alteração se dá pelo fato de evitar o pagamento duplo desta rubrica para a empresa.</t>
  </si>
  <si>
    <t xml:space="preserve">ANEXO VI do Pregão nº 55/2018 – CONTA VINCULADA
PLANILHA DE CUSTOS E FORMAÇÃO DE PREÇOS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</si>
</sst>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_);_(@_)"/>
    <numFmt numFmtId="165" formatCode="0.000%"/>
    <numFmt numFmtId="166" formatCode="0.0000"/>
    <numFmt numFmtId="167" formatCode="0.0000%"/>
    <numFmt numFmtId="168" formatCode="&quot;R$ &quot;#,##0.00"/>
    <numFmt numFmtId="169" formatCode="_(&quot;R$ &quot;* #,##0.00_);_(&quot;R$ &quot;* \(#,##0.00\);_(&quot;R$ &quot;* \-??_);_(@_)"/>
  </numFmts>
  <fonts count="50" x14ac:knownFonts="1">
    <font>
      <sz val="10"/>
      <name val="Arial"/>
      <family val="2"/>
    </font>
    <font>
      <sz val="10"/>
      <name val="Arial"/>
      <family val="2"/>
    </font>
    <font>
      <b/>
      <sz val="18"/>
      <color indexed="20"/>
      <name val="Arial"/>
      <family val="2"/>
    </font>
    <font>
      <b/>
      <sz val="18"/>
      <name val="Arial"/>
      <family val="2"/>
    </font>
    <font>
      <b/>
      <sz val="10"/>
      <name val="Arial"/>
      <family val="2"/>
    </font>
    <font>
      <b/>
      <sz val="10"/>
      <color indexed="10"/>
      <name val="Arial"/>
      <family val="2"/>
    </font>
    <font>
      <b/>
      <sz val="11"/>
      <name val="Arial"/>
      <family val="2"/>
    </font>
    <font>
      <b/>
      <sz val="15"/>
      <name val="Arial"/>
      <family val="2"/>
    </font>
    <font>
      <b/>
      <sz val="12"/>
      <name val="Arial"/>
      <family val="2"/>
    </font>
    <font>
      <b/>
      <sz val="11"/>
      <color indexed="10"/>
      <name val="Arial"/>
      <family val="2"/>
    </font>
    <font>
      <sz val="11"/>
      <name val="Arial"/>
      <family val="2"/>
    </font>
    <font>
      <b/>
      <sz val="10"/>
      <color indexed="12"/>
      <name val="Arial"/>
      <family val="2"/>
    </font>
    <font>
      <b/>
      <sz val="11"/>
      <color indexed="8"/>
      <name val="Arial"/>
      <family val="2"/>
    </font>
    <font>
      <b/>
      <sz val="8"/>
      <color indexed="10"/>
      <name val="Arial"/>
      <family val="2"/>
    </font>
    <font>
      <b/>
      <sz val="10"/>
      <color indexed="8"/>
      <name val="Arial"/>
      <family val="2"/>
    </font>
    <font>
      <b/>
      <sz val="10"/>
      <color indexed="19"/>
      <name val="Arial"/>
      <family val="2"/>
    </font>
    <font>
      <sz val="9"/>
      <name val="Arial"/>
      <family val="2"/>
    </font>
    <font>
      <b/>
      <sz val="9"/>
      <color indexed="10"/>
      <name val="Arial"/>
      <family val="2"/>
    </font>
    <font>
      <b/>
      <strike/>
      <sz val="10"/>
      <color indexed="19"/>
      <name val="Arial"/>
      <family val="2"/>
    </font>
    <font>
      <b/>
      <sz val="10"/>
      <color indexed="39"/>
      <name val="Arial"/>
      <family val="2"/>
    </font>
    <font>
      <b/>
      <sz val="10"/>
      <name val="Arial"/>
      <family val="2"/>
      <charset val="1"/>
    </font>
    <font>
      <b/>
      <sz val="10"/>
      <color indexed="38"/>
      <name val="Arial"/>
      <family val="2"/>
    </font>
    <font>
      <b/>
      <sz val="11"/>
      <color indexed="12"/>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theme="6" tint="-0.249977111117893"/>
      <name val="Arial"/>
      <family val="2"/>
    </font>
    <font>
      <u/>
      <sz val="11"/>
      <color theme="10"/>
      <name val="Calibri"/>
      <family val="2"/>
    </font>
    <font>
      <sz val="8"/>
      <color rgb="FF000000"/>
      <name val="Arial"/>
      <family val="2"/>
    </font>
    <font>
      <b/>
      <sz val="8"/>
      <name val="Arial"/>
      <family val="2"/>
    </font>
    <font>
      <sz val="8"/>
      <name val="Arial"/>
      <family val="2"/>
    </font>
    <font>
      <sz val="8"/>
      <color theme="1"/>
      <name val="Arial"/>
      <family val="2"/>
    </font>
    <font>
      <b/>
      <sz val="8"/>
      <color theme="1"/>
      <name val="Arial"/>
      <family val="2"/>
    </font>
    <font>
      <b/>
      <sz val="14"/>
      <color theme="1"/>
      <name val="Arial"/>
      <family val="2"/>
    </font>
    <font>
      <sz val="14"/>
      <color theme="1"/>
      <name val="Arial"/>
      <family val="2"/>
    </font>
  </fonts>
  <fills count="31">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24"/>
      </patternFill>
    </fill>
    <fill>
      <patternFill patternType="solid">
        <fgColor indexed="55"/>
        <bgColor indexed="23"/>
      </patternFill>
    </fill>
    <fill>
      <patternFill patternType="solid">
        <fgColor indexed="62"/>
        <bgColor indexed="56"/>
      </patternFill>
    </fill>
    <fill>
      <patternFill patternType="solid">
        <fgColor indexed="10"/>
        <bgColor indexed="61"/>
      </patternFill>
    </fill>
    <fill>
      <patternFill patternType="solid">
        <fgColor indexed="57"/>
        <bgColor indexed="38"/>
      </patternFill>
    </fill>
    <fill>
      <patternFill patternType="solid">
        <fgColor indexed="53"/>
        <bgColor indexed="52"/>
      </patternFill>
    </fill>
    <fill>
      <patternFill patternType="solid">
        <fgColor indexed="26"/>
        <bgColor indexed="9"/>
      </patternFill>
    </fill>
    <fill>
      <patternFill patternType="solid">
        <fgColor rgb="FFFFFF00"/>
        <bgColor indexed="64"/>
      </patternFill>
    </fill>
    <fill>
      <patternFill patternType="solid">
        <fgColor theme="0"/>
        <bgColor indexed="64"/>
      </patternFill>
    </fill>
    <fill>
      <patternFill patternType="solid">
        <fgColor rgb="FFC2D69B"/>
        <bgColor indexed="64"/>
      </patternFill>
    </fill>
    <fill>
      <patternFill patternType="solid">
        <fgColor rgb="FFFFFFFF"/>
        <bgColor indexed="64"/>
      </patternFill>
    </fill>
    <fill>
      <patternFill patternType="solid">
        <fgColor theme="0" tint="-0.14999847407452621"/>
        <bgColor indexed="64"/>
      </patternFill>
    </fill>
  </fills>
  <borders count="19">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4">
    <xf numFmtId="0" fontId="0" fillId="0" borderId="0"/>
    <xf numFmtId="164" fontId="1" fillId="0" borderId="0" applyFill="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7" borderId="0" applyNumberFormat="0" applyBorder="0" applyAlignment="0" applyProtection="0"/>
    <xf numFmtId="0" fontId="28" fillId="19" borderId="6" applyNumberFormat="0" applyAlignment="0" applyProtection="0"/>
    <xf numFmtId="0" fontId="29" fillId="20" borderId="7" applyNumberFormat="0" applyAlignment="0" applyProtection="0"/>
    <xf numFmtId="0" fontId="30" fillId="0" borderId="8"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31" fillId="10" borderId="6" applyNumberFormat="0" applyAlignment="0" applyProtection="0"/>
    <xf numFmtId="0" fontId="32" fillId="6" borderId="0" applyNumberFormat="0" applyBorder="0" applyAlignment="0" applyProtection="0"/>
    <xf numFmtId="0" fontId="33" fillId="2" borderId="0" applyNumberFormat="0" applyBorder="0" applyAlignment="0" applyProtection="0"/>
    <xf numFmtId="0" fontId="1" fillId="25" borderId="9" applyNumberFormat="0" applyAlignment="0" applyProtection="0"/>
    <xf numFmtId="0" fontId="34" fillId="19" borderId="1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1" fillId="0" borderId="0" applyFill="0" applyBorder="0" applyAlignment="0" applyProtection="0"/>
    <xf numFmtId="0" fontId="42" fillId="0" borderId="0" applyNumberFormat="0" applyFill="0" applyBorder="0" applyAlignment="0" applyProtection="0">
      <alignment vertical="top"/>
      <protection locked="0"/>
    </xf>
  </cellStyleXfs>
  <cellXfs count="179">
    <xf numFmtId="0" fontId="0" fillId="0" borderId="0" xfId="0"/>
    <xf numFmtId="0" fontId="4" fillId="0" borderId="1" xfId="0" applyFont="1" applyBorder="1" applyAlignment="1">
      <alignment horizontal="center" vertical="center" wrapText="1"/>
    </xf>
    <xf numFmtId="4" fontId="4" fillId="0" borderId="1" xfId="0" applyNumberFormat="1" applyFont="1" applyFill="1" applyBorder="1" applyAlignment="1">
      <alignment vertical="center"/>
    </xf>
    <xf numFmtId="10" fontId="4" fillId="0"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 fontId="4" fillId="0" borderId="1" xfId="0" applyNumberFormat="1" applyFont="1" applyFill="1" applyBorder="1" applyAlignment="1">
      <alignment horizontal="right"/>
    </xf>
    <xf numFmtId="4" fontId="4" fillId="2" borderId="1" xfId="0" applyNumberFormat="1" applyFont="1" applyFill="1" applyBorder="1" applyAlignment="1">
      <alignment horizontal="right" vertical="center"/>
    </xf>
    <xf numFmtId="10"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0" applyNumberFormat="1" applyFont="1" applyBorder="1" applyAlignment="1">
      <alignment horizontal="right" vertical="center"/>
    </xf>
    <xf numFmtId="0" fontId="4" fillId="0" borderId="1" xfId="0" applyFont="1" applyBorder="1" applyAlignment="1">
      <alignment horizontal="right" vertical="center" wrapText="1"/>
    </xf>
    <xf numFmtId="9" fontId="4" fillId="0" borderId="1" xfId="0" applyNumberFormat="1" applyFont="1" applyBorder="1" applyAlignment="1">
      <alignment horizontal="left" vertical="center" wrapText="1"/>
    </xf>
    <xf numFmtId="166" fontId="4" fillId="0" borderId="1" xfId="0" applyNumberFormat="1" applyFont="1" applyBorder="1" applyAlignment="1">
      <alignment horizontal="left" vertical="center" wrapText="1"/>
    </xf>
    <xf numFmtId="167" fontId="4" fillId="0" borderId="1" xfId="0" applyNumberFormat="1" applyFont="1" applyBorder="1" applyAlignment="1">
      <alignment horizontal="right" vertical="center"/>
    </xf>
    <xf numFmtId="167" fontId="4" fillId="2"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168" fontId="17" fillId="0" borderId="1" xfId="0" applyNumberFormat="1" applyFont="1" applyBorder="1" applyAlignment="1">
      <alignment vertical="center"/>
    </xf>
    <xf numFmtId="4" fontId="4" fillId="0" borderId="1" xfId="0" applyNumberFormat="1" applyFont="1" applyBorder="1" applyAlignment="1">
      <alignment horizontal="center" vertical="center"/>
    </xf>
    <xf numFmtId="4" fontId="17" fillId="0" borderId="1" xfId="0" applyNumberFormat="1" applyFont="1" applyBorder="1" applyAlignment="1" applyProtection="1">
      <alignment vertical="center"/>
    </xf>
    <xf numFmtId="3" fontId="17" fillId="0" borderId="1" xfId="0" applyNumberFormat="1" applyFont="1" applyBorder="1" applyAlignment="1" applyProtection="1">
      <alignment vertical="center"/>
    </xf>
    <xf numFmtId="0" fontId="18" fillId="0" borderId="1" xfId="0" applyFont="1" applyFill="1" applyBorder="1" applyAlignment="1">
      <alignment horizontal="center" vertical="center"/>
    </xf>
    <xf numFmtId="3" fontId="17" fillId="0" borderId="1" xfId="0" applyNumberFormat="1" applyFont="1" applyBorder="1" applyAlignment="1">
      <alignment vertical="center"/>
    </xf>
    <xf numFmtId="4" fontId="4" fillId="0" borderId="1" xfId="0" applyNumberFormat="1" applyFont="1" applyBorder="1" applyAlignment="1">
      <alignment horizontal="right" vertical="center"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right" vertical="center" wrapText="1"/>
    </xf>
    <xf numFmtId="2" fontId="20" fillId="2"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0" fontId="6" fillId="2" borderId="1" xfId="0" applyFont="1" applyFill="1" applyBorder="1" applyAlignment="1">
      <alignment horizontal="center"/>
    </xf>
    <xf numFmtId="4" fontId="4" fillId="0" borderId="1" xfId="0" applyNumberFormat="1" applyFont="1" applyFill="1" applyBorder="1" applyAlignment="1"/>
    <xf numFmtId="4" fontId="20" fillId="0" borderId="1" xfId="0" applyNumberFormat="1" applyFont="1" applyFill="1" applyBorder="1" applyAlignment="1">
      <alignment horizontal="right" vertical="center"/>
    </xf>
    <xf numFmtId="4" fontId="4" fillId="2" borderId="1" xfId="0" applyNumberFormat="1" applyFont="1" applyFill="1" applyBorder="1" applyAlignment="1">
      <alignment horizontal="right"/>
    </xf>
    <xf numFmtId="4" fontId="6"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applyNumberFormat="1" applyFont="1" applyBorder="1" applyAlignment="1">
      <alignment horizontal="right" vertical="center" wrapText="1"/>
    </xf>
    <xf numFmtId="10" fontId="4" fillId="0" borderId="1" xfId="0" applyNumberFormat="1" applyFont="1" applyBorder="1" applyAlignment="1">
      <alignment horizontal="center" vertical="center" wrapText="1"/>
    </xf>
    <xf numFmtId="10"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 fontId="4" fillId="0" borderId="14" xfId="0" applyNumberFormat="1" applyFont="1" applyBorder="1" applyAlignment="1">
      <alignment horizontal="right" vertical="center" wrapText="1"/>
    </xf>
    <xf numFmtId="49" fontId="4" fillId="0" borderId="14" xfId="0" applyNumberFormat="1" applyFont="1" applyBorder="1" applyAlignment="1">
      <alignment horizontal="center" vertical="center" wrapText="1"/>
    </xf>
    <xf numFmtId="2" fontId="4" fillId="2" borderId="1" xfId="0" applyNumberFormat="1" applyFont="1" applyFill="1" applyBorder="1" applyAlignment="1">
      <alignment horizontal="right" vertical="center" wrapText="1"/>
    </xf>
    <xf numFmtId="0" fontId="4" fillId="27" borderId="1" xfId="0" applyFont="1" applyFill="1" applyBorder="1" applyAlignment="1">
      <alignment horizontal="center" vertical="center"/>
    </xf>
    <xf numFmtId="4" fontId="4" fillId="27" borderId="1"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0" fillId="0" borderId="0" xfId="0" applyFill="1"/>
    <xf numFmtId="0" fontId="45" fillId="0" borderId="0" xfId="0" applyFont="1"/>
    <xf numFmtId="0" fontId="47" fillId="28" borderId="15" xfId="0" applyFont="1" applyFill="1" applyBorder="1" applyAlignment="1">
      <alignment horizontal="center" wrapText="1"/>
    </xf>
    <xf numFmtId="164" fontId="47" fillId="28" borderId="15" xfId="1" applyFont="1" applyFill="1" applyBorder="1" applyAlignment="1">
      <alignment horizontal="center" wrapText="1"/>
    </xf>
    <xf numFmtId="0" fontId="47" fillId="28" borderId="15" xfId="1" applyNumberFormat="1" applyFont="1" applyFill="1" applyBorder="1" applyAlignment="1">
      <alignment horizontal="center" wrapText="1"/>
    </xf>
    <xf numFmtId="0" fontId="46" fillId="29" borderId="15" xfId="0" applyFont="1" applyFill="1" applyBorder="1" applyAlignment="1">
      <alignment horizontal="center" wrapText="1"/>
    </xf>
    <xf numFmtId="164" fontId="46" fillId="29" borderId="15" xfId="1" applyFont="1" applyFill="1" applyBorder="1" applyAlignment="1">
      <alignment horizontal="center" wrapText="1"/>
    </xf>
    <xf numFmtId="0" fontId="47" fillId="30" borderId="15" xfId="0" applyFont="1" applyFill="1" applyBorder="1"/>
    <xf numFmtId="0" fontId="47" fillId="30" borderId="15" xfId="0" applyFont="1" applyFill="1" applyBorder="1" applyAlignment="1">
      <alignment horizontal="left" wrapText="1"/>
    </xf>
    <xf numFmtId="49" fontId="46" fillId="29" borderId="15" xfId="1" applyNumberFormat="1" applyFont="1" applyFill="1" applyBorder="1" applyAlignment="1">
      <alignment horizontal="center" wrapText="1"/>
    </xf>
    <xf numFmtId="164" fontId="45" fillId="0" borderId="0" xfId="1" applyFont="1"/>
    <xf numFmtId="0" fontId="45" fillId="0" borderId="0" xfId="1" applyNumberFormat="1" applyFont="1"/>
    <xf numFmtId="0" fontId="46" fillId="29" borderId="15" xfId="0" applyFont="1" applyFill="1" applyBorder="1" applyAlignment="1">
      <alignment horizontal="center" vertical="center" wrapText="1"/>
    </xf>
    <xf numFmtId="0" fontId="46" fillId="0" borderId="15" xfId="0" applyFont="1" applyFill="1" applyBorder="1" applyAlignment="1">
      <alignment horizontal="center" vertical="center" wrapText="1"/>
    </xf>
    <xf numFmtId="164" fontId="46" fillId="29" borderId="15" xfId="1" applyFont="1" applyFill="1" applyBorder="1" applyAlignment="1">
      <alignment horizontal="center" vertical="center" wrapText="1"/>
    </xf>
    <xf numFmtId="0" fontId="45" fillId="0" borderId="15" xfId="0" applyFont="1" applyBorder="1" applyAlignment="1">
      <alignment horizontal="center" vertical="center"/>
    </xf>
    <xf numFmtId="0" fontId="45" fillId="0" borderId="0" xfId="0" applyFont="1" applyAlignment="1">
      <alignment horizontal="center" vertical="center"/>
    </xf>
    <xf numFmtId="0" fontId="47" fillId="28" borderId="15" xfId="0" applyFont="1" applyFill="1" applyBorder="1" applyAlignment="1">
      <alignment horizontal="left" wrapText="1"/>
    </xf>
    <xf numFmtId="0" fontId="43" fillId="0" borderId="15" xfId="0" applyFont="1" applyBorder="1" applyAlignment="1">
      <alignment horizontal="left" vertical="center" wrapText="1"/>
    </xf>
    <xf numFmtId="0" fontId="46" fillId="0" borderId="15" xfId="0" applyFont="1" applyFill="1" applyBorder="1" applyAlignment="1">
      <alignment horizontal="left" vertical="center" wrapText="1"/>
    </xf>
    <xf numFmtId="0" fontId="46" fillId="29" borderId="15" xfId="0" applyFont="1" applyFill="1" applyBorder="1" applyAlignment="1">
      <alignment horizontal="left" vertical="top" wrapText="1"/>
    </xf>
    <xf numFmtId="0" fontId="45" fillId="0" borderId="0" xfId="0" applyFont="1" applyAlignment="1">
      <alignment horizontal="left"/>
    </xf>
    <xf numFmtId="164" fontId="45" fillId="27" borderId="15" xfId="1" applyFont="1" applyFill="1" applyBorder="1" applyAlignment="1">
      <alignment horizontal="center" vertical="center" wrapText="1"/>
    </xf>
    <xf numFmtId="49" fontId="45" fillId="27" borderId="15" xfId="1" applyNumberFormat="1" applyFont="1" applyFill="1" applyBorder="1" applyAlignment="1">
      <alignment horizontal="center" vertical="center" wrapText="1"/>
    </xf>
    <xf numFmtId="2" fontId="46" fillId="29" borderId="15" xfId="1" applyNumberFormat="1" applyFont="1" applyFill="1" applyBorder="1" applyAlignment="1">
      <alignment horizontal="center" wrapText="1"/>
    </xf>
    <xf numFmtId="0" fontId="47" fillId="30" borderId="15" xfId="0" applyFont="1" applyFill="1" applyBorder="1" applyAlignment="1">
      <alignment wrapText="1"/>
    </xf>
    <xf numFmtId="0" fontId="46" fillId="0" borderId="15" xfId="0" applyFont="1" applyBorder="1"/>
    <xf numFmtId="164" fontId="47" fillId="30" borderId="15" xfId="1" applyFont="1" applyFill="1" applyBorder="1" applyAlignment="1">
      <alignment horizontal="center" wrapText="1"/>
    </xf>
    <xf numFmtId="0" fontId="47" fillId="30" borderId="15" xfId="0" applyFont="1" applyFill="1" applyBorder="1" applyAlignment="1">
      <alignment horizontal="center" wrapText="1"/>
    </xf>
    <xf numFmtId="0" fontId="45" fillId="27" borderId="15" xfId="43" applyFont="1" applyFill="1" applyBorder="1" applyAlignment="1" applyProtection="1"/>
    <xf numFmtId="164" fontId="45" fillId="0" borderId="15" xfId="1" applyFont="1" applyFill="1" applyBorder="1" applyAlignment="1">
      <alignment horizontal="center" vertical="center" wrapText="1"/>
    </xf>
    <xf numFmtId="49" fontId="45" fillId="0" borderId="15" xfId="1" applyNumberFormat="1" applyFont="1" applyFill="1" applyBorder="1" applyAlignment="1">
      <alignment horizontal="center" vertical="center" wrapText="1"/>
    </xf>
    <xf numFmtId="43" fontId="47" fillId="30" borderId="15" xfId="0" applyNumberFormat="1" applyFont="1" applyFill="1" applyBorder="1"/>
    <xf numFmtId="43" fontId="45" fillId="0" borderId="15" xfId="0" applyNumberFormat="1" applyFont="1" applyBorder="1" applyAlignment="1">
      <alignment horizontal="center" vertical="center"/>
    </xf>
    <xf numFmtId="43" fontId="47" fillId="0" borderId="15" xfId="0" applyNumberFormat="1" applyFont="1" applyBorder="1"/>
    <xf numFmtId="0" fontId="45" fillId="27" borderId="15" xfId="43" applyFont="1" applyFill="1" applyBorder="1" applyAlignment="1" applyProtection="1">
      <alignment horizontal="left" vertical="top" wrapText="1"/>
    </xf>
    <xf numFmtId="0" fontId="45" fillId="27" borderId="15" xfId="43" applyFont="1" applyFill="1" applyBorder="1" applyAlignment="1" applyProtection="1">
      <alignment horizontal="left"/>
    </xf>
    <xf numFmtId="49" fontId="45" fillId="0" borderId="15" xfId="0" applyNumberFormat="1" applyFont="1" applyFill="1" applyBorder="1" applyAlignment="1">
      <alignment horizontal="center" vertical="center"/>
    </xf>
    <xf numFmtId="0" fontId="45" fillId="0" borderId="15" xfId="0" applyFont="1" applyFill="1" applyBorder="1" applyAlignment="1">
      <alignment horizontal="center" vertical="center"/>
    </xf>
    <xf numFmtId="49" fontId="4" fillId="2" borderId="1" xfId="0" applyNumberFormat="1" applyFont="1" applyFill="1" applyBorder="1" applyAlignment="1">
      <alignment horizontal="right" vertical="center" wrapText="1"/>
    </xf>
    <xf numFmtId="0" fontId="4" fillId="0" borderId="1" xfId="0" applyFont="1" applyBorder="1" applyAlignment="1">
      <alignment horizontal="left" vertical="center" wrapText="1"/>
    </xf>
    <xf numFmtId="0" fontId="6" fillId="2" borderId="1" xfId="0" applyFont="1" applyFill="1" applyBorder="1" applyAlignment="1">
      <alignment horizontal="left" vertical="center" wrapText="1"/>
    </xf>
    <xf numFmtId="14" fontId="5" fillId="26" borderId="1"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6" borderId="2"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0" borderId="1" xfId="0" applyFont="1" applyBorder="1" applyAlignment="1">
      <alignment horizontal="right" vertical="center" wrapText="1"/>
    </xf>
    <xf numFmtId="0" fontId="10" fillId="0" borderId="2" xfId="0" applyFont="1" applyBorder="1" applyAlignment="1">
      <alignment horizontal="right" vertical="center" wrapText="1"/>
    </xf>
    <xf numFmtId="14"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10" fillId="0" borderId="2" xfId="1" applyFont="1" applyBorder="1" applyAlignment="1">
      <alignment horizontal="right" vertical="center" wrapText="1"/>
    </xf>
    <xf numFmtId="0" fontId="0"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4" fillId="2" borderId="1" xfId="0" applyFont="1" applyFill="1" applyBorder="1" applyAlignment="1">
      <alignment horizontal="righ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1" xfId="0" applyFont="1" applyFill="1" applyBorder="1" applyAlignment="1">
      <alignment horizontal="right" vertical="center"/>
    </xf>
    <xf numFmtId="0" fontId="4" fillId="2" borderId="1" xfId="0" applyFont="1" applyFill="1" applyBorder="1" applyAlignment="1">
      <alignment horizontal="right" vertical="center"/>
    </xf>
    <xf numFmtId="0" fontId="16"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4" fillId="27" borderId="1"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2" borderId="1" xfId="0" applyFont="1" applyFill="1" applyBorder="1" applyAlignment="1">
      <alignment horizontal="right" vertical="center" wrapText="1"/>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Fill="1" applyBorder="1" applyAlignment="1">
      <alignment horizontal="right" vertical="center"/>
    </xf>
    <xf numFmtId="0" fontId="8" fillId="0" borderId="1" xfId="0" applyFont="1" applyFill="1" applyBorder="1" applyAlignment="1">
      <alignment horizontal="left" vertical="center"/>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49" fontId="4" fillId="2" borderId="3" xfId="0" applyNumberFormat="1" applyFont="1" applyFill="1" applyBorder="1" applyAlignment="1">
      <alignment horizontal="right" vertical="center" wrapText="1"/>
    </xf>
    <xf numFmtId="49" fontId="4" fillId="2" borderId="4" xfId="0" applyNumberFormat="1" applyFont="1" applyFill="1" applyBorder="1" applyAlignment="1">
      <alignment horizontal="right" vertical="center" wrapText="1"/>
    </xf>
    <xf numFmtId="49" fontId="4" fillId="2" borderId="5" xfId="0" applyNumberFormat="1" applyFont="1" applyFill="1" applyBorder="1" applyAlignment="1">
      <alignment horizontal="right" vertical="center" wrapText="1"/>
    </xf>
    <xf numFmtId="49" fontId="4" fillId="0" borderId="1"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0"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49" fontId="4" fillId="2" borderId="1" xfId="0" applyNumberFormat="1" applyFont="1" applyFill="1" applyBorder="1" applyAlignment="1">
      <alignment horizontal="left" vertical="center" wrapText="1"/>
    </xf>
    <xf numFmtId="0" fontId="44" fillId="0" borderId="15" xfId="0" applyFont="1" applyBorder="1" applyAlignment="1">
      <alignment horizontal="center"/>
    </xf>
    <xf numFmtId="0" fontId="44" fillId="0" borderId="17" xfId="0" applyFont="1" applyBorder="1" applyAlignment="1">
      <alignment horizontal="left"/>
    </xf>
    <xf numFmtId="0" fontId="44" fillId="0" borderId="16" xfId="0" applyFont="1" applyBorder="1" applyAlignment="1">
      <alignment horizontal="left"/>
    </xf>
    <xf numFmtId="0" fontId="49" fillId="0" borderId="15" xfId="0" applyFont="1" applyBorder="1" applyAlignment="1">
      <alignment horizontal="left"/>
    </xf>
    <xf numFmtId="0" fontId="48" fillId="0" borderId="17" xfId="0" applyFont="1" applyBorder="1" applyAlignment="1">
      <alignment horizontal="left"/>
    </xf>
    <xf numFmtId="0" fontId="48" fillId="0" borderId="18" xfId="0" applyFont="1" applyBorder="1" applyAlignment="1">
      <alignment horizontal="left"/>
    </xf>
    <xf numFmtId="0" fontId="48" fillId="0" borderId="16" xfId="0" applyFont="1" applyBorder="1" applyAlignment="1">
      <alignment horizontal="left"/>
    </xf>
    <xf numFmtId="0" fontId="47" fillId="28" borderId="15" xfId="0" applyFont="1" applyFill="1" applyBorder="1" applyAlignment="1">
      <alignment horizontal="center" wrapText="1"/>
    </xf>
    <xf numFmtId="164" fontId="46" fillId="29" borderId="15" xfId="1" applyFont="1" applyFill="1" applyBorder="1" applyAlignment="1">
      <alignment horizontal="center" wrapText="1"/>
    </xf>
    <xf numFmtId="0" fontId="47" fillId="0" borderId="17" xfId="0" applyFont="1" applyBorder="1" applyAlignment="1">
      <alignment horizontal="left"/>
    </xf>
    <xf numFmtId="0" fontId="47" fillId="0" borderId="16" xfId="0" applyFont="1" applyBorder="1" applyAlignment="1">
      <alignment horizontal="left"/>
    </xf>
  </cellXfs>
  <cellStyles count="44">
    <cellStyle name="20% - Ênfase1" xfId="2"/>
    <cellStyle name="20% - Ênfase2" xfId="3"/>
    <cellStyle name="20% - Ênfase3" xfId="4"/>
    <cellStyle name="20% - Ênfase4" xfId="5"/>
    <cellStyle name="20% - Ênfase5" xfId="6"/>
    <cellStyle name="20% - Ênfase6" xfId="7"/>
    <cellStyle name="40% - Ênfase1" xfId="8"/>
    <cellStyle name="40% - Ênfase2" xfId="9"/>
    <cellStyle name="40% - Ênfase3" xfId="10"/>
    <cellStyle name="40% - Ênfase4" xfId="11"/>
    <cellStyle name="40% - Ênfase5" xfId="12"/>
    <cellStyle name="40% - Ênfase6" xfId="13"/>
    <cellStyle name="60% - Ênfase1" xfId="14"/>
    <cellStyle name="60% - Ênfase2" xfId="15"/>
    <cellStyle name="60% - Ênfase3" xfId="16"/>
    <cellStyle name="60% - Ênfase4" xfId="17"/>
    <cellStyle name="60% - Ênfase5" xfId="18"/>
    <cellStyle name="60% - Ênfase6" xfId="19"/>
    <cellStyle name="Bom" xfId="20"/>
    <cellStyle name="Cálculo" xfId="21"/>
    <cellStyle name="Célula de Verificação" xfId="22"/>
    <cellStyle name="Célula Vinculada" xfId="23"/>
    <cellStyle name="Currency 2" xfId="42"/>
    <cellStyle name="Ênfase1" xfId="24"/>
    <cellStyle name="Ênfase2" xfId="25"/>
    <cellStyle name="Ênfase3" xfId="26"/>
    <cellStyle name="Ênfase4" xfId="27"/>
    <cellStyle name="Ênfase5" xfId="28"/>
    <cellStyle name="Ênfase6" xfId="29"/>
    <cellStyle name="Entrada" xfId="30"/>
    <cellStyle name="Hiperlink" xfId="43" builtinId="8"/>
    <cellStyle name="Incorreto" xfId="31"/>
    <cellStyle name="Neutra" xfId="32"/>
    <cellStyle name="Normal" xfId="0" builtinId="0"/>
    <cellStyle name="Nota" xfId="33"/>
    <cellStyle name="Saída" xfId="34"/>
    <cellStyle name="Texto de Aviso" xfId="35"/>
    <cellStyle name="Texto Explicativo" xfId="36"/>
    <cellStyle name="Título 1" xfId="37"/>
    <cellStyle name="Título 2" xfId="38"/>
    <cellStyle name="Título 3" xfId="39"/>
    <cellStyle name="Título 4" xfId="40"/>
    <cellStyle name="Título 5" xfId="41"/>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paulistacartoes.com.br/" TargetMode="External"/><Relationship Id="rId3" Type="http://schemas.openxmlformats.org/officeDocument/2006/relationships/hyperlink" Target="https://www.americanas.com.br/" TargetMode="External"/><Relationship Id="rId7" Type="http://schemas.openxmlformats.org/officeDocument/2006/relationships/hyperlink" Target="http://www.suzanuniformes.com.br/" TargetMode="External"/><Relationship Id="rId2" Type="http://schemas.openxmlformats.org/officeDocument/2006/relationships/hyperlink" Target="http://www.shoptime.com.br/" TargetMode="External"/><Relationship Id="rId1" Type="http://schemas.openxmlformats.org/officeDocument/2006/relationships/hyperlink" Target="https://lojadoponto.com.br/" TargetMode="External"/><Relationship Id="rId6" Type="http://schemas.openxmlformats.org/officeDocument/2006/relationships/hyperlink" Target="https://www.fabricadeuniformes.com.br/" TargetMode="External"/><Relationship Id="rId5" Type="http://schemas.openxmlformats.org/officeDocument/2006/relationships/hyperlink" Target="https://www.superepi.com.br/" TargetMode="External"/><Relationship Id="rId10" Type="http://schemas.openxmlformats.org/officeDocument/2006/relationships/printerSettings" Target="../printerSettings/printerSettings2.bin"/><Relationship Id="rId4" Type="http://schemas.openxmlformats.org/officeDocument/2006/relationships/hyperlink" Target="https://www.epibrasil.com.br/" TargetMode="External"/><Relationship Id="rId9" Type="http://schemas.openxmlformats.org/officeDocument/2006/relationships/hyperlink" Target="https://www.atualcard.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5"/>
  <sheetViews>
    <sheetView tabSelected="1" view="pageBreakPreview" zoomScaleNormal="80" zoomScaleSheetLayoutView="100" workbookViewId="0">
      <selection activeCell="A153" sqref="A153:J153"/>
    </sheetView>
  </sheetViews>
  <sheetFormatPr defaultColWidth="11.5703125" defaultRowHeight="12.75" x14ac:dyDescent="0.2"/>
  <cols>
    <col min="11" max="11" width="1.42578125" style="64" customWidth="1"/>
    <col min="12" max="12" width="1.42578125" customWidth="1"/>
  </cols>
  <sheetData>
    <row r="1" spans="1:10" ht="24.2" customHeight="1" x14ac:dyDescent="0.2">
      <c r="A1" s="108" t="s">
        <v>145</v>
      </c>
      <c r="B1" s="109"/>
      <c r="C1" s="109"/>
      <c r="D1" s="109"/>
      <c r="E1" s="109"/>
      <c r="F1" s="109"/>
      <c r="G1" s="109"/>
      <c r="H1" s="109"/>
      <c r="I1" s="109"/>
      <c r="J1" s="109"/>
    </row>
    <row r="2" spans="1:10" ht="46.5" customHeight="1" x14ac:dyDescent="0.2">
      <c r="A2" s="108" t="s">
        <v>251</v>
      </c>
      <c r="B2" s="108"/>
      <c r="C2" s="108"/>
      <c r="D2" s="108"/>
      <c r="E2" s="108"/>
      <c r="F2" s="108"/>
      <c r="G2" s="108"/>
      <c r="H2" s="108"/>
      <c r="I2" s="108"/>
      <c r="J2" s="108"/>
    </row>
    <row r="3" spans="1:10" ht="14.65" customHeight="1" x14ac:dyDescent="0.2">
      <c r="A3" s="104" t="s">
        <v>0</v>
      </c>
      <c r="B3" s="104"/>
      <c r="C3" s="104"/>
      <c r="D3" s="104"/>
      <c r="E3" s="104"/>
      <c r="F3" s="104"/>
      <c r="G3" s="104"/>
      <c r="H3" s="110" t="s">
        <v>240</v>
      </c>
      <c r="I3" s="111"/>
      <c r="J3" s="111"/>
    </row>
    <row r="4" spans="1:10" ht="14.65" customHeight="1" x14ac:dyDescent="0.2">
      <c r="A4" s="104" t="s">
        <v>1</v>
      </c>
      <c r="B4" s="104"/>
      <c r="C4" s="104"/>
      <c r="D4" s="104"/>
      <c r="E4" s="104"/>
      <c r="F4" s="104"/>
      <c r="G4" s="104"/>
      <c r="H4" s="110" t="s">
        <v>239</v>
      </c>
      <c r="I4" s="110"/>
      <c r="J4" s="110"/>
    </row>
    <row r="5" spans="1:10" ht="14.65" customHeight="1" x14ac:dyDescent="0.2">
      <c r="A5" s="104" t="s">
        <v>139</v>
      </c>
      <c r="B5" s="104"/>
      <c r="C5" s="104"/>
      <c r="D5" s="104"/>
      <c r="E5" s="104"/>
      <c r="F5" s="104"/>
      <c r="G5" s="104"/>
      <c r="H5" s="104"/>
      <c r="I5" s="104"/>
      <c r="J5" s="104"/>
    </row>
    <row r="6" spans="1:10" ht="16.149999999999999" customHeight="1" x14ac:dyDescent="0.2">
      <c r="A6" s="105" t="s">
        <v>2</v>
      </c>
      <c r="B6" s="105"/>
      <c r="C6" s="105"/>
      <c r="D6" s="105"/>
      <c r="E6" s="105"/>
      <c r="F6" s="105"/>
      <c r="G6" s="105"/>
      <c r="H6" s="105"/>
      <c r="I6" s="105"/>
      <c r="J6" s="105"/>
    </row>
    <row r="7" spans="1:10" ht="14.65" customHeight="1" x14ac:dyDescent="0.2">
      <c r="A7" s="1" t="s">
        <v>3</v>
      </c>
      <c r="B7" s="104" t="s">
        <v>4</v>
      </c>
      <c r="C7" s="104"/>
      <c r="D7" s="104"/>
      <c r="E7" s="104"/>
      <c r="F7" s="104"/>
      <c r="G7" s="104"/>
      <c r="H7" s="106" t="s">
        <v>140</v>
      </c>
      <c r="I7" s="106"/>
      <c r="J7" s="106"/>
    </row>
    <row r="8" spans="1:10" ht="14.65" customHeight="1" x14ac:dyDescent="0.2">
      <c r="A8" s="1" t="s">
        <v>5</v>
      </c>
      <c r="B8" s="104" t="s">
        <v>6</v>
      </c>
      <c r="C8" s="104"/>
      <c r="D8" s="104"/>
      <c r="E8" s="104"/>
      <c r="F8" s="104"/>
      <c r="G8" s="104"/>
      <c r="H8" s="107" t="s">
        <v>132</v>
      </c>
      <c r="I8" s="107"/>
      <c r="J8" s="107"/>
    </row>
    <row r="9" spans="1:10" ht="39" customHeight="1" x14ac:dyDescent="0.2">
      <c r="A9" s="1" t="s">
        <v>7</v>
      </c>
      <c r="B9" s="104" t="s">
        <v>8</v>
      </c>
      <c r="C9" s="104"/>
      <c r="D9" s="104"/>
      <c r="E9" s="104"/>
      <c r="F9" s="104"/>
      <c r="G9" s="104"/>
      <c r="H9" s="116" t="s">
        <v>141</v>
      </c>
      <c r="I9" s="116"/>
      <c r="J9" s="116"/>
    </row>
    <row r="10" spans="1:10" ht="14.65" customHeight="1" x14ac:dyDescent="0.2">
      <c r="A10" s="1" t="s">
        <v>9</v>
      </c>
      <c r="B10" s="104" t="s">
        <v>10</v>
      </c>
      <c r="C10" s="104"/>
      <c r="D10" s="104"/>
      <c r="E10" s="104"/>
      <c r="F10" s="104"/>
      <c r="G10" s="104"/>
      <c r="H10" s="117">
        <v>12</v>
      </c>
      <c r="I10" s="117"/>
      <c r="J10" s="117"/>
    </row>
    <row r="11" spans="1:10" ht="16.149999999999999" customHeight="1" x14ac:dyDescent="0.2">
      <c r="A11" s="118" t="s">
        <v>11</v>
      </c>
      <c r="B11" s="118"/>
      <c r="C11" s="118"/>
      <c r="D11" s="118"/>
      <c r="E11" s="118"/>
      <c r="F11" s="118"/>
      <c r="G11" s="118"/>
      <c r="H11" s="118"/>
      <c r="I11" s="118"/>
      <c r="J11" s="118"/>
    </row>
    <row r="12" spans="1:10" ht="48.75" customHeight="1" x14ac:dyDescent="0.2">
      <c r="A12" s="119" t="s">
        <v>12</v>
      </c>
      <c r="B12" s="119"/>
      <c r="C12" s="119"/>
      <c r="D12" s="119"/>
      <c r="E12" s="119"/>
      <c r="F12" s="119"/>
      <c r="G12" s="119"/>
      <c r="H12" s="119"/>
      <c r="I12" s="119"/>
      <c r="J12" s="119"/>
    </row>
    <row r="13" spans="1:10" x14ac:dyDescent="0.2">
      <c r="A13" s="112"/>
      <c r="B13" s="112"/>
      <c r="C13" s="112"/>
      <c r="D13" s="112"/>
      <c r="E13" s="112"/>
      <c r="F13" s="112"/>
      <c r="G13" s="112"/>
      <c r="H13" s="112"/>
      <c r="I13" s="112"/>
      <c r="J13" s="112"/>
    </row>
    <row r="14" spans="1:10" ht="16.149999999999999" customHeight="1" x14ac:dyDescent="0.2">
      <c r="A14" s="113" t="s">
        <v>13</v>
      </c>
      <c r="B14" s="113"/>
      <c r="C14" s="113"/>
      <c r="D14" s="113"/>
      <c r="E14" s="113"/>
      <c r="F14" s="113"/>
      <c r="G14" s="113"/>
      <c r="H14" s="113"/>
      <c r="I14" s="113"/>
      <c r="J14" s="113"/>
    </row>
    <row r="15" spans="1:10" ht="16.149999999999999" customHeight="1" x14ac:dyDescent="0.2">
      <c r="A15" s="1">
        <v>1</v>
      </c>
      <c r="B15" s="104" t="s">
        <v>14</v>
      </c>
      <c r="C15" s="104"/>
      <c r="D15" s="104"/>
      <c r="E15" s="104"/>
      <c r="F15" s="104"/>
      <c r="G15" s="104"/>
      <c r="H15" s="114" t="s">
        <v>146</v>
      </c>
      <c r="I15" s="114"/>
      <c r="J15" s="114"/>
    </row>
    <row r="16" spans="1:10" ht="16.149999999999999" customHeight="1" x14ac:dyDescent="0.2">
      <c r="A16" s="1">
        <v>2</v>
      </c>
      <c r="B16" s="104" t="s">
        <v>15</v>
      </c>
      <c r="C16" s="104"/>
      <c r="D16" s="104"/>
      <c r="E16" s="104"/>
      <c r="F16" s="104"/>
      <c r="G16" s="104"/>
      <c r="H16" s="115">
        <v>5143</v>
      </c>
      <c r="I16" s="115"/>
      <c r="J16" s="115"/>
    </row>
    <row r="17" spans="1:10" ht="25.5" customHeight="1" x14ac:dyDescent="0.2">
      <c r="A17" s="1">
        <v>3</v>
      </c>
      <c r="B17" s="104" t="s">
        <v>16</v>
      </c>
      <c r="C17" s="104"/>
      <c r="D17" s="104"/>
      <c r="E17" s="104"/>
      <c r="F17" s="104"/>
      <c r="G17" s="104"/>
      <c r="H17" s="120">
        <v>1036.2</v>
      </c>
      <c r="I17" s="120"/>
      <c r="J17" s="120"/>
    </row>
    <row r="18" spans="1:10" ht="16.149999999999999" customHeight="1" x14ac:dyDescent="0.2">
      <c r="A18" s="1">
        <v>4</v>
      </c>
      <c r="B18" s="104" t="s">
        <v>17</v>
      </c>
      <c r="C18" s="104"/>
      <c r="D18" s="104"/>
      <c r="E18" s="104"/>
      <c r="F18" s="104"/>
      <c r="G18" s="104"/>
      <c r="H18" s="115" t="s">
        <v>146</v>
      </c>
      <c r="I18" s="115"/>
      <c r="J18" s="115"/>
    </row>
    <row r="19" spans="1:10" ht="16.149999999999999" customHeight="1" x14ac:dyDescent="0.2">
      <c r="A19" s="1">
        <v>5</v>
      </c>
      <c r="B19" s="104" t="s">
        <v>18</v>
      </c>
      <c r="C19" s="104"/>
      <c r="D19" s="104"/>
      <c r="E19" s="104"/>
      <c r="F19" s="104"/>
      <c r="G19" s="104"/>
      <c r="H19" s="115" t="s">
        <v>19</v>
      </c>
      <c r="I19" s="115"/>
      <c r="J19" s="115"/>
    </row>
    <row r="20" spans="1:10" x14ac:dyDescent="0.2">
      <c r="A20" s="112"/>
      <c r="B20" s="112"/>
      <c r="C20" s="112"/>
      <c r="D20" s="112"/>
      <c r="E20" s="112"/>
      <c r="F20" s="112"/>
      <c r="G20" s="112"/>
      <c r="H20" s="112"/>
      <c r="I20" s="112"/>
      <c r="J20" s="112"/>
    </row>
    <row r="21" spans="1:10" ht="20.65" customHeight="1" x14ac:dyDescent="0.2">
      <c r="A21" s="119" t="s">
        <v>20</v>
      </c>
      <c r="B21" s="119"/>
      <c r="C21" s="119"/>
      <c r="D21" s="119"/>
      <c r="E21" s="119"/>
      <c r="F21" s="119"/>
      <c r="G21" s="119"/>
      <c r="H21" s="119"/>
      <c r="I21" s="119"/>
      <c r="J21" s="119"/>
    </row>
    <row r="22" spans="1:10" ht="30.4" customHeight="1" x14ac:dyDescent="0.2">
      <c r="A22" s="61">
        <v>1</v>
      </c>
      <c r="B22" s="113" t="s">
        <v>21</v>
      </c>
      <c r="C22" s="113"/>
      <c r="D22" s="113"/>
      <c r="E22" s="113"/>
      <c r="F22" s="113"/>
      <c r="G22" s="113"/>
      <c r="H22" s="113" t="s">
        <v>22</v>
      </c>
      <c r="I22" s="113"/>
      <c r="J22" s="61" t="s">
        <v>23</v>
      </c>
    </row>
    <row r="23" spans="1:10" x14ac:dyDescent="0.2">
      <c r="A23" s="1" t="s">
        <v>3</v>
      </c>
      <c r="B23" s="104" t="s">
        <v>244</v>
      </c>
      <c r="C23" s="104"/>
      <c r="D23" s="104"/>
      <c r="E23" s="104"/>
      <c r="F23" s="104"/>
      <c r="G23" s="104"/>
      <c r="H23" s="104"/>
      <c r="I23" s="104"/>
      <c r="J23" s="2">
        <f>H17</f>
        <v>1036.2</v>
      </c>
    </row>
    <row r="24" spans="1:10" ht="14.65" customHeight="1" x14ac:dyDescent="0.2">
      <c r="A24" s="1" t="s">
        <v>5</v>
      </c>
      <c r="B24" s="104" t="s">
        <v>129</v>
      </c>
      <c r="C24" s="104"/>
      <c r="D24" s="104"/>
      <c r="E24" s="104"/>
      <c r="F24" s="104"/>
      <c r="G24" s="104"/>
      <c r="H24" s="104"/>
      <c r="I24" s="3"/>
      <c r="J24" s="2">
        <f>ROUND(I24*J23,2)</f>
        <v>0</v>
      </c>
    </row>
    <row r="25" spans="1:10" ht="14.65" customHeight="1" x14ac:dyDescent="0.2">
      <c r="A25" s="1" t="s">
        <v>7</v>
      </c>
      <c r="B25" s="104" t="s">
        <v>27</v>
      </c>
      <c r="C25" s="104"/>
      <c r="D25" s="104"/>
      <c r="E25" s="104"/>
      <c r="F25" s="104"/>
      <c r="G25" s="104"/>
      <c r="H25" s="104"/>
      <c r="I25" s="104"/>
      <c r="J25" s="2"/>
    </row>
    <row r="26" spans="1:10" ht="15.75" customHeight="1" x14ac:dyDescent="0.2">
      <c r="A26" s="125" t="s">
        <v>134</v>
      </c>
      <c r="B26" s="125"/>
      <c r="C26" s="125"/>
      <c r="D26" s="125"/>
      <c r="E26" s="125"/>
      <c r="F26" s="125"/>
      <c r="G26" s="125"/>
      <c r="H26" s="125"/>
      <c r="I26" s="125"/>
      <c r="J26" s="4">
        <f>SUM(J23:J25)</f>
        <v>1036.2</v>
      </c>
    </row>
    <row r="27" spans="1:10" x14ac:dyDescent="0.2">
      <c r="A27" s="112"/>
      <c r="B27" s="112"/>
      <c r="C27" s="112"/>
      <c r="D27" s="112"/>
      <c r="E27" s="112"/>
      <c r="F27" s="112"/>
      <c r="G27" s="112"/>
      <c r="H27" s="112"/>
      <c r="I27" s="112"/>
      <c r="J27" s="112"/>
    </row>
    <row r="28" spans="1:10" x14ac:dyDescent="0.2">
      <c r="A28" s="121" t="s">
        <v>142</v>
      </c>
      <c r="B28" s="121"/>
      <c r="C28" s="121"/>
      <c r="D28" s="121"/>
      <c r="E28" s="121"/>
      <c r="F28" s="121"/>
      <c r="G28" s="121"/>
      <c r="H28" s="121"/>
      <c r="I28" s="121"/>
      <c r="J28" s="121"/>
    </row>
    <row r="29" spans="1:10" x14ac:dyDescent="0.2">
      <c r="A29" s="112"/>
      <c r="B29" s="112"/>
      <c r="C29" s="112"/>
      <c r="D29" s="112"/>
      <c r="E29" s="112"/>
      <c r="F29" s="112"/>
      <c r="G29" s="112"/>
      <c r="H29" s="112"/>
      <c r="I29" s="112"/>
      <c r="J29" s="112"/>
    </row>
    <row r="30" spans="1:10" ht="16.149999999999999" customHeight="1" x14ac:dyDescent="0.2">
      <c r="A30" s="122" t="s">
        <v>29</v>
      </c>
      <c r="B30" s="122"/>
      <c r="C30" s="122"/>
      <c r="D30" s="122"/>
      <c r="E30" s="122"/>
      <c r="F30" s="122"/>
      <c r="G30" s="122"/>
      <c r="H30" s="122"/>
      <c r="I30" s="122"/>
      <c r="J30" s="122"/>
    </row>
    <row r="31" spans="1:10" ht="15" x14ac:dyDescent="0.2">
      <c r="A31" s="123" t="s">
        <v>245</v>
      </c>
      <c r="B31" s="123"/>
      <c r="C31" s="123"/>
      <c r="D31" s="123"/>
      <c r="E31" s="123"/>
      <c r="F31" s="123"/>
      <c r="G31" s="123"/>
      <c r="H31" s="123"/>
      <c r="I31" s="123"/>
      <c r="J31" s="123"/>
    </row>
    <row r="32" spans="1:10" ht="15" x14ac:dyDescent="0.2">
      <c r="A32" s="5" t="s">
        <v>30</v>
      </c>
      <c r="B32" s="124" t="s">
        <v>133</v>
      </c>
      <c r="C32" s="124"/>
      <c r="D32" s="124"/>
      <c r="E32" s="124"/>
      <c r="F32" s="124"/>
      <c r="G32" s="124"/>
      <c r="H32" s="124"/>
      <c r="I32" s="124"/>
      <c r="J32" s="62" t="s">
        <v>31</v>
      </c>
    </row>
    <row r="33" spans="1:10" ht="27.6" customHeight="1" x14ac:dyDescent="0.2">
      <c r="A33" s="6" t="s">
        <v>3</v>
      </c>
      <c r="B33" s="134" t="s">
        <v>32</v>
      </c>
      <c r="C33" s="134"/>
      <c r="D33" s="134"/>
      <c r="E33" s="134"/>
      <c r="F33" s="134"/>
      <c r="G33" s="134"/>
      <c r="H33" s="134"/>
      <c r="I33" s="7">
        <v>8.3299999999999999E-2</v>
      </c>
      <c r="J33" s="8">
        <f>ROUND($J$26*I33,2)</f>
        <v>86.32</v>
      </c>
    </row>
    <row r="34" spans="1:10" ht="36.200000000000003" customHeight="1" x14ac:dyDescent="0.2">
      <c r="A34" s="6" t="s">
        <v>5</v>
      </c>
      <c r="B34" s="135" t="s">
        <v>246</v>
      </c>
      <c r="C34" s="135"/>
      <c r="D34" s="135"/>
      <c r="E34" s="135"/>
      <c r="F34" s="135"/>
      <c r="G34" s="135"/>
      <c r="H34" s="135"/>
      <c r="I34" s="9">
        <v>3.0249999999999999E-2</v>
      </c>
      <c r="J34" s="8">
        <f>ROUND($J$26*I34,2)</f>
        <v>31.35</v>
      </c>
    </row>
    <row r="35" spans="1:10" x14ac:dyDescent="0.2">
      <c r="A35" s="136" t="s">
        <v>33</v>
      </c>
      <c r="B35" s="136"/>
      <c r="C35" s="136"/>
      <c r="D35" s="136"/>
      <c r="E35" s="136"/>
      <c r="F35" s="136"/>
      <c r="G35" s="136"/>
      <c r="H35" s="136"/>
      <c r="I35" s="136"/>
      <c r="J35" s="8">
        <f>SUM(J33+J34)</f>
        <v>117.66999999999999</v>
      </c>
    </row>
    <row r="36" spans="1:10" x14ac:dyDescent="0.2">
      <c r="A36" s="10" t="s">
        <v>7</v>
      </c>
      <c r="B36" s="133" t="s">
        <v>34</v>
      </c>
      <c r="C36" s="133"/>
      <c r="D36" s="133"/>
      <c r="E36" s="133"/>
      <c r="F36" s="133"/>
      <c r="G36" s="133"/>
      <c r="H36" s="133"/>
      <c r="I36" s="133"/>
      <c r="J36" s="11">
        <f>ROUND(I51*J35,2)</f>
        <v>43.3</v>
      </c>
    </row>
    <row r="37" spans="1:10" x14ac:dyDescent="0.2">
      <c r="A37" s="137" t="s">
        <v>33</v>
      </c>
      <c r="B37" s="137"/>
      <c r="C37" s="137"/>
      <c r="D37" s="137"/>
      <c r="E37" s="137"/>
      <c r="F37" s="137"/>
      <c r="G37" s="137"/>
      <c r="H37" s="137"/>
      <c r="I37" s="137"/>
      <c r="J37" s="12">
        <f>J35+J36</f>
        <v>160.96999999999997</v>
      </c>
    </row>
    <row r="38" spans="1:10" x14ac:dyDescent="0.2">
      <c r="A38" s="112"/>
      <c r="B38" s="112"/>
      <c r="C38" s="112"/>
      <c r="D38" s="112"/>
      <c r="E38" s="112"/>
      <c r="F38" s="112"/>
      <c r="G38" s="112"/>
      <c r="H38" s="112"/>
      <c r="I38" s="112"/>
      <c r="J38" s="112"/>
    </row>
    <row r="39" spans="1:10" ht="81" customHeight="1" x14ac:dyDescent="0.2">
      <c r="A39" s="126" t="s">
        <v>250</v>
      </c>
      <c r="B39" s="127"/>
      <c r="C39" s="127"/>
      <c r="D39" s="127"/>
      <c r="E39" s="127"/>
      <c r="F39" s="127"/>
      <c r="G39" s="127"/>
      <c r="H39" s="127"/>
      <c r="I39" s="127"/>
      <c r="J39" s="128"/>
    </row>
    <row r="40" spans="1:10" x14ac:dyDescent="0.2">
      <c r="A40" s="129" t="s">
        <v>248</v>
      </c>
      <c r="B40" s="130"/>
      <c r="C40" s="130"/>
      <c r="D40" s="130"/>
      <c r="E40" s="130"/>
      <c r="F40" s="130"/>
      <c r="G40" s="130"/>
      <c r="H40" s="130"/>
      <c r="I40" s="130"/>
      <c r="J40" s="131"/>
    </row>
    <row r="41" spans="1:10" ht="30.4" customHeight="1" x14ac:dyDescent="0.2">
      <c r="A41" s="122" t="s">
        <v>35</v>
      </c>
      <c r="B41" s="122"/>
      <c r="C41" s="122"/>
      <c r="D41" s="122"/>
      <c r="E41" s="122"/>
      <c r="F41" s="122"/>
      <c r="G41" s="122"/>
      <c r="H41" s="122"/>
      <c r="I41" s="122"/>
      <c r="J41" s="122"/>
    </row>
    <row r="42" spans="1:10" ht="30.4" customHeight="1" x14ac:dyDescent="0.2">
      <c r="A42" s="60" t="s">
        <v>36</v>
      </c>
      <c r="B42" s="132" t="s">
        <v>37</v>
      </c>
      <c r="C42" s="132"/>
      <c r="D42" s="132"/>
      <c r="E42" s="132"/>
      <c r="F42" s="132"/>
      <c r="G42" s="132"/>
      <c r="H42" s="132"/>
      <c r="I42" s="61" t="s">
        <v>38</v>
      </c>
      <c r="J42" s="61" t="s">
        <v>39</v>
      </c>
    </row>
    <row r="43" spans="1:10" x14ac:dyDescent="0.2">
      <c r="A43" s="6" t="s">
        <v>3</v>
      </c>
      <c r="B43" s="133" t="s">
        <v>40</v>
      </c>
      <c r="C43" s="133"/>
      <c r="D43" s="133"/>
      <c r="E43" s="133"/>
      <c r="F43" s="133"/>
      <c r="G43" s="133"/>
      <c r="H43" s="133"/>
      <c r="I43" s="13">
        <v>0.2</v>
      </c>
      <c r="J43" s="14">
        <f t="shared" ref="J43:J50" si="0">ROUND($J$26*I43,2)</f>
        <v>207.24</v>
      </c>
    </row>
    <row r="44" spans="1:10" x14ac:dyDescent="0.2">
      <c r="A44" s="6" t="s">
        <v>5</v>
      </c>
      <c r="B44" s="133" t="s">
        <v>41</v>
      </c>
      <c r="C44" s="133"/>
      <c r="D44" s="133"/>
      <c r="E44" s="133"/>
      <c r="F44" s="133"/>
      <c r="G44" s="133"/>
      <c r="H44" s="133"/>
      <c r="I44" s="15">
        <v>2.5000000000000001E-2</v>
      </c>
      <c r="J44" s="14">
        <f t="shared" si="0"/>
        <v>25.91</v>
      </c>
    </row>
    <row r="45" spans="1:10" ht="46.5" customHeight="1" x14ac:dyDescent="0.2">
      <c r="A45" s="6" t="s">
        <v>7</v>
      </c>
      <c r="B45" s="134" t="s">
        <v>42</v>
      </c>
      <c r="C45" s="134"/>
      <c r="D45" s="134"/>
      <c r="E45" s="16" t="s">
        <v>43</v>
      </c>
      <c r="F45" s="17">
        <v>0.03</v>
      </c>
      <c r="G45" s="16" t="s">
        <v>44</v>
      </c>
      <c r="H45" s="18">
        <v>1</v>
      </c>
      <c r="I45" s="19">
        <f>ROUND((F45*H45),6)</f>
        <v>0.03</v>
      </c>
      <c r="J45" s="14">
        <f t="shared" si="0"/>
        <v>31.09</v>
      </c>
    </row>
    <row r="46" spans="1:10" x14ac:dyDescent="0.2">
      <c r="A46" s="6" t="s">
        <v>9</v>
      </c>
      <c r="B46" s="133" t="s">
        <v>45</v>
      </c>
      <c r="C46" s="133"/>
      <c r="D46" s="133"/>
      <c r="E46" s="133"/>
      <c r="F46" s="133"/>
      <c r="G46" s="133"/>
      <c r="H46" s="133"/>
      <c r="I46" s="13">
        <v>1.4999999999999999E-2</v>
      </c>
      <c r="J46" s="14">
        <f t="shared" si="0"/>
        <v>15.54</v>
      </c>
    </row>
    <row r="47" spans="1:10" x14ac:dyDescent="0.2">
      <c r="A47" s="6" t="s">
        <v>24</v>
      </c>
      <c r="B47" s="133" t="s">
        <v>46</v>
      </c>
      <c r="C47" s="133"/>
      <c r="D47" s="133"/>
      <c r="E47" s="133"/>
      <c r="F47" s="133"/>
      <c r="G47" s="133"/>
      <c r="H47" s="133"/>
      <c r="I47" s="13">
        <v>0.01</v>
      </c>
      <c r="J47" s="14">
        <f t="shared" si="0"/>
        <v>10.36</v>
      </c>
    </row>
    <row r="48" spans="1:10" x14ac:dyDescent="0.2">
      <c r="A48" s="6" t="s">
        <v>25</v>
      </c>
      <c r="B48" s="133" t="s">
        <v>47</v>
      </c>
      <c r="C48" s="133"/>
      <c r="D48" s="133"/>
      <c r="E48" s="133"/>
      <c r="F48" s="133"/>
      <c r="G48" s="133"/>
      <c r="H48" s="133"/>
      <c r="I48" s="15">
        <v>6.0000000000000001E-3</v>
      </c>
      <c r="J48" s="14">
        <f t="shared" si="0"/>
        <v>6.22</v>
      </c>
    </row>
    <row r="49" spans="1:10" x14ac:dyDescent="0.2">
      <c r="A49" s="6" t="s">
        <v>26</v>
      </c>
      <c r="B49" s="133" t="s">
        <v>48</v>
      </c>
      <c r="C49" s="133"/>
      <c r="D49" s="133"/>
      <c r="E49" s="133"/>
      <c r="F49" s="133"/>
      <c r="G49" s="133"/>
      <c r="H49" s="133"/>
      <c r="I49" s="13">
        <v>2E-3</v>
      </c>
      <c r="J49" s="14">
        <f t="shared" si="0"/>
        <v>2.0699999999999998</v>
      </c>
    </row>
    <row r="50" spans="1:10" x14ac:dyDescent="0.2">
      <c r="A50" s="6" t="s">
        <v>49</v>
      </c>
      <c r="B50" s="133" t="s">
        <v>50</v>
      </c>
      <c r="C50" s="133"/>
      <c r="D50" s="133"/>
      <c r="E50" s="133"/>
      <c r="F50" s="133"/>
      <c r="G50" s="133"/>
      <c r="H50" s="133"/>
      <c r="I50" s="15">
        <v>0.08</v>
      </c>
      <c r="J50" s="14">
        <f t="shared" si="0"/>
        <v>82.9</v>
      </c>
    </row>
    <row r="51" spans="1:10" x14ac:dyDescent="0.2">
      <c r="A51" s="137" t="s">
        <v>33</v>
      </c>
      <c r="B51" s="137"/>
      <c r="C51" s="137"/>
      <c r="D51" s="137"/>
      <c r="E51" s="137"/>
      <c r="F51" s="137"/>
      <c r="G51" s="137"/>
      <c r="H51" s="137"/>
      <c r="I51" s="20">
        <f>SUM(I43:I50)</f>
        <v>0.36800000000000005</v>
      </c>
      <c r="J51" s="12">
        <f>SUM(J43:J50)</f>
        <v>381.33000000000004</v>
      </c>
    </row>
    <row r="52" spans="1:10" x14ac:dyDescent="0.2">
      <c r="A52" s="112"/>
      <c r="B52" s="112"/>
      <c r="C52" s="112"/>
      <c r="D52" s="112"/>
      <c r="E52" s="112"/>
      <c r="F52" s="112"/>
      <c r="G52" s="112"/>
      <c r="H52" s="112"/>
      <c r="I52" s="112"/>
      <c r="J52" s="112"/>
    </row>
    <row r="53" spans="1:10" ht="37.35" customHeight="1" x14ac:dyDescent="0.2">
      <c r="A53" s="138" t="s">
        <v>243</v>
      </c>
      <c r="B53" s="138"/>
      <c r="C53" s="138"/>
      <c r="D53" s="138"/>
      <c r="E53" s="138"/>
      <c r="F53" s="138"/>
      <c r="G53" s="138"/>
      <c r="H53" s="138"/>
      <c r="I53" s="138"/>
      <c r="J53" s="138"/>
    </row>
    <row r="54" spans="1:10" x14ac:dyDescent="0.2">
      <c r="A54" s="112"/>
      <c r="B54" s="112"/>
      <c r="C54" s="112"/>
      <c r="D54" s="112"/>
      <c r="E54" s="112"/>
      <c r="F54" s="112"/>
      <c r="G54" s="112"/>
      <c r="H54" s="112"/>
      <c r="I54" s="112"/>
      <c r="J54" s="112"/>
    </row>
    <row r="55" spans="1:10" ht="16.149999999999999" customHeight="1" x14ac:dyDescent="0.2">
      <c r="A55" s="122" t="s">
        <v>51</v>
      </c>
      <c r="B55" s="122"/>
      <c r="C55" s="122"/>
      <c r="D55" s="122"/>
      <c r="E55" s="122"/>
      <c r="F55" s="122"/>
      <c r="G55" s="122"/>
      <c r="H55" s="122"/>
      <c r="I55" s="122"/>
      <c r="J55" s="122"/>
    </row>
    <row r="56" spans="1:10" ht="16.149999999999999" customHeight="1" x14ac:dyDescent="0.2">
      <c r="A56" s="60" t="s">
        <v>52</v>
      </c>
      <c r="B56" s="132" t="s">
        <v>53</v>
      </c>
      <c r="C56" s="132"/>
      <c r="D56" s="132"/>
      <c r="E56" s="132"/>
      <c r="F56" s="132"/>
      <c r="G56" s="132"/>
      <c r="H56" s="132"/>
      <c r="I56" s="132"/>
      <c r="J56" s="61" t="s">
        <v>31</v>
      </c>
    </row>
    <row r="57" spans="1:10" x14ac:dyDescent="0.2">
      <c r="A57" s="6" t="s">
        <v>3</v>
      </c>
      <c r="B57" s="133" t="s">
        <v>54</v>
      </c>
      <c r="C57" s="133"/>
      <c r="D57" s="133"/>
      <c r="E57" s="133"/>
      <c r="F57" s="133"/>
      <c r="G57" s="133"/>
      <c r="H57" s="133"/>
      <c r="I57" s="133"/>
      <c r="J57" s="21">
        <f>IF(ROUND((I60*I58*I59)-(J23*0.06),2)&lt;0,0,ROUND((I60*I58*I59)-(J23*0.06),2))*1+(I58*I59*21.726-0.06*J23)*0</f>
        <v>185.99</v>
      </c>
    </row>
    <row r="58" spans="1:10" ht="27.75" customHeight="1" x14ac:dyDescent="0.2">
      <c r="A58" s="6"/>
      <c r="B58" s="144" t="s">
        <v>55</v>
      </c>
      <c r="C58" s="145"/>
      <c r="D58" s="145"/>
      <c r="E58" s="145"/>
      <c r="F58" s="145"/>
      <c r="G58" s="145"/>
      <c r="H58" s="146"/>
      <c r="I58" s="22">
        <v>2.82</v>
      </c>
      <c r="J58" s="23" t="s">
        <v>56</v>
      </c>
    </row>
    <row r="59" spans="1:10" x14ac:dyDescent="0.2">
      <c r="A59" s="6"/>
      <c r="B59" s="139" t="s">
        <v>57</v>
      </c>
      <c r="C59" s="139"/>
      <c r="D59" s="139"/>
      <c r="E59" s="139"/>
      <c r="F59" s="139"/>
      <c r="G59" s="139"/>
      <c r="H59" s="139"/>
      <c r="I59" s="24">
        <v>4</v>
      </c>
      <c r="J59" s="23"/>
    </row>
    <row r="60" spans="1:10" ht="14.25" customHeight="1" x14ac:dyDescent="0.2">
      <c r="A60" s="6"/>
      <c r="B60" s="139" t="s">
        <v>58</v>
      </c>
      <c r="C60" s="139"/>
      <c r="D60" s="139"/>
      <c r="E60" s="139"/>
      <c r="F60" s="139"/>
      <c r="G60" s="139"/>
      <c r="H60" s="139"/>
      <c r="I60" s="25">
        <v>22</v>
      </c>
      <c r="J60" s="23"/>
    </row>
    <row r="61" spans="1:10" x14ac:dyDescent="0.2">
      <c r="A61" s="6" t="s">
        <v>5</v>
      </c>
      <c r="B61" s="133" t="s">
        <v>59</v>
      </c>
      <c r="C61" s="133"/>
      <c r="D61" s="133"/>
      <c r="E61" s="133"/>
      <c r="F61" s="133"/>
      <c r="G61" s="133"/>
      <c r="H61" s="133"/>
      <c r="I61" s="133"/>
      <c r="J61" s="21">
        <f>ROUND(I63*I62*(1-0.18),2)*1+ROUND(21.726*6*(1-0.18),2)*0</f>
        <v>288.64</v>
      </c>
    </row>
    <row r="62" spans="1:10" x14ac:dyDescent="0.2">
      <c r="A62" s="6"/>
      <c r="B62" s="139" t="s">
        <v>136</v>
      </c>
      <c r="C62" s="139"/>
      <c r="D62" s="139"/>
      <c r="E62" s="139"/>
      <c r="F62" s="139"/>
      <c r="G62" s="139"/>
      <c r="H62" s="139"/>
      <c r="I62" s="22">
        <v>16</v>
      </c>
      <c r="J62" s="23" t="s">
        <v>56</v>
      </c>
    </row>
    <row r="63" spans="1:10" x14ac:dyDescent="0.2">
      <c r="A63" s="26"/>
      <c r="B63" s="139" t="s">
        <v>60</v>
      </c>
      <c r="C63" s="139"/>
      <c r="D63" s="139"/>
      <c r="E63" s="139"/>
      <c r="F63" s="139"/>
      <c r="G63" s="139"/>
      <c r="H63" s="139"/>
      <c r="I63" s="27">
        <v>22</v>
      </c>
      <c r="J63" s="23"/>
    </row>
    <row r="64" spans="1:10" ht="27.6" customHeight="1" x14ac:dyDescent="0.2">
      <c r="A64" s="56" t="s">
        <v>7</v>
      </c>
      <c r="B64" s="140" t="s">
        <v>135</v>
      </c>
      <c r="C64" s="140"/>
      <c r="D64" s="140"/>
      <c r="E64" s="140"/>
      <c r="F64" s="140"/>
      <c r="G64" s="140"/>
      <c r="H64" s="140"/>
      <c r="I64" s="140"/>
      <c r="J64" s="57">
        <v>12.6</v>
      </c>
    </row>
    <row r="65" spans="1:10" x14ac:dyDescent="0.2">
      <c r="A65" s="6" t="s">
        <v>9</v>
      </c>
      <c r="B65" s="141" t="s">
        <v>61</v>
      </c>
      <c r="C65" s="142"/>
      <c r="D65" s="142"/>
      <c r="E65" s="142"/>
      <c r="F65" s="142"/>
      <c r="G65" s="142"/>
      <c r="H65" s="142"/>
      <c r="I65" s="143"/>
      <c r="J65" s="58" t="s">
        <v>56</v>
      </c>
    </row>
    <row r="66" spans="1:10" x14ac:dyDescent="0.2">
      <c r="A66" s="137" t="s">
        <v>28</v>
      </c>
      <c r="B66" s="137"/>
      <c r="C66" s="137"/>
      <c r="D66" s="137"/>
      <c r="E66" s="137"/>
      <c r="F66" s="137"/>
      <c r="G66" s="137"/>
      <c r="H66" s="137"/>
      <c r="I66" s="137"/>
      <c r="J66" s="12">
        <f>SUM(J57:J64)</f>
        <v>487.23</v>
      </c>
    </row>
    <row r="67" spans="1:10" x14ac:dyDescent="0.2">
      <c r="A67" s="112"/>
      <c r="B67" s="112"/>
      <c r="C67" s="112"/>
      <c r="D67" s="112"/>
      <c r="E67" s="112"/>
      <c r="F67" s="112"/>
      <c r="G67" s="112"/>
      <c r="H67" s="112"/>
      <c r="I67" s="112"/>
      <c r="J67" s="112"/>
    </row>
    <row r="68" spans="1:10" ht="37.35" customHeight="1" x14ac:dyDescent="0.2">
      <c r="A68" s="138" t="s">
        <v>62</v>
      </c>
      <c r="B68" s="138"/>
      <c r="C68" s="138"/>
      <c r="D68" s="138"/>
      <c r="E68" s="138"/>
      <c r="F68" s="138"/>
      <c r="G68" s="138"/>
      <c r="H68" s="138"/>
      <c r="I68" s="138"/>
      <c r="J68" s="138"/>
    </row>
    <row r="69" spans="1:10" x14ac:dyDescent="0.2">
      <c r="A69" s="112"/>
      <c r="B69" s="112"/>
      <c r="C69" s="112"/>
      <c r="D69" s="112"/>
      <c r="E69" s="112"/>
      <c r="F69" s="112"/>
      <c r="G69" s="112"/>
      <c r="H69" s="112"/>
      <c r="I69" s="112"/>
      <c r="J69" s="112"/>
    </row>
    <row r="70" spans="1:10" ht="16.149999999999999" customHeight="1" x14ac:dyDescent="0.2">
      <c r="A70" s="122" t="s">
        <v>63</v>
      </c>
      <c r="B70" s="122"/>
      <c r="C70" s="122"/>
      <c r="D70" s="122"/>
      <c r="E70" s="122"/>
      <c r="F70" s="122"/>
      <c r="G70" s="122"/>
      <c r="H70" s="122"/>
      <c r="I70" s="122"/>
      <c r="J70" s="122"/>
    </row>
    <row r="71" spans="1:10" ht="16.149999999999999" customHeight="1" x14ac:dyDescent="0.2">
      <c r="A71" s="61">
        <v>2</v>
      </c>
      <c r="B71" s="113" t="s">
        <v>64</v>
      </c>
      <c r="C71" s="113"/>
      <c r="D71" s="113"/>
      <c r="E71" s="113"/>
      <c r="F71" s="113"/>
      <c r="G71" s="113"/>
      <c r="H71" s="113"/>
      <c r="I71" s="113"/>
      <c r="J71" s="61" t="s">
        <v>31</v>
      </c>
    </row>
    <row r="72" spans="1:10" ht="14.65" customHeight="1" x14ac:dyDescent="0.2">
      <c r="A72" s="29" t="s">
        <v>30</v>
      </c>
      <c r="B72" s="29"/>
      <c r="C72" s="147" t="s">
        <v>138</v>
      </c>
      <c r="D72" s="147"/>
      <c r="E72" s="147"/>
      <c r="F72" s="147"/>
      <c r="G72" s="147"/>
      <c r="H72" s="147"/>
      <c r="I72" s="147"/>
      <c r="J72" s="30">
        <f>J37</f>
        <v>160.96999999999997</v>
      </c>
    </row>
    <row r="73" spans="1:10" ht="14.65" customHeight="1" x14ac:dyDescent="0.2">
      <c r="A73" s="29" t="s">
        <v>36</v>
      </c>
      <c r="B73" s="29"/>
      <c r="C73" s="147" t="s">
        <v>37</v>
      </c>
      <c r="D73" s="147"/>
      <c r="E73" s="147"/>
      <c r="F73" s="147"/>
      <c r="G73" s="147"/>
      <c r="H73" s="147"/>
      <c r="I73" s="147"/>
      <c r="J73" s="30">
        <f>J51</f>
        <v>381.33000000000004</v>
      </c>
    </row>
    <row r="74" spans="1:10" ht="14.65" customHeight="1" x14ac:dyDescent="0.2">
      <c r="A74" s="29" t="s">
        <v>52</v>
      </c>
      <c r="B74" s="29"/>
      <c r="C74" s="147" t="s">
        <v>53</v>
      </c>
      <c r="D74" s="147"/>
      <c r="E74" s="147"/>
      <c r="F74" s="147"/>
      <c r="G74" s="147"/>
      <c r="H74" s="147"/>
      <c r="I74" s="147"/>
      <c r="J74" s="30">
        <f>J66</f>
        <v>487.23</v>
      </c>
    </row>
    <row r="75" spans="1:10" ht="14.65" customHeight="1" x14ac:dyDescent="0.2">
      <c r="A75" s="148" t="s">
        <v>33</v>
      </c>
      <c r="B75" s="148"/>
      <c r="C75" s="148"/>
      <c r="D75" s="148"/>
      <c r="E75" s="148"/>
      <c r="F75" s="148"/>
      <c r="G75" s="148"/>
      <c r="H75" s="148"/>
      <c r="I75" s="148"/>
      <c r="J75" s="31">
        <f>SUM(J72+J73+J74)</f>
        <v>1029.53</v>
      </c>
    </row>
    <row r="76" spans="1:10" x14ac:dyDescent="0.2">
      <c r="A76" s="112"/>
      <c r="B76" s="112"/>
      <c r="C76" s="112"/>
      <c r="D76" s="112"/>
      <c r="E76" s="112"/>
      <c r="F76" s="112"/>
      <c r="G76" s="112"/>
      <c r="H76" s="112"/>
      <c r="I76" s="112"/>
      <c r="J76" s="112"/>
    </row>
    <row r="77" spans="1:10" ht="16.149999999999999" customHeight="1" x14ac:dyDescent="0.2">
      <c r="A77" s="122" t="s">
        <v>65</v>
      </c>
      <c r="B77" s="122"/>
      <c r="C77" s="122"/>
      <c r="D77" s="122"/>
      <c r="E77" s="122"/>
      <c r="F77" s="122"/>
      <c r="G77" s="122"/>
      <c r="H77" s="122"/>
      <c r="I77" s="122"/>
      <c r="J77" s="122"/>
    </row>
    <row r="78" spans="1:10" ht="16.149999999999999" customHeight="1" x14ac:dyDescent="0.2">
      <c r="A78" s="60">
        <v>3</v>
      </c>
      <c r="B78" s="113" t="s">
        <v>66</v>
      </c>
      <c r="C78" s="113"/>
      <c r="D78" s="113"/>
      <c r="E78" s="113"/>
      <c r="F78" s="113"/>
      <c r="G78" s="113"/>
      <c r="H78" s="113"/>
      <c r="I78" s="113"/>
      <c r="J78" s="60" t="s">
        <v>67</v>
      </c>
    </row>
    <row r="79" spans="1:10" ht="60.75" customHeight="1" x14ac:dyDescent="0.2">
      <c r="A79" s="6" t="s">
        <v>3</v>
      </c>
      <c r="B79" s="134" t="s">
        <v>68</v>
      </c>
      <c r="C79" s="134"/>
      <c r="D79" s="134"/>
      <c r="E79" s="134"/>
      <c r="F79" s="134"/>
      <c r="G79" s="134"/>
      <c r="H79" s="134"/>
      <c r="I79" s="134"/>
      <c r="J79" s="14">
        <f>ROUND((($J$26/12)+($J$33/12)+($J$26/12/12)+($J$34/12))*(30/30)*0.05,2)</f>
        <v>5.17</v>
      </c>
    </row>
    <row r="80" spans="1:10" ht="14.65" customHeight="1" x14ac:dyDescent="0.2">
      <c r="A80" s="6" t="s">
        <v>5</v>
      </c>
      <c r="B80" s="134" t="s">
        <v>69</v>
      </c>
      <c r="C80" s="134"/>
      <c r="D80" s="134"/>
      <c r="E80" s="134"/>
      <c r="F80" s="134"/>
      <c r="G80" s="134"/>
      <c r="H80" s="134"/>
      <c r="I80" s="134"/>
      <c r="J80" s="14">
        <f>ROUND($J$79*I50,2)</f>
        <v>0.41</v>
      </c>
    </row>
    <row r="81" spans="1:10" ht="36.200000000000003" customHeight="1" x14ac:dyDescent="0.2">
      <c r="A81" s="6" t="s">
        <v>7</v>
      </c>
      <c r="B81" s="134" t="s">
        <v>70</v>
      </c>
      <c r="C81" s="134"/>
      <c r="D81" s="134"/>
      <c r="E81" s="134"/>
      <c r="F81" s="134"/>
      <c r="G81" s="134"/>
      <c r="H81" s="134"/>
      <c r="I81" s="32">
        <v>2.3999999999999998E-3</v>
      </c>
      <c r="J81" s="14">
        <f>ROUND($J$26*I81,2)</f>
        <v>2.4900000000000002</v>
      </c>
    </row>
    <row r="82" spans="1:10" ht="41.25" customHeight="1" x14ac:dyDescent="0.2">
      <c r="A82" s="6" t="s">
        <v>9</v>
      </c>
      <c r="B82" s="134" t="s">
        <v>249</v>
      </c>
      <c r="C82" s="134"/>
      <c r="D82" s="134"/>
      <c r="E82" s="134"/>
      <c r="F82" s="134"/>
      <c r="G82" s="134"/>
      <c r="H82" s="134"/>
      <c r="I82" s="134"/>
      <c r="J82" s="14">
        <f>ROUND(((($J$26/30)*7)/$H$10)*1,2)</f>
        <v>20.149999999999999</v>
      </c>
    </row>
    <row r="83" spans="1:10" ht="14.65" customHeight="1" x14ac:dyDescent="0.2">
      <c r="A83" s="6" t="s">
        <v>24</v>
      </c>
      <c r="B83" s="134" t="s">
        <v>71</v>
      </c>
      <c r="C83" s="134"/>
      <c r="D83" s="134"/>
      <c r="E83" s="134"/>
      <c r="F83" s="134"/>
      <c r="G83" s="134"/>
      <c r="H83" s="134"/>
      <c r="I83" s="134"/>
      <c r="J83" s="14">
        <f>ROUND($I$51*J82,2)</f>
        <v>7.42</v>
      </c>
    </row>
    <row r="84" spans="1:10" ht="36.200000000000003" customHeight="1" x14ac:dyDescent="0.2">
      <c r="A84" s="6" t="s">
        <v>25</v>
      </c>
      <c r="B84" s="134" t="s">
        <v>72</v>
      </c>
      <c r="C84" s="134"/>
      <c r="D84" s="134"/>
      <c r="E84" s="134"/>
      <c r="F84" s="134"/>
      <c r="G84" s="134"/>
      <c r="H84" s="134"/>
      <c r="I84" s="32">
        <v>4.7599999999999996E-2</v>
      </c>
      <c r="J84" s="14">
        <f>ROUND($J$26*I84,2)</f>
        <v>49.32</v>
      </c>
    </row>
    <row r="85" spans="1:10" x14ac:dyDescent="0.2">
      <c r="A85" s="137" t="s">
        <v>33</v>
      </c>
      <c r="B85" s="137"/>
      <c r="C85" s="137"/>
      <c r="D85" s="137"/>
      <c r="E85" s="137"/>
      <c r="F85" s="137"/>
      <c r="G85" s="137"/>
      <c r="H85" s="137"/>
      <c r="I85" s="137"/>
      <c r="J85" s="12">
        <f>SUM(J79:J84)</f>
        <v>84.960000000000008</v>
      </c>
    </row>
    <row r="86" spans="1:10" x14ac:dyDescent="0.2">
      <c r="A86" s="112"/>
      <c r="B86" s="112"/>
      <c r="C86" s="112"/>
      <c r="D86" s="112"/>
      <c r="E86" s="112"/>
      <c r="F86" s="112"/>
      <c r="G86" s="112"/>
      <c r="H86" s="112"/>
      <c r="I86" s="112"/>
      <c r="J86" s="112"/>
    </row>
    <row r="87" spans="1:10" ht="16.149999999999999" customHeight="1" x14ac:dyDescent="0.2">
      <c r="A87" s="122" t="s">
        <v>73</v>
      </c>
      <c r="B87" s="122"/>
      <c r="C87" s="122"/>
      <c r="D87" s="122"/>
      <c r="E87" s="122"/>
      <c r="F87" s="122"/>
      <c r="G87" s="122"/>
      <c r="H87" s="122"/>
      <c r="I87" s="122"/>
      <c r="J87" s="122"/>
    </row>
    <row r="88" spans="1:10" ht="37.35" customHeight="1" x14ac:dyDescent="0.2">
      <c r="A88" s="138" t="s">
        <v>74</v>
      </c>
      <c r="B88" s="138"/>
      <c r="C88" s="138"/>
      <c r="D88" s="138"/>
      <c r="E88" s="138"/>
      <c r="F88" s="138"/>
      <c r="G88" s="138"/>
      <c r="H88" s="138"/>
      <c r="I88" s="138"/>
      <c r="J88" s="138"/>
    </row>
    <row r="89" spans="1:10" ht="48.75" customHeight="1" x14ac:dyDescent="0.2">
      <c r="A89" s="149" t="s">
        <v>137</v>
      </c>
      <c r="B89" s="150"/>
      <c r="C89" s="150"/>
      <c r="D89" s="150"/>
      <c r="E89" s="150"/>
      <c r="F89" s="150"/>
      <c r="G89" s="150"/>
      <c r="H89" s="150"/>
      <c r="I89" s="151"/>
      <c r="J89" s="33">
        <f>J92+J26+J33+J34</f>
        <v>1247.9099999999999</v>
      </c>
    </row>
    <row r="90" spans="1:10" ht="14.65" customHeight="1" x14ac:dyDescent="0.2">
      <c r="A90" s="152"/>
      <c r="B90" s="152"/>
      <c r="C90" s="152"/>
      <c r="D90" s="152"/>
      <c r="E90" s="152"/>
      <c r="F90" s="152"/>
      <c r="G90" s="152"/>
      <c r="H90" s="152"/>
      <c r="I90" s="152"/>
      <c r="J90" s="152"/>
    </row>
    <row r="91" spans="1:10" ht="15" x14ac:dyDescent="0.25">
      <c r="A91" s="34" t="s">
        <v>75</v>
      </c>
      <c r="B91" s="132" t="s">
        <v>76</v>
      </c>
      <c r="C91" s="132"/>
      <c r="D91" s="132"/>
      <c r="E91" s="132"/>
      <c r="F91" s="132"/>
      <c r="G91" s="132"/>
      <c r="H91" s="132"/>
      <c r="I91" s="132"/>
      <c r="J91" s="34" t="s">
        <v>31</v>
      </c>
    </row>
    <row r="92" spans="1:10" ht="41.25" customHeight="1" x14ac:dyDescent="0.2">
      <c r="A92" s="10" t="s">
        <v>3</v>
      </c>
      <c r="B92" s="134" t="s">
        <v>77</v>
      </c>
      <c r="C92" s="134"/>
      <c r="D92" s="134"/>
      <c r="E92" s="134"/>
      <c r="F92" s="134"/>
      <c r="G92" s="134"/>
      <c r="H92" s="134"/>
      <c r="I92" s="9">
        <v>9.0749999999999997E-2</v>
      </c>
      <c r="J92" s="14">
        <f>ROUND(($J$26*I92),2)</f>
        <v>94.04</v>
      </c>
    </row>
    <row r="93" spans="1:10" x14ac:dyDescent="0.2">
      <c r="A93" s="10" t="s">
        <v>5</v>
      </c>
      <c r="B93" s="133" t="s">
        <v>78</v>
      </c>
      <c r="C93" s="133"/>
      <c r="D93" s="133"/>
      <c r="E93" s="133"/>
      <c r="F93" s="133"/>
      <c r="G93" s="133"/>
      <c r="H93" s="133"/>
      <c r="I93" s="133"/>
      <c r="J93" s="35">
        <f>ROUND((($J$89/30)*2.96)/12,2)</f>
        <v>10.26</v>
      </c>
    </row>
    <row r="94" spans="1:10" x14ac:dyDescent="0.2">
      <c r="A94" s="10" t="s">
        <v>7</v>
      </c>
      <c r="B94" s="133" t="s">
        <v>79</v>
      </c>
      <c r="C94" s="133"/>
      <c r="D94" s="133"/>
      <c r="E94" s="133"/>
      <c r="F94" s="133"/>
      <c r="G94" s="133"/>
      <c r="H94" s="133"/>
      <c r="I94" s="133"/>
      <c r="J94" s="35">
        <f>ROUND((($J$89/30)*5)/12*0.015,2)</f>
        <v>0.26</v>
      </c>
    </row>
    <row r="95" spans="1:10" x14ac:dyDescent="0.2">
      <c r="A95" s="10" t="s">
        <v>9</v>
      </c>
      <c r="B95" s="133" t="s">
        <v>80</v>
      </c>
      <c r="C95" s="133"/>
      <c r="D95" s="133"/>
      <c r="E95" s="133"/>
      <c r="F95" s="133"/>
      <c r="G95" s="133"/>
      <c r="H95" s="133"/>
      <c r="I95" s="133"/>
      <c r="J95" s="11">
        <f>ROUND(((($J$89/30)*15)/12)*0.0078,2)</f>
        <v>0.41</v>
      </c>
    </row>
    <row r="96" spans="1:10" x14ac:dyDescent="0.2">
      <c r="A96" s="10" t="s">
        <v>24</v>
      </c>
      <c r="B96" s="133" t="s">
        <v>81</v>
      </c>
      <c r="C96" s="133"/>
      <c r="D96" s="133"/>
      <c r="E96" s="133"/>
      <c r="F96" s="133"/>
      <c r="G96" s="133"/>
      <c r="H96" s="133"/>
      <c r="I96" s="133"/>
      <c r="J96" s="36">
        <f>ROUND(((($J$26+$J$26/3)*4/12)/12)*0.02,2)</f>
        <v>0.77</v>
      </c>
    </row>
    <row r="97" spans="1:10" x14ac:dyDescent="0.2">
      <c r="A97" s="59" t="s">
        <v>25</v>
      </c>
      <c r="B97" s="153" t="s">
        <v>82</v>
      </c>
      <c r="C97" s="153"/>
      <c r="D97" s="153"/>
      <c r="E97" s="153"/>
      <c r="F97" s="153"/>
      <c r="G97" s="153"/>
      <c r="H97" s="153"/>
      <c r="I97" s="153"/>
      <c r="J97" s="11">
        <f>ROUND(((($J$89/30)*5)/12),2)</f>
        <v>17.329999999999998</v>
      </c>
    </row>
    <row r="98" spans="1:10" x14ac:dyDescent="0.2">
      <c r="A98" s="137" t="s">
        <v>33</v>
      </c>
      <c r="B98" s="137"/>
      <c r="C98" s="137"/>
      <c r="D98" s="137"/>
      <c r="E98" s="137"/>
      <c r="F98" s="137"/>
      <c r="G98" s="137"/>
      <c r="H98" s="137"/>
      <c r="I98" s="137"/>
      <c r="J98" s="37">
        <f>SUM(J92:J97)</f>
        <v>123.07000000000001</v>
      </c>
    </row>
    <row r="99" spans="1:10" ht="14.65" customHeight="1" x14ac:dyDescent="0.2">
      <c r="A99" s="10" t="s">
        <v>26</v>
      </c>
      <c r="B99" s="133" t="s">
        <v>83</v>
      </c>
      <c r="C99" s="133"/>
      <c r="D99" s="133"/>
      <c r="E99" s="133"/>
      <c r="F99" s="133"/>
      <c r="G99" s="133"/>
      <c r="H99" s="133"/>
      <c r="I99" s="133"/>
      <c r="J99" s="11">
        <f>ROUND(I51*J98,2)</f>
        <v>45.29</v>
      </c>
    </row>
    <row r="100" spans="1:10" x14ac:dyDescent="0.2">
      <c r="A100" s="137" t="s">
        <v>33</v>
      </c>
      <c r="B100" s="137"/>
      <c r="C100" s="137"/>
      <c r="D100" s="137"/>
      <c r="E100" s="137"/>
      <c r="F100" s="137"/>
      <c r="G100" s="137"/>
      <c r="H100" s="137"/>
      <c r="I100" s="137"/>
      <c r="J100" s="12">
        <f>SUM(J98:J99)</f>
        <v>168.36</v>
      </c>
    </row>
    <row r="101" spans="1:10" ht="25.9" customHeight="1" x14ac:dyDescent="0.2">
      <c r="A101" s="138" t="s">
        <v>84</v>
      </c>
      <c r="B101" s="138"/>
      <c r="C101" s="138"/>
      <c r="D101" s="138"/>
      <c r="E101" s="138"/>
      <c r="F101" s="138"/>
      <c r="G101" s="138"/>
      <c r="H101" s="138"/>
      <c r="I101" s="138"/>
      <c r="J101" s="138"/>
    </row>
    <row r="102" spans="1:10" x14ac:dyDescent="0.2">
      <c r="A102" s="154"/>
      <c r="B102" s="154"/>
      <c r="C102" s="154"/>
      <c r="D102" s="154"/>
      <c r="E102" s="154"/>
      <c r="F102" s="154"/>
      <c r="G102" s="154"/>
      <c r="H102" s="154"/>
      <c r="I102" s="154"/>
      <c r="J102" s="154"/>
    </row>
    <row r="103" spans="1:10" ht="16.149999999999999" customHeight="1" x14ac:dyDescent="0.2">
      <c r="A103" s="122" t="s">
        <v>85</v>
      </c>
      <c r="B103" s="122"/>
      <c r="C103" s="122"/>
      <c r="D103" s="122"/>
      <c r="E103" s="122"/>
      <c r="F103" s="122"/>
      <c r="G103" s="122"/>
      <c r="H103" s="122"/>
      <c r="I103" s="122"/>
      <c r="J103" s="122"/>
    </row>
    <row r="104" spans="1:10" ht="15" x14ac:dyDescent="0.2">
      <c r="A104" s="60" t="s">
        <v>86</v>
      </c>
      <c r="B104" s="132" t="s">
        <v>87</v>
      </c>
      <c r="C104" s="132"/>
      <c r="D104" s="132"/>
      <c r="E104" s="132"/>
      <c r="F104" s="132"/>
      <c r="G104" s="132"/>
      <c r="H104" s="132"/>
      <c r="I104" s="132"/>
      <c r="J104" s="38" t="s">
        <v>31</v>
      </c>
    </row>
    <row r="105" spans="1:10" x14ac:dyDescent="0.2">
      <c r="A105" s="6" t="s">
        <v>3</v>
      </c>
      <c r="B105" s="133" t="s">
        <v>88</v>
      </c>
      <c r="C105" s="133"/>
      <c r="D105" s="133"/>
      <c r="E105" s="133"/>
      <c r="F105" s="133"/>
      <c r="G105" s="133"/>
      <c r="H105" s="133"/>
      <c r="I105" s="133"/>
      <c r="J105" s="14">
        <v>0</v>
      </c>
    </row>
    <row r="106" spans="1:10" x14ac:dyDescent="0.2">
      <c r="A106" s="155" t="s">
        <v>33</v>
      </c>
      <c r="B106" s="155"/>
      <c r="C106" s="155"/>
      <c r="D106" s="155"/>
      <c r="E106" s="155"/>
      <c r="F106" s="155"/>
      <c r="G106" s="155"/>
      <c r="H106" s="155"/>
      <c r="I106" s="155"/>
      <c r="J106" s="14">
        <v>0</v>
      </c>
    </row>
    <row r="107" spans="1:10" x14ac:dyDescent="0.2">
      <c r="A107" s="10" t="s">
        <v>5</v>
      </c>
      <c r="B107" s="133" t="s">
        <v>89</v>
      </c>
      <c r="C107" s="133"/>
      <c r="D107" s="133"/>
      <c r="E107" s="133"/>
      <c r="F107" s="133"/>
      <c r="G107" s="133"/>
      <c r="H107" s="133"/>
      <c r="I107" s="133"/>
      <c r="J107" s="11">
        <f>ROUND(I51*J106,2)</f>
        <v>0</v>
      </c>
    </row>
    <row r="108" spans="1:10" x14ac:dyDescent="0.2">
      <c r="A108" s="137" t="s">
        <v>33</v>
      </c>
      <c r="B108" s="137"/>
      <c r="C108" s="137"/>
      <c r="D108" s="137"/>
      <c r="E108" s="137"/>
      <c r="F108" s="137"/>
      <c r="G108" s="137"/>
      <c r="H108" s="137"/>
      <c r="I108" s="137"/>
      <c r="J108" s="12">
        <f>SUM(J106:J107)</f>
        <v>0</v>
      </c>
    </row>
    <row r="109" spans="1:10" x14ac:dyDescent="0.2">
      <c r="A109" s="154"/>
      <c r="B109" s="154"/>
      <c r="C109" s="154"/>
      <c r="D109" s="154"/>
      <c r="E109" s="154"/>
      <c r="F109" s="154"/>
      <c r="G109" s="154"/>
      <c r="H109" s="154"/>
      <c r="I109" s="154"/>
      <c r="J109" s="154"/>
    </row>
    <row r="110" spans="1:10" ht="25.9" customHeight="1" x14ac:dyDescent="0.2">
      <c r="A110" s="138" t="s">
        <v>90</v>
      </c>
      <c r="B110" s="138"/>
      <c r="C110" s="138"/>
      <c r="D110" s="138"/>
      <c r="E110" s="138"/>
      <c r="F110" s="138"/>
      <c r="G110" s="138"/>
      <c r="H110" s="138"/>
      <c r="I110" s="138"/>
      <c r="J110" s="138"/>
    </row>
    <row r="111" spans="1:10" x14ac:dyDescent="0.2">
      <c r="A111" s="154"/>
      <c r="B111" s="154"/>
      <c r="C111" s="154"/>
      <c r="D111" s="154"/>
      <c r="E111" s="154"/>
      <c r="F111" s="154"/>
      <c r="G111" s="154"/>
      <c r="H111" s="154"/>
      <c r="I111" s="154"/>
      <c r="J111" s="154"/>
    </row>
    <row r="112" spans="1:10" ht="16.149999999999999" customHeight="1" x14ac:dyDescent="0.2">
      <c r="A112" s="122" t="s">
        <v>91</v>
      </c>
      <c r="B112" s="122"/>
      <c r="C112" s="122"/>
      <c r="D112" s="122"/>
      <c r="E112" s="122"/>
      <c r="F112" s="122"/>
      <c r="G112" s="122"/>
      <c r="H112" s="122"/>
      <c r="I112" s="122"/>
      <c r="J112" s="122"/>
    </row>
    <row r="113" spans="1:12" ht="16.149999999999999" customHeight="1" x14ac:dyDescent="0.2">
      <c r="A113" s="61">
        <v>4</v>
      </c>
      <c r="B113" s="113" t="s">
        <v>92</v>
      </c>
      <c r="C113" s="113"/>
      <c r="D113" s="113"/>
      <c r="E113" s="113"/>
      <c r="F113" s="113"/>
      <c r="G113" s="113"/>
      <c r="H113" s="113"/>
      <c r="I113" s="113"/>
      <c r="J113" s="38" t="s">
        <v>31</v>
      </c>
    </row>
    <row r="114" spans="1:12" ht="14.65" customHeight="1" x14ac:dyDescent="0.2">
      <c r="A114" s="39" t="s">
        <v>75</v>
      </c>
      <c r="B114" s="134" t="s">
        <v>76</v>
      </c>
      <c r="C114" s="134"/>
      <c r="D114" s="134"/>
      <c r="E114" s="134"/>
      <c r="F114" s="134"/>
      <c r="G114" s="134"/>
      <c r="H114" s="134"/>
      <c r="I114" s="134"/>
      <c r="J114" s="14">
        <f>J100</f>
        <v>168.36</v>
      </c>
    </row>
    <row r="115" spans="1:12" ht="14.65" customHeight="1" x14ac:dyDescent="0.2">
      <c r="A115" s="39" t="s">
        <v>93</v>
      </c>
      <c r="B115" s="134" t="s">
        <v>87</v>
      </c>
      <c r="C115" s="134"/>
      <c r="D115" s="134"/>
      <c r="E115" s="134"/>
      <c r="F115" s="134"/>
      <c r="G115" s="134"/>
      <c r="H115" s="134"/>
      <c r="I115" s="134"/>
      <c r="J115" s="14">
        <f>J108</f>
        <v>0</v>
      </c>
    </row>
    <row r="116" spans="1:12" ht="14.65" customHeight="1" x14ac:dyDescent="0.2">
      <c r="A116" s="125" t="s">
        <v>33</v>
      </c>
      <c r="B116" s="125"/>
      <c r="C116" s="125"/>
      <c r="D116" s="125"/>
      <c r="E116" s="125"/>
      <c r="F116" s="125"/>
      <c r="G116" s="125"/>
      <c r="H116" s="125"/>
      <c r="I116" s="125"/>
      <c r="J116" s="12">
        <f>SUM(J114+J115)</f>
        <v>168.36</v>
      </c>
    </row>
    <row r="117" spans="1:12" x14ac:dyDescent="0.2">
      <c r="A117" s="112"/>
      <c r="B117" s="112"/>
      <c r="C117" s="112"/>
      <c r="D117" s="112"/>
      <c r="E117" s="112"/>
      <c r="F117" s="112"/>
      <c r="G117" s="112"/>
      <c r="H117" s="112"/>
      <c r="I117" s="112"/>
      <c r="J117" s="112"/>
    </row>
    <row r="118" spans="1:12" ht="16.149999999999999" customHeight="1" x14ac:dyDescent="0.2">
      <c r="A118" s="122" t="s">
        <v>94</v>
      </c>
      <c r="B118" s="122"/>
      <c r="C118" s="122"/>
      <c r="D118" s="122"/>
      <c r="E118" s="122"/>
      <c r="F118" s="122"/>
      <c r="G118" s="122"/>
      <c r="H118" s="122"/>
      <c r="I118" s="122"/>
      <c r="J118" s="122"/>
    </row>
    <row r="119" spans="1:12" ht="16.149999999999999" customHeight="1" x14ac:dyDescent="0.2">
      <c r="A119" s="60">
        <v>5</v>
      </c>
      <c r="B119" s="132" t="s">
        <v>95</v>
      </c>
      <c r="C119" s="132"/>
      <c r="D119" s="132"/>
      <c r="E119" s="132"/>
      <c r="F119" s="132"/>
      <c r="G119" s="132"/>
      <c r="H119" s="132"/>
      <c r="I119" s="132"/>
      <c r="J119" s="60" t="s">
        <v>31</v>
      </c>
    </row>
    <row r="120" spans="1:12" x14ac:dyDescent="0.2">
      <c r="A120" s="6" t="s">
        <v>3</v>
      </c>
      <c r="B120" s="133" t="s">
        <v>235</v>
      </c>
      <c r="C120" s="133"/>
      <c r="D120" s="133"/>
      <c r="E120" s="133"/>
      <c r="F120" s="133"/>
      <c r="G120" s="133"/>
      <c r="H120" s="133"/>
      <c r="I120" s="133"/>
      <c r="J120" s="21">
        <f>'Insumos Aux Man Predial'!N23</f>
        <v>76.996388888888902</v>
      </c>
      <c r="L120" s="64"/>
    </row>
    <row r="121" spans="1:12" x14ac:dyDescent="0.2">
      <c r="A121" s="6" t="s">
        <v>5</v>
      </c>
      <c r="B121" s="133" t="s">
        <v>96</v>
      </c>
      <c r="C121" s="133"/>
      <c r="D121" s="133"/>
      <c r="E121" s="133"/>
      <c r="F121" s="133"/>
      <c r="G121" s="133"/>
      <c r="H121" s="133"/>
      <c r="I121" s="133"/>
      <c r="J121" s="28">
        <v>0</v>
      </c>
      <c r="L121" s="64"/>
    </row>
    <row r="122" spans="1:12" x14ac:dyDescent="0.2">
      <c r="A122" s="6" t="s">
        <v>7</v>
      </c>
      <c r="B122" s="133" t="s">
        <v>97</v>
      </c>
      <c r="C122" s="133"/>
      <c r="D122" s="133"/>
      <c r="E122" s="133"/>
      <c r="F122" s="133"/>
      <c r="G122" s="133"/>
      <c r="H122" s="133"/>
      <c r="I122" s="133"/>
      <c r="J122" s="28">
        <v>0</v>
      </c>
      <c r="L122" s="64"/>
    </row>
    <row r="123" spans="1:12" x14ac:dyDescent="0.2">
      <c r="A123" s="6" t="s">
        <v>9</v>
      </c>
      <c r="B123" s="133" t="s">
        <v>247</v>
      </c>
      <c r="C123" s="133"/>
      <c r="D123" s="133"/>
      <c r="E123" s="133"/>
      <c r="F123" s="133"/>
      <c r="G123" s="133"/>
      <c r="H123" s="133"/>
      <c r="I123" s="133"/>
      <c r="J123" s="28">
        <f>'Insumos Aux Man Predial'!N43</f>
        <v>5.2555833333333331</v>
      </c>
      <c r="L123" s="64"/>
    </row>
    <row r="124" spans="1:12" x14ac:dyDescent="0.2">
      <c r="A124" s="137" t="s">
        <v>28</v>
      </c>
      <c r="B124" s="137"/>
      <c r="C124" s="137"/>
      <c r="D124" s="137"/>
      <c r="E124" s="137"/>
      <c r="F124" s="137"/>
      <c r="G124" s="137"/>
      <c r="H124" s="137"/>
      <c r="I124" s="137"/>
      <c r="J124" s="40">
        <f>SUM(J120:J123)</f>
        <v>82.251972222222236</v>
      </c>
    </row>
    <row r="125" spans="1:12" x14ac:dyDescent="0.2">
      <c r="A125" s="112"/>
      <c r="B125" s="112"/>
      <c r="C125" s="112"/>
      <c r="D125" s="112"/>
      <c r="E125" s="112"/>
      <c r="F125" s="112"/>
      <c r="G125" s="112"/>
      <c r="H125" s="112"/>
      <c r="I125" s="112"/>
      <c r="J125" s="112"/>
    </row>
    <row r="126" spans="1:12" ht="14.65" customHeight="1" x14ac:dyDescent="0.2">
      <c r="A126" s="138" t="s">
        <v>98</v>
      </c>
      <c r="B126" s="138"/>
      <c r="C126" s="138"/>
      <c r="D126" s="138"/>
      <c r="E126" s="138"/>
      <c r="F126" s="138"/>
      <c r="G126" s="138"/>
      <c r="H126" s="138"/>
      <c r="I126" s="138"/>
      <c r="J126" s="138"/>
    </row>
    <row r="127" spans="1:12" x14ac:dyDescent="0.2">
      <c r="A127" s="112"/>
      <c r="B127" s="112"/>
      <c r="C127" s="112"/>
      <c r="D127" s="112"/>
      <c r="E127" s="112"/>
      <c r="F127" s="112"/>
      <c r="G127" s="112"/>
      <c r="H127" s="112"/>
      <c r="I127" s="112"/>
      <c r="J127" s="112"/>
    </row>
    <row r="128" spans="1:12" ht="16.149999999999999" customHeight="1" x14ac:dyDescent="0.2">
      <c r="A128" s="122" t="s">
        <v>99</v>
      </c>
      <c r="B128" s="122"/>
      <c r="C128" s="122"/>
      <c r="D128" s="122"/>
      <c r="E128" s="122"/>
      <c r="F128" s="122"/>
      <c r="G128" s="122"/>
      <c r="H128" s="122"/>
      <c r="I128" s="122"/>
      <c r="J128" s="122"/>
    </row>
    <row r="129" spans="1:10" ht="30" x14ac:dyDescent="0.2">
      <c r="A129" s="60">
        <v>6</v>
      </c>
      <c r="B129" s="132" t="s">
        <v>100</v>
      </c>
      <c r="C129" s="132"/>
      <c r="D129" s="132"/>
      <c r="E129" s="132"/>
      <c r="F129" s="132"/>
      <c r="G129" s="132"/>
      <c r="H129" s="132"/>
      <c r="I129" s="61" t="s">
        <v>38</v>
      </c>
      <c r="J129" s="41" t="s">
        <v>101</v>
      </c>
    </row>
    <row r="130" spans="1:10" ht="51" customHeight="1" x14ac:dyDescent="0.2">
      <c r="A130" s="135" t="s">
        <v>102</v>
      </c>
      <c r="B130" s="135"/>
      <c r="C130" s="135"/>
      <c r="D130" s="135"/>
      <c r="E130" s="135"/>
      <c r="F130" s="135"/>
      <c r="G130" s="135"/>
      <c r="H130" s="135"/>
      <c r="I130" s="42" t="s">
        <v>56</v>
      </c>
      <c r="J130" s="43">
        <f>SUM(J26+J75+J85+J116+J124)</f>
        <v>2401.3019722222225</v>
      </c>
    </row>
    <row r="131" spans="1:10" ht="15.75" x14ac:dyDescent="0.2">
      <c r="A131" s="44" t="s">
        <v>3</v>
      </c>
      <c r="B131" s="156" t="s">
        <v>103</v>
      </c>
      <c r="C131" s="156"/>
      <c r="D131" s="156"/>
      <c r="E131" s="156"/>
      <c r="F131" s="156"/>
      <c r="G131" s="156"/>
      <c r="H131" s="156"/>
      <c r="I131" s="15">
        <v>0.05</v>
      </c>
      <c r="J131" s="14">
        <f>ROUND(I131*J130,2)</f>
        <v>120.07</v>
      </c>
    </row>
    <row r="132" spans="1:10" ht="51" customHeight="1" x14ac:dyDescent="0.2">
      <c r="A132" s="135" t="s">
        <v>104</v>
      </c>
      <c r="B132" s="135"/>
      <c r="C132" s="135"/>
      <c r="D132" s="135"/>
      <c r="E132" s="135"/>
      <c r="F132" s="135"/>
      <c r="G132" s="135"/>
      <c r="H132" s="135"/>
      <c r="I132" s="45" t="s">
        <v>56</v>
      </c>
      <c r="J132" s="43">
        <f>SUM(J26+J75+J85+J116+J124+J131)</f>
        <v>2521.3719722222227</v>
      </c>
    </row>
    <row r="133" spans="1:10" ht="15.75" x14ac:dyDescent="0.2">
      <c r="A133" s="44" t="s">
        <v>5</v>
      </c>
      <c r="B133" s="156" t="s">
        <v>105</v>
      </c>
      <c r="C133" s="156"/>
      <c r="D133" s="156"/>
      <c r="E133" s="156"/>
      <c r="F133" s="156"/>
      <c r="G133" s="156"/>
      <c r="H133" s="156"/>
      <c r="I133" s="15">
        <v>6.7900000000000002E-2</v>
      </c>
      <c r="J133" s="14">
        <f>ROUND(I133*J132,2)</f>
        <v>171.2</v>
      </c>
    </row>
    <row r="134" spans="1:10" ht="51" customHeight="1" x14ac:dyDescent="0.2">
      <c r="A134" s="135" t="s">
        <v>106</v>
      </c>
      <c r="B134" s="135"/>
      <c r="C134" s="135"/>
      <c r="D134" s="135"/>
      <c r="E134" s="135"/>
      <c r="F134" s="135"/>
      <c r="G134" s="135"/>
      <c r="H134" s="135"/>
      <c r="I134" s="45" t="s">
        <v>56</v>
      </c>
      <c r="J134" s="43">
        <f>SUM(J26+J75+J85+J116+J124+J131+J133)</f>
        <v>2692.5719722222225</v>
      </c>
    </row>
    <row r="135" spans="1:10" ht="15.75" x14ac:dyDescent="0.2">
      <c r="A135" s="44" t="s">
        <v>7</v>
      </c>
      <c r="B135" s="156" t="s">
        <v>107</v>
      </c>
      <c r="C135" s="156"/>
      <c r="D135" s="156"/>
      <c r="E135" s="156"/>
      <c r="F135" s="156"/>
      <c r="G135" s="156"/>
      <c r="H135" s="156"/>
      <c r="I135" s="46" t="s">
        <v>56</v>
      </c>
      <c r="J135" s="63" t="s">
        <v>56</v>
      </c>
    </row>
    <row r="136" spans="1:10" x14ac:dyDescent="0.2">
      <c r="A136" s="6"/>
      <c r="B136" s="133" t="s">
        <v>108</v>
      </c>
      <c r="C136" s="133"/>
      <c r="D136" s="133"/>
      <c r="E136" s="133"/>
      <c r="F136" s="133"/>
      <c r="G136" s="133"/>
      <c r="H136" s="133"/>
      <c r="I136" s="46" t="s">
        <v>56</v>
      </c>
      <c r="J136" s="63" t="s">
        <v>56</v>
      </c>
    </row>
    <row r="137" spans="1:10" x14ac:dyDescent="0.2">
      <c r="A137" s="6"/>
      <c r="B137" s="133" t="s">
        <v>109</v>
      </c>
      <c r="C137" s="133"/>
      <c r="D137" s="133"/>
      <c r="E137" s="133"/>
      <c r="F137" s="133"/>
      <c r="G137" s="133"/>
      <c r="H137" s="133"/>
      <c r="I137" s="47">
        <v>7.5999999999999998E-2</v>
      </c>
      <c r="J137" s="14">
        <f>ROUND(($J$134/(1-$I$146))*I137,2)</f>
        <v>233.2</v>
      </c>
    </row>
    <row r="138" spans="1:10" x14ac:dyDescent="0.2">
      <c r="A138" s="6"/>
      <c r="B138" s="133" t="s">
        <v>110</v>
      </c>
      <c r="C138" s="133"/>
      <c r="D138" s="133"/>
      <c r="E138" s="133"/>
      <c r="F138" s="133"/>
      <c r="G138" s="133"/>
      <c r="H138" s="133"/>
      <c r="I138" s="47">
        <v>1.6500000000000001E-2</v>
      </c>
      <c r="J138" s="14">
        <f>ROUND(($J$134/(1-$I$146))*I138,2)</f>
        <v>50.63</v>
      </c>
    </row>
    <row r="139" spans="1:10" ht="27.6" customHeight="1" x14ac:dyDescent="0.2">
      <c r="A139" s="6"/>
      <c r="B139" s="134" t="s">
        <v>111</v>
      </c>
      <c r="C139" s="134"/>
      <c r="D139" s="134"/>
      <c r="E139" s="134"/>
      <c r="F139" s="134"/>
      <c r="G139" s="134"/>
      <c r="H139" s="134"/>
      <c r="I139" s="48" t="s">
        <v>56</v>
      </c>
      <c r="J139" s="63" t="s">
        <v>56</v>
      </c>
    </row>
    <row r="140" spans="1:10" ht="27.6" customHeight="1" x14ac:dyDescent="0.2">
      <c r="A140" s="6"/>
      <c r="B140" s="134" t="s">
        <v>112</v>
      </c>
      <c r="C140" s="134"/>
      <c r="D140" s="134"/>
      <c r="E140" s="134"/>
      <c r="F140" s="134"/>
      <c r="G140" s="134"/>
      <c r="H140" s="134"/>
      <c r="I140" s="48" t="s">
        <v>56</v>
      </c>
      <c r="J140" s="63" t="s">
        <v>56</v>
      </c>
    </row>
    <row r="141" spans="1:10" x14ac:dyDescent="0.2">
      <c r="A141" s="6"/>
      <c r="B141" s="133" t="s">
        <v>113</v>
      </c>
      <c r="C141" s="133"/>
      <c r="D141" s="133"/>
      <c r="E141" s="133"/>
      <c r="F141" s="133"/>
      <c r="G141" s="133"/>
      <c r="H141" s="133"/>
      <c r="I141" s="48" t="s">
        <v>56</v>
      </c>
      <c r="J141" s="63" t="s">
        <v>56</v>
      </c>
    </row>
    <row r="142" spans="1:10" x14ac:dyDescent="0.2">
      <c r="A142" s="6"/>
      <c r="B142" s="133" t="s">
        <v>114</v>
      </c>
      <c r="C142" s="133"/>
      <c r="D142" s="133"/>
      <c r="E142" s="133"/>
      <c r="F142" s="133"/>
      <c r="G142" s="133"/>
      <c r="H142" s="133"/>
      <c r="I142" s="48" t="s">
        <v>56</v>
      </c>
      <c r="J142" s="63" t="s">
        <v>56</v>
      </c>
    </row>
    <row r="143" spans="1:10" x14ac:dyDescent="0.2">
      <c r="A143" s="6"/>
      <c r="B143" s="133" t="s">
        <v>143</v>
      </c>
      <c r="C143" s="133"/>
      <c r="D143" s="133"/>
      <c r="E143" s="133"/>
      <c r="F143" s="133"/>
      <c r="G143" s="133"/>
      <c r="H143" s="133"/>
      <c r="I143" s="47">
        <v>0.03</v>
      </c>
      <c r="J143" s="14">
        <f>ROUND(($J$134/(1-$I$146))*I143,2)</f>
        <v>92.05</v>
      </c>
    </row>
    <row r="144" spans="1:10" x14ac:dyDescent="0.2">
      <c r="A144" s="137" t="s">
        <v>33</v>
      </c>
      <c r="B144" s="137"/>
      <c r="C144" s="137"/>
      <c r="D144" s="137"/>
      <c r="E144" s="137"/>
      <c r="F144" s="137"/>
      <c r="G144" s="137"/>
      <c r="H144" s="137"/>
      <c r="I144" s="137"/>
      <c r="J144" s="12">
        <f>SUM(J131+J133+J137+J138+J143)</f>
        <v>667.15</v>
      </c>
    </row>
    <row r="145" spans="1:10" x14ac:dyDescent="0.2">
      <c r="A145" s="112"/>
      <c r="B145" s="112"/>
      <c r="C145" s="112"/>
      <c r="D145" s="112"/>
      <c r="E145" s="112"/>
      <c r="F145" s="112"/>
      <c r="G145" s="112"/>
      <c r="H145" s="112"/>
      <c r="I145" s="112"/>
      <c r="J145" s="112"/>
    </row>
    <row r="146" spans="1:10" ht="14.65" customHeight="1" x14ac:dyDescent="0.2">
      <c r="A146" s="157" t="s">
        <v>115</v>
      </c>
      <c r="B146" s="157"/>
      <c r="C146" s="157"/>
      <c r="D146" s="157"/>
      <c r="E146" s="157"/>
      <c r="F146" s="157"/>
      <c r="G146" s="157"/>
      <c r="H146" s="157"/>
      <c r="I146" s="49">
        <f>SUM(I137:I143)</f>
        <v>0.1225</v>
      </c>
      <c r="J146" s="50">
        <f>SUM(J137:J143)</f>
        <v>375.88</v>
      </c>
    </row>
    <row r="147" spans="1:10" x14ac:dyDescent="0.2">
      <c r="A147" s="158" t="s">
        <v>116</v>
      </c>
      <c r="B147" s="158"/>
      <c r="C147" s="158"/>
      <c r="D147" s="159" t="s">
        <v>117</v>
      </c>
      <c r="E147" s="159"/>
      <c r="F147" s="159"/>
      <c r="G147" s="159"/>
      <c r="H147" s="159"/>
      <c r="I147" s="159"/>
      <c r="J147" s="159"/>
    </row>
    <row r="148" spans="1:10" x14ac:dyDescent="0.2">
      <c r="A148" s="158"/>
      <c r="B148" s="158"/>
      <c r="C148" s="158"/>
      <c r="D148" s="159" t="s">
        <v>144</v>
      </c>
      <c r="E148" s="159"/>
      <c r="F148" s="159"/>
      <c r="G148" s="159"/>
      <c r="H148" s="159"/>
      <c r="I148" s="159"/>
      <c r="J148" s="159"/>
    </row>
    <row r="149" spans="1:10" x14ac:dyDescent="0.2">
      <c r="A149" s="158"/>
      <c r="B149" s="158"/>
      <c r="C149" s="158"/>
      <c r="D149" s="159" t="s">
        <v>118</v>
      </c>
      <c r="E149" s="159"/>
      <c r="F149" s="159"/>
      <c r="G149" s="159"/>
      <c r="H149" s="159"/>
      <c r="I149" s="159"/>
      <c r="J149" s="159"/>
    </row>
    <row r="150" spans="1:10" x14ac:dyDescent="0.2">
      <c r="A150" s="112"/>
      <c r="B150" s="112"/>
      <c r="C150" s="112"/>
      <c r="D150" s="112"/>
      <c r="E150" s="112"/>
      <c r="F150" s="112"/>
      <c r="G150" s="112"/>
      <c r="H150" s="112"/>
      <c r="I150" s="112"/>
      <c r="J150" s="112"/>
    </row>
    <row r="151" spans="1:10" ht="27.6" customHeight="1" x14ac:dyDescent="0.2">
      <c r="A151" s="165" t="s">
        <v>119</v>
      </c>
      <c r="B151" s="165"/>
      <c r="C151" s="165"/>
      <c r="D151" s="165"/>
      <c r="E151" s="165"/>
      <c r="F151" s="165"/>
      <c r="G151" s="165"/>
      <c r="H151" s="165"/>
      <c r="I151" s="165"/>
      <c r="J151" s="165"/>
    </row>
    <row r="152" spans="1:10" x14ac:dyDescent="0.2">
      <c r="A152" s="112"/>
      <c r="B152" s="112"/>
      <c r="C152" s="112"/>
      <c r="D152" s="112"/>
      <c r="E152" s="112"/>
      <c r="F152" s="112"/>
      <c r="G152" s="112"/>
      <c r="H152" s="112"/>
      <c r="I152" s="112"/>
      <c r="J152" s="112"/>
    </row>
    <row r="153" spans="1:10" ht="45.95" customHeight="1" x14ac:dyDescent="0.2">
      <c r="A153" s="166" t="s">
        <v>120</v>
      </c>
      <c r="B153" s="166"/>
      <c r="C153" s="166"/>
      <c r="D153" s="166"/>
      <c r="E153" s="166"/>
      <c r="F153" s="166"/>
      <c r="G153" s="166"/>
      <c r="H153" s="166"/>
      <c r="I153" s="166"/>
      <c r="J153" s="166"/>
    </row>
    <row r="154" spans="1:10" ht="14.65" customHeight="1" x14ac:dyDescent="0.2">
      <c r="A154" s="167" t="s">
        <v>121</v>
      </c>
      <c r="B154" s="167"/>
      <c r="C154" s="167"/>
      <c r="D154" s="167"/>
      <c r="E154" s="167"/>
      <c r="F154" s="167"/>
      <c r="G154" s="167"/>
      <c r="H154" s="167"/>
      <c r="I154" s="167"/>
      <c r="J154" s="51" t="s">
        <v>31</v>
      </c>
    </row>
    <row r="155" spans="1:10" ht="14.65" customHeight="1" x14ac:dyDescent="0.2">
      <c r="A155" s="52" t="s">
        <v>3</v>
      </c>
      <c r="B155" s="163" t="s">
        <v>122</v>
      </c>
      <c r="C155" s="163"/>
      <c r="D155" s="163"/>
      <c r="E155" s="163"/>
      <c r="F155" s="163"/>
      <c r="G155" s="163"/>
      <c r="H155" s="163"/>
      <c r="I155" s="163"/>
      <c r="J155" s="28">
        <f>J26</f>
        <v>1036.2</v>
      </c>
    </row>
    <row r="156" spans="1:10" ht="14.65" customHeight="1" x14ac:dyDescent="0.2">
      <c r="A156" s="52" t="s">
        <v>5</v>
      </c>
      <c r="B156" s="163" t="s">
        <v>29</v>
      </c>
      <c r="C156" s="163"/>
      <c r="D156" s="163"/>
      <c r="E156" s="163"/>
      <c r="F156" s="163"/>
      <c r="G156" s="163"/>
      <c r="H156" s="163"/>
      <c r="I156" s="163"/>
      <c r="J156" s="28">
        <f>J75</f>
        <v>1029.53</v>
      </c>
    </row>
    <row r="157" spans="1:10" ht="14.65" customHeight="1" x14ac:dyDescent="0.2">
      <c r="A157" s="52" t="s">
        <v>7</v>
      </c>
      <c r="B157" s="163" t="s">
        <v>123</v>
      </c>
      <c r="C157" s="163"/>
      <c r="D157" s="163"/>
      <c r="E157" s="163"/>
      <c r="F157" s="163"/>
      <c r="G157" s="163"/>
      <c r="H157" s="163"/>
      <c r="I157" s="163"/>
      <c r="J157" s="28">
        <f>J85</f>
        <v>84.960000000000008</v>
      </c>
    </row>
    <row r="158" spans="1:10" ht="14.65" customHeight="1" x14ac:dyDescent="0.2">
      <c r="A158" s="52" t="s">
        <v>9</v>
      </c>
      <c r="B158" s="163" t="s">
        <v>124</v>
      </c>
      <c r="C158" s="163"/>
      <c r="D158" s="163"/>
      <c r="E158" s="163"/>
      <c r="F158" s="163"/>
      <c r="G158" s="163"/>
      <c r="H158" s="163"/>
      <c r="I158" s="163"/>
      <c r="J158" s="28">
        <f>J116</f>
        <v>168.36</v>
      </c>
    </row>
    <row r="159" spans="1:10" ht="14.65" customHeight="1" x14ac:dyDescent="0.2">
      <c r="A159" s="52" t="s">
        <v>24</v>
      </c>
      <c r="B159" s="163" t="s">
        <v>125</v>
      </c>
      <c r="C159" s="163"/>
      <c r="D159" s="163"/>
      <c r="E159" s="163"/>
      <c r="F159" s="163"/>
      <c r="G159" s="163"/>
      <c r="H159" s="163"/>
      <c r="I159" s="163"/>
      <c r="J159" s="28">
        <f>J124</f>
        <v>82.251972222222236</v>
      </c>
    </row>
    <row r="160" spans="1:10" ht="14.65" customHeight="1" x14ac:dyDescent="0.2">
      <c r="A160" s="103" t="s">
        <v>126</v>
      </c>
      <c r="B160" s="103"/>
      <c r="C160" s="103"/>
      <c r="D160" s="103"/>
      <c r="E160" s="103"/>
      <c r="F160" s="103"/>
      <c r="G160" s="103"/>
      <c r="H160" s="103"/>
      <c r="I160" s="103"/>
      <c r="J160" s="40">
        <f>SUM(J155:J159)</f>
        <v>2401.3019722222225</v>
      </c>
    </row>
    <row r="161" spans="1:10" ht="14.65" customHeight="1" x14ac:dyDescent="0.2">
      <c r="A161" s="54" t="s">
        <v>25</v>
      </c>
      <c r="B161" s="164" t="s">
        <v>127</v>
      </c>
      <c r="C161" s="164"/>
      <c r="D161" s="164"/>
      <c r="E161" s="164"/>
      <c r="F161" s="164"/>
      <c r="G161" s="164"/>
      <c r="H161" s="164"/>
      <c r="I161" s="164"/>
      <c r="J161" s="53">
        <f>J144</f>
        <v>667.15</v>
      </c>
    </row>
    <row r="162" spans="1:10" ht="14.65" customHeight="1" x14ac:dyDescent="0.2">
      <c r="A162" s="103" t="s">
        <v>128</v>
      </c>
      <c r="B162" s="103"/>
      <c r="C162" s="103"/>
      <c r="D162" s="103"/>
      <c r="E162" s="103"/>
      <c r="F162" s="103"/>
      <c r="G162" s="103"/>
      <c r="H162" s="103"/>
      <c r="I162" s="103"/>
      <c r="J162" s="55">
        <f>SUM(J160:J161)</f>
        <v>3068.4519722222226</v>
      </c>
    </row>
    <row r="163" spans="1:10" ht="14.65" customHeight="1" x14ac:dyDescent="0.2">
      <c r="A163" s="160" t="s">
        <v>147</v>
      </c>
      <c r="B163" s="161"/>
      <c r="C163" s="161"/>
      <c r="D163" s="161"/>
      <c r="E163" s="161"/>
      <c r="F163" s="161"/>
      <c r="G163" s="161"/>
      <c r="H163" s="161"/>
      <c r="I163" s="162"/>
      <c r="J163" s="55">
        <v>2</v>
      </c>
    </row>
    <row r="164" spans="1:10" ht="14.65" customHeight="1" x14ac:dyDescent="0.2">
      <c r="A164" s="103" t="s">
        <v>130</v>
      </c>
      <c r="B164" s="103"/>
      <c r="C164" s="103"/>
      <c r="D164" s="103"/>
      <c r="E164" s="103"/>
      <c r="F164" s="103"/>
      <c r="G164" s="103"/>
      <c r="H164" s="103"/>
      <c r="I164" s="103"/>
      <c r="J164" s="55">
        <f>ROUND(J162*J163,2)</f>
        <v>6136.9</v>
      </c>
    </row>
    <row r="165" spans="1:10" ht="14.65" customHeight="1" x14ac:dyDescent="0.2">
      <c r="A165" s="103" t="s">
        <v>131</v>
      </c>
      <c r="B165" s="103"/>
      <c r="C165" s="103"/>
      <c r="D165" s="103"/>
      <c r="E165" s="103"/>
      <c r="F165" s="103"/>
      <c r="G165" s="103"/>
      <c r="H165" s="103"/>
      <c r="I165" s="103"/>
      <c r="J165" s="55">
        <f>ROUND(J164*12,2)</f>
        <v>73642.8</v>
      </c>
    </row>
  </sheetData>
  <sheetProtection selectLockedCells="1" selectUnlockedCells="1"/>
  <mergeCells count="178">
    <mergeCell ref="A162:I162"/>
    <mergeCell ref="A163:I163"/>
    <mergeCell ref="A164:I164"/>
    <mergeCell ref="A165:I165"/>
    <mergeCell ref="B156:I156"/>
    <mergeCell ref="B157:I157"/>
    <mergeCell ref="B158:I158"/>
    <mergeCell ref="B159:I159"/>
    <mergeCell ref="A160:I160"/>
    <mergeCell ref="B161:I161"/>
    <mergeCell ref="A150:J150"/>
    <mergeCell ref="A151:J151"/>
    <mergeCell ref="A152:J152"/>
    <mergeCell ref="A153:J153"/>
    <mergeCell ref="A154:I154"/>
    <mergeCell ref="B155:I155"/>
    <mergeCell ref="B143:H143"/>
    <mergeCell ref="A144:I144"/>
    <mergeCell ref="A145:J145"/>
    <mergeCell ref="A146:H146"/>
    <mergeCell ref="A147:C149"/>
    <mergeCell ref="D147:J147"/>
    <mergeCell ref="D148:J148"/>
    <mergeCell ref="D149:J149"/>
    <mergeCell ref="B137:H137"/>
    <mergeCell ref="B138:H138"/>
    <mergeCell ref="B139:H139"/>
    <mergeCell ref="B140:H140"/>
    <mergeCell ref="B141:H141"/>
    <mergeCell ref="B142:H142"/>
    <mergeCell ref="B131:H131"/>
    <mergeCell ref="A132:H132"/>
    <mergeCell ref="B133:H133"/>
    <mergeCell ref="A134:H134"/>
    <mergeCell ref="B135:H135"/>
    <mergeCell ref="B136:H136"/>
    <mergeCell ref="A125:J125"/>
    <mergeCell ref="A126:J126"/>
    <mergeCell ref="A127:J127"/>
    <mergeCell ref="A128:J128"/>
    <mergeCell ref="B129:H129"/>
    <mergeCell ref="A130:H130"/>
    <mergeCell ref="B119:I119"/>
    <mergeCell ref="B120:I120"/>
    <mergeCell ref="B121:I121"/>
    <mergeCell ref="B122:I122"/>
    <mergeCell ref="B123:I123"/>
    <mergeCell ref="A124:I124"/>
    <mergeCell ref="B113:I113"/>
    <mergeCell ref="B114:I114"/>
    <mergeCell ref="B115:I115"/>
    <mergeCell ref="A116:I116"/>
    <mergeCell ref="A117:J117"/>
    <mergeCell ref="A118:J118"/>
    <mergeCell ref="B107:I107"/>
    <mergeCell ref="A108:I108"/>
    <mergeCell ref="A109:J109"/>
    <mergeCell ref="A110:J110"/>
    <mergeCell ref="A111:J111"/>
    <mergeCell ref="A112:J112"/>
    <mergeCell ref="A101:J101"/>
    <mergeCell ref="A102:J102"/>
    <mergeCell ref="A103:J103"/>
    <mergeCell ref="B104:I104"/>
    <mergeCell ref="B105:I105"/>
    <mergeCell ref="A106:I106"/>
    <mergeCell ref="B95:I95"/>
    <mergeCell ref="B96:I96"/>
    <mergeCell ref="B97:I97"/>
    <mergeCell ref="A98:I98"/>
    <mergeCell ref="B99:I99"/>
    <mergeCell ref="A100:I100"/>
    <mergeCell ref="A89:I89"/>
    <mergeCell ref="A90:J90"/>
    <mergeCell ref="B91:I91"/>
    <mergeCell ref="B92:H92"/>
    <mergeCell ref="B93:I93"/>
    <mergeCell ref="B94:I94"/>
    <mergeCell ref="B83:I83"/>
    <mergeCell ref="B84:H84"/>
    <mergeCell ref="A85:I85"/>
    <mergeCell ref="A86:J86"/>
    <mergeCell ref="A87:J87"/>
    <mergeCell ref="A88:J88"/>
    <mergeCell ref="A77:J77"/>
    <mergeCell ref="B78:I78"/>
    <mergeCell ref="B79:I79"/>
    <mergeCell ref="B80:I80"/>
    <mergeCell ref="B81:H81"/>
    <mergeCell ref="B82:I82"/>
    <mergeCell ref="B71:I71"/>
    <mergeCell ref="C72:I72"/>
    <mergeCell ref="C73:I73"/>
    <mergeCell ref="C74:I74"/>
    <mergeCell ref="A75:I75"/>
    <mergeCell ref="A76:J76"/>
    <mergeCell ref="B65:I65"/>
    <mergeCell ref="A66:I66"/>
    <mergeCell ref="A67:J67"/>
    <mergeCell ref="A68:J68"/>
    <mergeCell ref="A69:J69"/>
    <mergeCell ref="A70:J70"/>
    <mergeCell ref="B61:I61"/>
    <mergeCell ref="B62:H62"/>
    <mergeCell ref="B63:H63"/>
    <mergeCell ref="B64:I64"/>
    <mergeCell ref="A55:J55"/>
    <mergeCell ref="B56:I56"/>
    <mergeCell ref="B57:I57"/>
    <mergeCell ref="B58:H58"/>
    <mergeCell ref="B59:H59"/>
    <mergeCell ref="B60:H60"/>
    <mergeCell ref="B49:H49"/>
    <mergeCell ref="B50:H50"/>
    <mergeCell ref="A51:H51"/>
    <mergeCell ref="A52:J52"/>
    <mergeCell ref="A53:J53"/>
    <mergeCell ref="A54:J54"/>
    <mergeCell ref="B43:H43"/>
    <mergeCell ref="B44:H44"/>
    <mergeCell ref="B45:D45"/>
    <mergeCell ref="B46:H46"/>
    <mergeCell ref="B47:H47"/>
    <mergeCell ref="B48:H48"/>
    <mergeCell ref="A37:I37"/>
    <mergeCell ref="A38:J38"/>
    <mergeCell ref="A39:J39"/>
    <mergeCell ref="A40:J40"/>
    <mergeCell ref="A41:J41"/>
    <mergeCell ref="B42:H42"/>
    <mergeCell ref="A31:J31"/>
    <mergeCell ref="B32:I32"/>
    <mergeCell ref="B33:H33"/>
    <mergeCell ref="B34:H34"/>
    <mergeCell ref="A35:I35"/>
    <mergeCell ref="B36:I36"/>
    <mergeCell ref="B25:I25"/>
    <mergeCell ref="A26:I26"/>
    <mergeCell ref="A27:J27"/>
    <mergeCell ref="A28:J28"/>
    <mergeCell ref="A29:J29"/>
    <mergeCell ref="A30:J30"/>
    <mergeCell ref="A20:J20"/>
    <mergeCell ref="A21:J21"/>
    <mergeCell ref="B22:G22"/>
    <mergeCell ref="H22:I22"/>
    <mergeCell ref="B23:I23"/>
    <mergeCell ref="B24:H24"/>
    <mergeCell ref="B17:G17"/>
    <mergeCell ref="H17:J17"/>
    <mergeCell ref="B18:G18"/>
    <mergeCell ref="H18:J18"/>
    <mergeCell ref="B19:G19"/>
    <mergeCell ref="H19:J19"/>
    <mergeCell ref="A13:J13"/>
    <mergeCell ref="A14:J14"/>
    <mergeCell ref="B15:G15"/>
    <mergeCell ref="H15:J15"/>
    <mergeCell ref="B16:G16"/>
    <mergeCell ref="H16:J16"/>
    <mergeCell ref="B9:G9"/>
    <mergeCell ref="H9:J9"/>
    <mergeCell ref="B10:G10"/>
    <mergeCell ref="H10:J10"/>
    <mergeCell ref="A11:J11"/>
    <mergeCell ref="A12:J12"/>
    <mergeCell ref="A5:J5"/>
    <mergeCell ref="A6:J6"/>
    <mergeCell ref="B7:G7"/>
    <mergeCell ref="H7:J7"/>
    <mergeCell ref="B8:G8"/>
    <mergeCell ref="H8:J8"/>
    <mergeCell ref="A1:J1"/>
    <mergeCell ref="A2:J2"/>
    <mergeCell ref="A3:G3"/>
    <mergeCell ref="H3:J3"/>
    <mergeCell ref="A4:G4"/>
    <mergeCell ref="H4:J4"/>
  </mergeCells>
  <pageMargins left="0.78749999999999998" right="0.78749999999999998" top="1.0527777777777778" bottom="1.0527777777777778" header="0.78749999999999998" footer="0.78749999999999998"/>
  <pageSetup paperSize="9" scale="74" firstPageNumber="0" fitToHeight="0" orientation="portrait"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9"/>
  <sheetViews>
    <sheetView view="pageBreakPreview" topLeftCell="A37" zoomScaleNormal="100" zoomScaleSheetLayoutView="100" workbookViewId="0">
      <selection activeCell="A2" sqref="A2:N2"/>
    </sheetView>
  </sheetViews>
  <sheetFormatPr defaultRowHeight="11.25" x14ac:dyDescent="0.2"/>
  <cols>
    <col min="1" max="1" width="7.140625" style="65" customWidth="1"/>
    <col min="2" max="2" width="64.28515625" style="85" customWidth="1"/>
    <col min="3" max="3" width="7.28515625" style="65" customWidth="1"/>
    <col min="4" max="4" width="9.85546875" style="65" bestFit="1" customWidth="1"/>
    <col min="5" max="5" width="6.7109375" style="65" bestFit="1" customWidth="1"/>
    <col min="6" max="6" width="5.140625" style="65" customWidth="1"/>
    <col min="7" max="7" width="6.7109375" style="65" bestFit="1" customWidth="1"/>
    <col min="8" max="8" width="5.140625" style="65" bestFit="1" customWidth="1"/>
    <col min="9" max="9" width="6.7109375" style="65" bestFit="1" customWidth="1"/>
    <col min="10" max="10" width="5.5703125" style="65" bestFit="1" customWidth="1"/>
    <col min="11" max="11" width="6.7109375" style="65" bestFit="1" customWidth="1"/>
    <col min="12" max="12" width="6" style="65" customWidth="1"/>
    <col min="13" max="13" width="11.5703125" style="65" bestFit="1" customWidth="1"/>
    <col min="14" max="14" width="8.140625" style="65" bestFit="1" customWidth="1"/>
    <col min="15" max="16384" width="9.140625" style="65"/>
  </cols>
  <sheetData>
    <row r="2" spans="1:14" x14ac:dyDescent="0.2">
      <c r="A2" s="168" t="s">
        <v>192</v>
      </c>
      <c r="B2" s="168"/>
      <c r="C2" s="168"/>
      <c r="D2" s="168"/>
      <c r="E2" s="168"/>
      <c r="F2" s="168"/>
      <c r="G2" s="168"/>
      <c r="H2" s="168"/>
      <c r="I2" s="168"/>
      <c r="J2" s="168"/>
      <c r="K2" s="168"/>
      <c r="L2" s="168"/>
      <c r="M2" s="168"/>
      <c r="N2" s="168"/>
    </row>
    <row r="4" spans="1:14" ht="18" x14ac:dyDescent="0.25">
      <c r="A4" s="171" t="s">
        <v>234</v>
      </c>
      <c r="B4" s="171"/>
      <c r="C4" s="171"/>
      <c r="D4" s="171"/>
      <c r="E4" s="171"/>
      <c r="F4" s="171"/>
      <c r="G4" s="171"/>
      <c r="H4" s="171"/>
      <c r="I4" s="171"/>
      <c r="J4" s="171"/>
      <c r="K4" s="171"/>
      <c r="L4" s="171"/>
      <c r="M4" s="171"/>
      <c r="N4" s="171"/>
    </row>
    <row r="5" spans="1:14" ht="22.5" x14ac:dyDescent="0.2">
      <c r="A5" s="66" t="s">
        <v>148</v>
      </c>
      <c r="B5" s="81" t="s">
        <v>149</v>
      </c>
      <c r="C5" s="66" t="s">
        <v>150</v>
      </c>
      <c r="D5" s="66" t="s">
        <v>151</v>
      </c>
      <c r="E5" s="67" t="s">
        <v>152</v>
      </c>
      <c r="F5" s="67" t="s">
        <v>153</v>
      </c>
      <c r="G5" s="66" t="s">
        <v>152</v>
      </c>
      <c r="H5" s="67" t="s">
        <v>153</v>
      </c>
      <c r="I5" s="67" t="s">
        <v>152</v>
      </c>
      <c r="J5" s="67" t="s">
        <v>238</v>
      </c>
      <c r="K5" s="66" t="s">
        <v>152</v>
      </c>
      <c r="L5" s="68" t="s">
        <v>153</v>
      </c>
      <c r="M5" s="66" t="s">
        <v>154</v>
      </c>
      <c r="N5" s="66" t="s">
        <v>155</v>
      </c>
    </row>
    <row r="6" spans="1:14" s="80" customFormat="1" ht="33.75" x14ac:dyDescent="0.2">
      <c r="A6" s="77">
        <v>1</v>
      </c>
      <c r="B6" s="82" t="s">
        <v>193</v>
      </c>
      <c r="C6" s="76" t="s">
        <v>194</v>
      </c>
      <c r="D6" s="76">
        <v>2</v>
      </c>
      <c r="E6" s="94">
        <v>64.8</v>
      </c>
      <c r="F6" s="95" t="s">
        <v>156</v>
      </c>
      <c r="G6" s="94">
        <v>88</v>
      </c>
      <c r="H6" s="95" t="s">
        <v>157</v>
      </c>
      <c r="I6" s="94">
        <v>33.1</v>
      </c>
      <c r="J6" s="95" t="s">
        <v>170</v>
      </c>
      <c r="K6" s="95" t="s">
        <v>195</v>
      </c>
      <c r="L6" s="101" t="s">
        <v>164</v>
      </c>
      <c r="M6" s="78">
        <f>AVERAGE(E6,G6,I6,K6)</f>
        <v>61.966666666666669</v>
      </c>
      <c r="N6" s="97">
        <f t="shared" ref="N6:N21" si="0">M6*D6</f>
        <v>123.93333333333334</v>
      </c>
    </row>
    <row r="7" spans="1:14" s="80" customFormat="1" x14ac:dyDescent="0.2">
      <c r="A7" s="77">
        <v>2</v>
      </c>
      <c r="B7" s="82" t="s">
        <v>196</v>
      </c>
      <c r="C7" s="76" t="s">
        <v>194</v>
      </c>
      <c r="D7" s="76">
        <v>1</v>
      </c>
      <c r="E7" s="94">
        <v>58.7</v>
      </c>
      <c r="F7" s="95" t="s">
        <v>156</v>
      </c>
      <c r="G7" s="94">
        <v>85</v>
      </c>
      <c r="H7" s="95" t="s">
        <v>157</v>
      </c>
      <c r="I7" s="94">
        <v>32.1</v>
      </c>
      <c r="J7" s="95" t="s">
        <v>170</v>
      </c>
      <c r="K7" s="95" t="s">
        <v>197</v>
      </c>
      <c r="L7" s="101" t="s">
        <v>164</v>
      </c>
      <c r="M7" s="78">
        <f t="shared" ref="M7:M18" si="1">AVERAGE(E7,G7,I7,K7)</f>
        <v>58.599999999999994</v>
      </c>
      <c r="N7" s="97">
        <f t="shared" si="0"/>
        <v>58.599999999999994</v>
      </c>
    </row>
    <row r="8" spans="1:14" s="80" customFormat="1" x14ac:dyDescent="0.2">
      <c r="A8" s="77">
        <v>3</v>
      </c>
      <c r="B8" s="82" t="s">
        <v>198</v>
      </c>
      <c r="C8" s="76" t="s">
        <v>199</v>
      </c>
      <c r="D8" s="77">
        <v>2</v>
      </c>
      <c r="E8" s="94">
        <v>35.5</v>
      </c>
      <c r="F8" s="95" t="s">
        <v>161</v>
      </c>
      <c r="G8" s="94">
        <v>20</v>
      </c>
      <c r="H8" s="95" t="s">
        <v>169</v>
      </c>
      <c r="I8" s="94">
        <v>34.9</v>
      </c>
      <c r="J8" s="95" t="s">
        <v>160</v>
      </c>
      <c r="K8" s="95"/>
      <c r="L8" s="101"/>
      <c r="M8" s="78">
        <f>AVERAGE(E8,G8,I8)</f>
        <v>30.133333333333336</v>
      </c>
      <c r="N8" s="97">
        <f t="shared" si="0"/>
        <v>60.266666666666673</v>
      </c>
    </row>
    <row r="9" spans="1:14" s="80" customFormat="1" x14ac:dyDescent="0.2">
      <c r="A9" s="77">
        <v>4</v>
      </c>
      <c r="B9" s="82" t="s">
        <v>200</v>
      </c>
      <c r="C9" s="76" t="s">
        <v>199</v>
      </c>
      <c r="D9" s="76">
        <v>2</v>
      </c>
      <c r="E9" s="94">
        <v>26</v>
      </c>
      <c r="F9" s="95" t="s">
        <v>169</v>
      </c>
      <c r="G9" s="94">
        <v>39.9</v>
      </c>
      <c r="H9" s="95" t="s">
        <v>160</v>
      </c>
      <c r="I9" s="94">
        <v>39.9</v>
      </c>
      <c r="J9" s="95" t="s">
        <v>167</v>
      </c>
      <c r="K9" s="95"/>
      <c r="L9" s="101"/>
      <c r="M9" s="78">
        <f>AVERAGE(E9,G9,I9)</f>
        <v>35.266666666666673</v>
      </c>
      <c r="N9" s="97">
        <f t="shared" si="0"/>
        <v>70.533333333333346</v>
      </c>
    </row>
    <row r="10" spans="1:14" s="80" customFormat="1" ht="22.5" x14ac:dyDescent="0.2">
      <c r="A10" s="77">
        <v>5</v>
      </c>
      <c r="B10" s="82" t="s">
        <v>201</v>
      </c>
      <c r="C10" s="76" t="s">
        <v>199</v>
      </c>
      <c r="D10" s="76">
        <v>2</v>
      </c>
      <c r="E10" s="94">
        <v>44</v>
      </c>
      <c r="F10" s="95" t="s">
        <v>169</v>
      </c>
      <c r="G10" s="94">
        <v>50.25</v>
      </c>
      <c r="H10" s="95" t="s">
        <v>160</v>
      </c>
      <c r="I10" s="94">
        <v>48</v>
      </c>
      <c r="J10" s="95" t="s">
        <v>166</v>
      </c>
      <c r="K10" s="95" t="s">
        <v>202</v>
      </c>
      <c r="L10" s="101" t="s">
        <v>164</v>
      </c>
      <c r="M10" s="78">
        <f t="shared" si="1"/>
        <v>47.416666666666664</v>
      </c>
      <c r="N10" s="97">
        <f t="shared" si="0"/>
        <v>94.833333333333329</v>
      </c>
    </row>
    <row r="11" spans="1:14" s="80" customFormat="1" ht="22.5" x14ac:dyDescent="0.2">
      <c r="A11" s="77">
        <v>6</v>
      </c>
      <c r="B11" s="82" t="s">
        <v>203</v>
      </c>
      <c r="C11" s="76" t="s">
        <v>199</v>
      </c>
      <c r="D11" s="76">
        <v>2</v>
      </c>
      <c r="E11" s="94">
        <v>100.05</v>
      </c>
      <c r="F11" s="95" t="s">
        <v>169</v>
      </c>
      <c r="G11" s="94">
        <v>122.47</v>
      </c>
      <c r="H11" s="95" t="s">
        <v>168</v>
      </c>
      <c r="I11" s="94">
        <v>175</v>
      </c>
      <c r="J11" s="95" t="s">
        <v>163</v>
      </c>
      <c r="K11" s="95"/>
      <c r="L11" s="101"/>
      <c r="M11" s="78">
        <f>AVERAGE(E11,G11,I11)</f>
        <v>132.50666666666666</v>
      </c>
      <c r="N11" s="97">
        <f t="shared" si="0"/>
        <v>265.01333333333332</v>
      </c>
    </row>
    <row r="12" spans="1:14" s="80" customFormat="1" ht="33.75" x14ac:dyDescent="0.2">
      <c r="A12" s="77">
        <v>7</v>
      </c>
      <c r="B12" s="82" t="s">
        <v>204</v>
      </c>
      <c r="C12" s="76" t="s">
        <v>194</v>
      </c>
      <c r="D12" s="76">
        <v>4</v>
      </c>
      <c r="E12" s="94">
        <v>7.6</v>
      </c>
      <c r="F12" s="95" t="s">
        <v>156</v>
      </c>
      <c r="G12" s="94">
        <v>5</v>
      </c>
      <c r="H12" s="95" t="s">
        <v>157</v>
      </c>
      <c r="I12" s="94">
        <v>5.5</v>
      </c>
      <c r="J12" s="95" t="s">
        <v>170</v>
      </c>
      <c r="K12" s="95"/>
      <c r="L12" s="101"/>
      <c r="M12" s="78">
        <f>AVERAGE(E12,G12,I12)</f>
        <v>6.0333333333333341</v>
      </c>
      <c r="N12" s="97">
        <f t="shared" si="0"/>
        <v>24.133333333333336</v>
      </c>
    </row>
    <row r="13" spans="1:14" s="80" customFormat="1" ht="67.5" x14ac:dyDescent="0.2">
      <c r="A13" s="77">
        <v>8</v>
      </c>
      <c r="B13" s="82" t="s">
        <v>205</v>
      </c>
      <c r="C13" s="76" t="s">
        <v>194</v>
      </c>
      <c r="D13" s="76">
        <v>1</v>
      </c>
      <c r="E13" s="94">
        <v>16.899999999999999</v>
      </c>
      <c r="F13" s="95" t="s">
        <v>156</v>
      </c>
      <c r="G13" s="94">
        <v>29</v>
      </c>
      <c r="H13" s="95" t="s">
        <v>157</v>
      </c>
      <c r="I13" s="94">
        <v>12.5</v>
      </c>
      <c r="J13" s="95" t="s">
        <v>170</v>
      </c>
      <c r="K13" s="95" t="s">
        <v>206</v>
      </c>
      <c r="L13" s="101" t="s">
        <v>164</v>
      </c>
      <c r="M13" s="78">
        <f>AVERAGE(E13,G13,I13,K13)</f>
        <v>19.466666666666665</v>
      </c>
      <c r="N13" s="97">
        <f t="shared" si="0"/>
        <v>19.466666666666665</v>
      </c>
    </row>
    <row r="14" spans="1:14" s="80" customFormat="1" ht="33.75" x14ac:dyDescent="0.2">
      <c r="A14" s="77">
        <v>9</v>
      </c>
      <c r="B14" s="82" t="s">
        <v>207</v>
      </c>
      <c r="C14" s="76" t="s">
        <v>194</v>
      </c>
      <c r="D14" s="76">
        <v>1</v>
      </c>
      <c r="E14" s="94">
        <v>19.739999999999998</v>
      </c>
      <c r="F14" s="95" t="s">
        <v>156</v>
      </c>
      <c r="G14" s="94">
        <v>28</v>
      </c>
      <c r="H14" s="95" t="s">
        <v>157</v>
      </c>
      <c r="I14" s="94">
        <v>11.4</v>
      </c>
      <c r="J14" s="95" t="s">
        <v>170</v>
      </c>
      <c r="K14" s="95" t="s">
        <v>208</v>
      </c>
      <c r="L14" s="101" t="s">
        <v>164</v>
      </c>
      <c r="M14" s="78">
        <f>AVERAGE(E14,G14,I14,K14)</f>
        <v>19.713333333333331</v>
      </c>
      <c r="N14" s="97">
        <f t="shared" si="0"/>
        <v>19.713333333333331</v>
      </c>
    </row>
    <row r="15" spans="1:14" s="80" customFormat="1" ht="33.75" x14ac:dyDescent="0.2">
      <c r="A15" s="77">
        <v>10</v>
      </c>
      <c r="B15" s="82" t="s">
        <v>209</v>
      </c>
      <c r="C15" s="76" t="s">
        <v>199</v>
      </c>
      <c r="D15" s="76">
        <v>1</v>
      </c>
      <c r="E15" s="94">
        <v>6.83</v>
      </c>
      <c r="F15" s="95" t="s">
        <v>156</v>
      </c>
      <c r="G15" s="94">
        <v>7</v>
      </c>
      <c r="H15" s="95" t="s">
        <v>157</v>
      </c>
      <c r="I15" s="94">
        <v>7.6</v>
      </c>
      <c r="J15" s="95" t="s">
        <v>170</v>
      </c>
      <c r="K15" s="95" t="s">
        <v>210</v>
      </c>
      <c r="L15" s="101" t="s">
        <v>164</v>
      </c>
      <c r="M15" s="78">
        <f t="shared" si="1"/>
        <v>7.1433333333333335</v>
      </c>
      <c r="N15" s="97">
        <f t="shared" si="0"/>
        <v>7.1433333333333335</v>
      </c>
    </row>
    <row r="16" spans="1:14" s="80" customFormat="1" ht="33.75" x14ac:dyDescent="0.2">
      <c r="A16" s="77">
        <v>11</v>
      </c>
      <c r="B16" s="82" t="s">
        <v>211</v>
      </c>
      <c r="C16" s="76" t="s">
        <v>199</v>
      </c>
      <c r="D16" s="76">
        <v>5</v>
      </c>
      <c r="E16" s="94">
        <v>4.41</v>
      </c>
      <c r="F16" s="95" t="s">
        <v>156</v>
      </c>
      <c r="G16" s="94">
        <v>2.2999999999999998</v>
      </c>
      <c r="H16" s="95" t="s">
        <v>157</v>
      </c>
      <c r="I16" s="94">
        <v>2.1</v>
      </c>
      <c r="J16" s="95" t="s">
        <v>170</v>
      </c>
      <c r="K16" s="95" t="s">
        <v>212</v>
      </c>
      <c r="L16" s="101" t="s">
        <v>164</v>
      </c>
      <c r="M16" s="78">
        <f t="shared" si="1"/>
        <v>2.936666666666667</v>
      </c>
      <c r="N16" s="97">
        <f t="shared" si="0"/>
        <v>14.683333333333335</v>
      </c>
    </row>
    <row r="17" spans="1:14" s="80" customFormat="1" ht="67.5" x14ac:dyDescent="0.2">
      <c r="A17" s="77">
        <v>12</v>
      </c>
      <c r="B17" s="82" t="s">
        <v>213</v>
      </c>
      <c r="C17" s="76" t="s">
        <v>199</v>
      </c>
      <c r="D17" s="76">
        <v>5</v>
      </c>
      <c r="E17" s="94">
        <v>6.9</v>
      </c>
      <c r="F17" s="95" t="s">
        <v>156</v>
      </c>
      <c r="G17" s="94">
        <v>5.27</v>
      </c>
      <c r="H17" s="95" t="s">
        <v>157</v>
      </c>
      <c r="I17" s="94">
        <v>6.8</v>
      </c>
      <c r="J17" s="95" t="s">
        <v>170</v>
      </c>
      <c r="K17" s="95" t="s">
        <v>214</v>
      </c>
      <c r="L17" s="101" t="s">
        <v>164</v>
      </c>
      <c r="M17" s="78">
        <f t="shared" si="1"/>
        <v>6.3233333333333333</v>
      </c>
      <c r="N17" s="97">
        <f t="shared" si="0"/>
        <v>31.616666666666667</v>
      </c>
    </row>
    <row r="18" spans="1:14" s="80" customFormat="1" x14ac:dyDescent="0.2">
      <c r="A18" s="77">
        <v>13</v>
      </c>
      <c r="B18" s="82" t="s">
        <v>215</v>
      </c>
      <c r="C18" s="76" t="s">
        <v>199</v>
      </c>
      <c r="D18" s="76">
        <v>1</v>
      </c>
      <c r="E18" s="94">
        <v>28</v>
      </c>
      <c r="F18" s="95" t="s">
        <v>156</v>
      </c>
      <c r="G18" s="94">
        <v>51.5</v>
      </c>
      <c r="H18" s="95" t="s">
        <v>170</v>
      </c>
      <c r="I18" s="94">
        <v>23.84</v>
      </c>
      <c r="J18" s="95" t="s">
        <v>166</v>
      </c>
      <c r="K18" s="95" t="s">
        <v>216</v>
      </c>
      <c r="L18" s="101" t="s">
        <v>164</v>
      </c>
      <c r="M18" s="78">
        <f t="shared" si="1"/>
        <v>34.446666666666665</v>
      </c>
      <c r="N18" s="97">
        <f t="shared" si="0"/>
        <v>34.446666666666665</v>
      </c>
    </row>
    <row r="19" spans="1:14" s="80" customFormat="1" ht="78.75" x14ac:dyDescent="0.2">
      <c r="A19" s="77">
        <v>14</v>
      </c>
      <c r="B19" s="82" t="s">
        <v>217</v>
      </c>
      <c r="C19" s="76" t="s">
        <v>199</v>
      </c>
      <c r="D19" s="76">
        <v>1</v>
      </c>
      <c r="E19" s="94">
        <v>105</v>
      </c>
      <c r="F19" s="95" t="s">
        <v>157</v>
      </c>
      <c r="G19" s="94">
        <v>102</v>
      </c>
      <c r="H19" s="95" t="s">
        <v>170</v>
      </c>
      <c r="I19" s="94">
        <v>59.9</v>
      </c>
      <c r="J19" s="95" t="s">
        <v>166</v>
      </c>
      <c r="K19" s="95"/>
      <c r="L19" s="102"/>
      <c r="M19" s="78">
        <f>AVERAGE(E19,G19,I19)</f>
        <v>88.966666666666654</v>
      </c>
      <c r="N19" s="97">
        <f t="shared" si="0"/>
        <v>88.966666666666654</v>
      </c>
    </row>
    <row r="20" spans="1:14" s="80" customFormat="1" x14ac:dyDescent="0.2">
      <c r="A20" s="77">
        <v>15</v>
      </c>
      <c r="B20" s="83" t="s">
        <v>218</v>
      </c>
      <c r="C20" s="76" t="s">
        <v>199</v>
      </c>
      <c r="D20" s="76">
        <v>2</v>
      </c>
      <c r="E20" s="94">
        <v>4.3</v>
      </c>
      <c r="F20" s="87" t="s">
        <v>165</v>
      </c>
      <c r="G20" s="94">
        <v>5.5</v>
      </c>
      <c r="H20" s="87" t="s">
        <v>162</v>
      </c>
      <c r="I20" s="86">
        <v>3.95</v>
      </c>
      <c r="J20" s="87" t="s">
        <v>158</v>
      </c>
      <c r="K20" s="87"/>
      <c r="L20" s="79"/>
      <c r="M20" s="78">
        <f>AVERAGE(E20,G20,I20)</f>
        <v>4.583333333333333</v>
      </c>
      <c r="N20" s="97">
        <f t="shared" si="0"/>
        <v>9.1666666666666661</v>
      </c>
    </row>
    <row r="21" spans="1:14" s="80" customFormat="1" x14ac:dyDescent="0.2">
      <c r="A21" s="77">
        <v>16</v>
      </c>
      <c r="B21" s="83" t="s">
        <v>219</v>
      </c>
      <c r="C21" s="76" t="s">
        <v>199</v>
      </c>
      <c r="D21" s="76">
        <v>2</v>
      </c>
      <c r="E21" s="94">
        <v>0.99</v>
      </c>
      <c r="F21" s="87" t="s">
        <v>165</v>
      </c>
      <c r="G21" s="94">
        <v>0.63</v>
      </c>
      <c r="H21" s="87" t="s">
        <v>162</v>
      </c>
      <c r="I21" s="86">
        <v>0.54</v>
      </c>
      <c r="J21" s="87" t="s">
        <v>159</v>
      </c>
      <c r="K21" s="87"/>
      <c r="L21" s="79"/>
      <c r="M21" s="78">
        <f>AVERAGE(E21,G21,I21)</f>
        <v>0.72000000000000008</v>
      </c>
      <c r="N21" s="97">
        <f t="shared" si="0"/>
        <v>1.4400000000000002</v>
      </c>
    </row>
    <row r="22" spans="1:14" x14ac:dyDescent="0.2">
      <c r="B22" s="65"/>
      <c r="M22" s="90"/>
      <c r="N22" s="98">
        <f>SUM(N6:N21)</f>
        <v>923.95666666666682</v>
      </c>
    </row>
    <row r="23" spans="1:14" x14ac:dyDescent="0.2">
      <c r="A23" s="177" t="s">
        <v>171</v>
      </c>
      <c r="B23" s="178"/>
      <c r="M23" s="71" t="s">
        <v>189</v>
      </c>
      <c r="N23" s="96">
        <f>N22/12</f>
        <v>76.996388888888902</v>
      </c>
    </row>
    <row r="24" spans="1:14" x14ac:dyDescent="0.2">
      <c r="A24" s="72" t="s">
        <v>172</v>
      </c>
      <c r="B24" s="93" t="s">
        <v>220</v>
      </c>
    </row>
    <row r="25" spans="1:14" x14ac:dyDescent="0.2">
      <c r="A25" s="72" t="s">
        <v>173</v>
      </c>
      <c r="B25" s="93" t="s">
        <v>221</v>
      </c>
    </row>
    <row r="26" spans="1:14" x14ac:dyDescent="0.2">
      <c r="A26" s="72" t="s">
        <v>174</v>
      </c>
      <c r="B26" s="93" t="s">
        <v>222</v>
      </c>
    </row>
    <row r="27" spans="1:14" x14ac:dyDescent="0.2">
      <c r="A27" s="72" t="s">
        <v>175</v>
      </c>
      <c r="B27" s="93" t="s">
        <v>223</v>
      </c>
    </row>
    <row r="28" spans="1:14" x14ac:dyDescent="0.2">
      <c r="A28" s="72" t="s">
        <v>176</v>
      </c>
      <c r="B28" s="93" t="s">
        <v>224</v>
      </c>
    </row>
    <row r="29" spans="1:14" x14ac:dyDescent="0.2">
      <c r="A29" s="72" t="s">
        <v>177</v>
      </c>
      <c r="B29" s="93" t="s">
        <v>225</v>
      </c>
    </row>
    <row r="30" spans="1:14" x14ac:dyDescent="0.2">
      <c r="A30" s="72" t="s">
        <v>178</v>
      </c>
      <c r="B30" s="93" t="s">
        <v>184</v>
      </c>
    </row>
    <row r="31" spans="1:14" x14ac:dyDescent="0.2">
      <c r="A31" s="72" t="s">
        <v>179</v>
      </c>
      <c r="B31" s="93" t="s">
        <v>226</v>
      </c>
    </row>
    <row r="32" spans="1:14" x14ac:dyDescent="0.2">
      <c r="A32" s="72" t="s">
        <v>180</v>
      </c>
      <c r="B32" s="93" t="s">
        <v>227</v>
      </c>
    </row>
    <row r="33" spans="1:14" x14ac:dyDescent="0.2">
      <c r="A33" s="72" t="s">
        <v>181</v>
      </c>
      <c r="B33" s="93" t="s">
        <v>228</v>
      </c>
    </row>
    <row r="34" spans="1:14" x14ac:dyDescent="0.2">
      <c r="A34" s="72" t="s">
        <v>182</v>
      </c>
      <c r="B34" s="93" t="s">
        <v>229</v>
      </c>
    </row>
    <row r="35" spans="1:14" x14ac:dyDescent="0.2">
      <c r="A35" s="72" t="s">
        <v>183</v>
      </c>
      <c r="B35" s="93" t="s">
        <v>230</v>
      </c>
    </row>
    <row r="36" spans="1:14" x14ac:dyDescent="0.2">
      <c r="A36" s="72" t="s">
        <v>237</v>
      </c>
      <c r="B36" s="93" t="s">
        <v>231</v>
      </c>
    </row>
    <row r="37" spans="1:14" x14ac:dyDescent="0.2">
      <c r="A37" s="72" t="s">
        <v>236</v>
      </c>
      <c r="B37" s="93" t="s">
        <v>232</v>
      </c>
    </row>
    <row r="38" spans="1:14" x14ac:dyDescent="0.2">
      <c r="A38" s="72" t="s">
        <v>185</v>
      </c>
      <c r="B38" s="93" t="s">
        <v>233</v>
      </c>
    </row>
    <row r="39" spans="1:14" x14ac:dyDescent="0.2">
      <c r="B39" s="65"/>
    </row>
    <row r="40" spans="1:14" ht="18" x14ac:dyDescent="0.25">
      <c r="A40" s="172" t="s">
        <v>186</v>
      </c>
      <c r="B40" s="173"/>
      <c r="C40" s="173"/>
      <c r="D40" s="173"/>
      <c r="E40" s="173"/>
      <c r="F40" s="173"/>
      <c r="G40" s="173"/>
      <c r="H40" s="173"/>
      <c r="I40" s="173"/>
      <c r="J40" s="173"/>
      <c r="K40" s="173"/>
      <c r="L40" s="173"/>
      <c r="M40" s="173"/>
      <c r="N40" s="174"/>
    </row>
    <row r="41" spans="1:14" ht="22.5" x14ac:dyDescent="0.2">
      <c r="A41" s="66" t="s">
        <v>148</v>
      </c>
      <c r="B41" s="81" t="s">
        <v>149</v>
      </c>
      <c r="C41" s="66" t="s">
        <v>150</v>
      </c>
      <c r="D41" s="66" t="s">
        <v>151</v>
      </c>
      <c r="E41" s="67" t="s">
        <v>152</v>
      </c>
      <c r="F41" s="67" t="s">
        <v>153</v>
      </c>
      <c r="G41" s="66" t="s">
        <v>152</v>
      </c>
      <c r="H41" s="67" t="s">
        <v>153</v>
      </c>
      <c r="I41" s="66" t="s">
        <v>152</v>
      </c>
      <c r="J41" s="68" t="s">
        <v>153</v>
      </c>
      <c r="K41" s="66" t="s">
        <v>154</v>
      </c>
      <c r="L41" s="68" t="s">
        <v>155</v>
      </c>
      <c r="M41" s="175" t="s">
        <v>241</v>
      </c>
      <c r="N41" s="175"/>
    </row>
    <row r="42" spans="1:14" ht="22.5" x14ac:dyDescent="0.2">
      <c r="A42" s="69">
        <v>1</v>
      </c>
      <c r="B42" s="84" t="s">
        <v>187</v>
      </c>
      <c r="C42" s="69" t="s">
        <v>150</v>
      </c>
      <c r="D42" s="69">
        <v>1</v>
      </c>
      <c r="E42" s="70">
        <v>720</v>
      </c>
      <c r="F42" s="73" t="s">
        <v>156</v>
      </c>
      <c r="G42" s="70">
        <v>414</v>
      </c>
      <c r="H42" s="73" t="s">
        <v>157</v>
      </c>
      <c r="I42" s="70">
        <v>758</v>
      </c>
      <c r="J42" s="73" t="s">
        <v>161</v>
      </c>
      <c r="K42" s="70">
        <f>ROUND(AVERAGE(E42,G42,I42),2)</f>
        <v>630.66999999999996</v>
      </c>
      <c r="L42" s="88">
        <f>K42*D42</f>
        <v>630.66999999999996</v>
      </c>
      <c r="M42" s="176">
        <f>L42/2</f>
        <v>315.33499999999998</v>
      </c>
      <c r="N42" s="176"/>
    </row>
    <row r="43" spans="1:14" ht="22.5" x14ac:dyDescent="0.2">
      <c r="B43" s="65"/>
      <c r="M43" s="89" t="s">
        <v>242</v>
      </c>
      <c r="N43" s="96">
        <f>M42/60</f>
        <v>5.2555833333333331</v>
      </c>
    </row>
    <row r="44" spans="1:14" x14ac:dyDescent="0.2">
      <c r="A44" s="169" t="s">
        <v>171</v>
      </c>
      <c r="B44" s="170"/>
    </row>
    <row r="45" spans="1:14" x14ac:dyDescent="0.2">
      <c r="A45" s="91" t="s">
        <v>172</v>
      </c>
      <c r="B45" s="99" t="s">
        <v>188</v>
      </c>
    </row>
    <row r="46" spans="1:14" x14ac:dyDescent="0.2">
      <c r="A46" s="92" t="s">
        <v>173</v>
      </c>
      <c r="B46" s="100" t="s">
        <v>190</v>
      </c>
    </row>
    <row r="47" spans="1:14" x14ac:dyDescent="0.2">
      <c r="A47" s="92" t="s">
        <v>174</v>
      </c>
      <c r="B47" s="100" t="s">
        <v>191</v>
      </c>
    </row>
    <row r="48" spans="1:14" x14ac:dyDescent="0.2">
      <c r="E48" s="74"/>
      <c r="F48" s="74"/>
      <c r="L48" s="75"/>
    </row>
    <row r="49" spans="5:12" x14ac:dyDescent="0.2">
      <c r="E49" s="74"/>
      <c r="F49" s="74"/>
      <c r="L49" s="75"/>
    </row>
  </sheetData>
  <mergeCells count="7">
    <mergeCell ref="A44:B44"/>
    <mergeCell ref="A2:N2"/>
    <mergeCell ref="A4:N4"/>
    <mergeCell ref="A40:N40"/>
    <mergeCell ref="M41:N41"/>
    <mergeCell ref="M42:N42"/>
    <mergeCell ref="A23:B23"/>
  </mergeCells>
  <hyperlinks>
    <hyperlink ref="B45" r:id="rId1"/>
    <hyperlink ref="B46" r:id="rId2"/>
    <hyperlink ref="B47" r:id="rId3"/>
    <hyperlink ref="B30" r:id="rId4"/>
    <hyperlink ref="B31" r:id="rId5"/>
    <hyperlink ref="B32" r:id="rId6"/>
    <hyperlink ref="B34" r:id="rId7"/>
    <hyperlink ref="B36" r:id="rId8"/>
    <hyperlink ref="B29" r:id="rId9"/>
  </hyperlinks>
  <pageMargins left="0.511811024" right="0.511811024" top="0.78740157499999996" bottom="0.78740157499999996" header="0.31496062000000002" footer="0.31496062000000002"/>
  <pageSetup paperSize="9" scale="86" fitToHeight="0" orientation="landscape" r:id="rId10"/>
  <ignoredErrors>
    <ignoredError sqref="F42:L42 F7:H7 F11 F8 H8 J8:L8 F9 H9 F10 H10 F6:H6 J6:L6 J7:L7 F20:F21 F12:H12 J12:L12 F13:H13 J13:L13 F14:H14 J14:L14 F15:H15 J15:L15 F16:H16 J16:L16 F17:H17 J17:L17 F18 H18 F19 H19 J10:L10 J18:L18 J19:L19 J9:L9 H11 J11:L11 H20:L21" numberStoredAsText="1"/>
    <ignoredError sqref="M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Aux. Man. Predial - CV</vt:lpstr>
      <vt:lpstr>Insumos Aux Man Predial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Paulo Ricardo de Pietro</cp:lastModifiedBy>
  <cp:lastPrinted>2018-08-22T18:43:22Z</cp:lastPrinted>
  <dcterms:created xsi:type="dcterms:W3CDTF">2018-01-23T13:02:07Z</dcterms:created>
  <dcterms:modified xsi:type="dcterms:W3CDTF">2018-09-12T22:16:32Z</dcterms:modified>
</cp:coreProperties>
</file>