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uana.lazzari\Desktop\Pregão zeladoria e copeiragem\"/>
    </mc:Choice>
  </mc:AlternateContent>
  <xr:revisionPtr revIDLastSave="0" documentId="13_ncr:1_{200B333A-B4E0-4C7D-89FF-339E36D1C7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peira 2025" sheetId="2" r:id="rId1"/>
    <sheet name="Modulo5" sheetId="3" r:id="rId2"/>
  </sheets>
  <calcPr calcId="191029"/>
  <extLst>
    <ext uri="GoogleSheetsCustomDataVersion2">
      <go:sheetsCustomData xmlns:go="http://customooxmlschemas.google.com/" r:id="rId7" roundtripDataChecksum="2fl0+GSLDtYLENzXD3eN/IbmJJc1kNMCSUTCMDHlHag="/>
    </ext>
  </extLst>
</workbook>
</file>

<file path=xl/calcChain.xml><?xml version="1.0" encoding="utf-8"?>
<calcChain xmlns="http://schemas.openxmlformats.org/spreadsheetml/2006/main">
  <c r="G41" i="3" l="1"/>
  <c r="G40" i="3"/>
  <c r="G32" i="3"/>
  <c r="G33" i="3" s="1"/>
  <c r="G34" i="3" s="1"/>
  <c r="G31" i="3"/>
  <c r="G30" i="3"/>
  <c r="G29" i="3"/>
  <c r="G28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3" i="3" s="1"/>
  <c r="G24" i="3" s="1"/>
  <c r="G36" i="3" s="1"/>
  <c r="H197" i="2"/>
  <c r="G190" i="2"/>
  <c r="H151" i="2"/>
  <c r="I127" i="2"/>
  <c r="I120" i="2"/>
  <c r="I66" i="2"/>
  <c r="H55" i="2"/>
  <c r="H49" i="2"/>
  <c r="I29" i="2"/>
  <c r="I125" i="2" l="1"/>
  <c r="I129" i="2" s="1"/>
  <c r="I164" i="2" s="1"/>
  <c r="I30" i="2"/>
  <c r="I32" i="2" s="1"/>
  <c r="I61" i="2"/>
  <c r="I74" i="2" s="1"/>
  <c r="I82" i="2" s="1"/>
  <c r="H104" i="2"/>
  <c r="I91" i="2" l="1"/>
  <c r="I40" i="2"/>
  <c r="B100" i="2"/>
  <c r="I160" i="2"/>
  <c r="I39" i="2"/>
  <c r="I87" i="2" s="1"/>
  <c r="I89" i="2"/>
  <c r="I90" i="2" s="1"/>
  <c r="I88" i="2" l="1"/>
  <c r="I92" i="2" s="1"/>
  <c r="I104" i="2"/>
  <c r="I41" i="2"/>
  <c r="H100" i="2" l="1"/>
  <c r="I162" i="2"/>
  <c r="I108" i="2"/>
  <c r="I80" i="2"/>
  <c r="I47" i="2"/>
  <c r="I55" i="2" s="1"/>
  <c r="I81" i="2" s="1"/>
  <c r="I52" i="2"/>
  <c r="I54" i="2"/>
  <c r="I50" i="2"/>
  <c r="I49" i="2"/>
  <c r="I51" i="2"/>
  <c r="I53" i="2"/>
  <c r="I48" i="2"/>
  <c r="I83" i="2" l="1"/>
  <c r="I161" i="2" l="1"/>
  <c r="E100" i="2"/>
  <c r="I100" i="2" s="1"/>
  <c r="I105" i="2" l="1"/>
  <c r="I110" i="2" s="1"/>
  <c r="I119" i="2" s="1"/>
  <c r="I121" i="2" s="1"/>
  <c r="I107" i="2"/>
  <c r="I109" i="2"/>
  <c r="I106" i="2"/>
  <c r="I163" i="2" l="1"/>
  <c r="I165" i="2" s="1"/>
  <c r="I135" i="2"/>
  <c r="I136" i="2" l="1"/>
  <c r="I137" i="2" l="1"/>
  <c r="I138" i="2" s="1"/>
  <c r="I139" i="2" s="1"/>
  <c r="I148" i="2" l="1"/>
  <c r="I143" i="2"/>
  <c r="I142" i="2"/>
  <c r="I151" i="2" s="1"/>
  <c r="I149" i="2"/>
  <c r="I166" i="2" s="1"/>
  <c r="I167" i="2" s="1"/>
  <c r="G188" i="2" s="1"/>
  <c r="G192" i="2" s="1"/>
</calcChain>
</file>

<file path=xl/sharedStrings.xml><?xml version="1.0" encoding="utf-8"?>
<sst xmlns="http://schemas.openxmlformats.org/spreadsheetml/2006/main" count="365" uniqueCount="248">
  <si>
    <t>Nº do processo:</t>
  </si>
  <si>
    <t>Licitação nº:</t>
  </si>
  <si>
    <t>Dia:</t>
  </si>
  <si>
    <t xml:space="preserve">DISCRIMINAÇÃO DOS SERVIÇOS (DADOS REFERENTES À CONTRATAÇÃO) </t>
  </si>
  <si>
    <t>A</t>
  </si>
  <si>
    <t>Data de apresentação da proposta (dia/mês/ano)</t>
  </si>
  <si>
    <t>B</t>
  </si>
  <si>
    <t>Município/UF</t>
  </si>
  <si>
    <t>C</t>
  </si>
  <si>
    <t>Ano do Acordo, Convenção ou Dissídio Coletivo</t>
  </si>
  <si>
    <t>D</t>
  </si>
  <si>
    <t>Número de meses de execução contratual</t>
  </si>
  <si>
    <t xml:space="preserve">IDENTIFICAÇÃO DO SERVIÇO </t>
  </si>
  <si>
    <t>Tipo de Serviço:</t>
  </si>
  <si>
    <t>Unidade de Medida:</t>
  </si>
  <si>
    <t>Quantidade total a contratar (Em função da unidade de medida):</t>
  </si>
  <si>
    <t>Posto</t>
  </si>
  <si>
    <t>Nota 1: Esta tabela poderá ser adaptada às características do serviço contratado, inclusive no que concerne às rubricas e suas respectivas provisões e/ou estimativas, desde que haja justificativa.
Nota 2: As provisões constantes desta planilha poderão  ser desnecessárias quando se tratar de determinados serviços que prescindam da dedicação exclusiva dos trabalhadores da contratada para com a Administração.</t>
  </si>
  <si>
    <t>Dados para composição dos custos referente à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</si>
  <si>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</si>
  <si>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</si>
  <si>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</si>
  <si>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Data-Base da Categoria (dia/mês/ano)</t>
  </si>
  <si>
    <t>Nota 1:  Deverá ser elaborado um quadro para cada tipo de serviço.
Nota 2: A planilha será calculada considerando o valor mensal do empregado</t>
  </si>
  <si>
    <t>Módulo 1: Composição da Remuneração</t>
  </si>
  <si>
    <t xml:space="preserve">Composição da Remuneração </t>
  </si>
  <si>
    <t>Percentual
(R$)</t>
  </si>
  <si>
    <t xml:space="preserve">Valor
(R$) </t>
  </si>
  <si>
    <t>E</t>
  </si>
  <si>
    <t>F</t>
  </si>
  <si>
    <t xml:space="preserve">Outros (especificar)                                          </t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</si>
  <si>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</si>
  <si>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</si>
  <si>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</si>
  <si>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t>2.1</t>
  </si>
  <si>
    <t>Valor (R$)</t>
  </si>
  <si>
    <t>Total</t>
  </si>
  <si>
    <t>2.2</t>
  </si>
  <si>
    <t>GPS, FGTS e outras contribuições</t>
  </si>
  <si>
    <t>Percentual (%)</t>
  </si>
  <si>
    <t>Valor
 (R$)</t>
  </si>
  <si>
    <t>INSS</t>
  </si>
  <si>
    <t>Salário Educação</t>
  </si>
  <si>
    <t>RAT =</t>
  </si>
  <si>
    <t xml:space="preserve"> FAP =</t>
  </si>
  <si>
    <t>SESC ou SESI</t>
  </si>
  <si>
    <t>SENAC ou SENAI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</si>
  <si>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</si>
  <si>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</si>
  <si>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</si>
  <si>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</si>
  <si>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</si>
  <si>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</si>
  <si>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</si>
  <si>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>Benefícios Mensais e Diários</t>
  </si>
  <si>
    <t>-</t>
  </si>
  <si>
    <t xml:space="preserve">     B.3) Participação do empregado em percentual sobre o auxílio-alimentação</t>
  </si>
  <si>
    <t>Assistência Médica e Familiar</t>
  </si>
  <si>
    <t>Auxílio-creche</t>
  </si>
  <si>
    <t>sumiu</t>
  </si>
  <si>
    <t xml:space="preserve">Outros (especificar)                                            </t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</si>
  <si>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</si>
  <si>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</si>
  <si>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</si>
  <si>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t>Módulo 3 - Provisão para Rescisão</t>
  </si>
  <si>
    <t>Provisão para Rescisão</t>
  </si>
  <si>
    <t>Valor  (R$)</t>
  </si>
  <si>
    <t>Incidência do FGTS sobre o Aviso Prévio Indenizado</t>
  </si>
  <si>
    <t xml:space="preserve">Incidência de GPS, FGTS e outras contribuições sobre o Aviso Prévio Trabalhado         </t>
  </si>
  <si>
    <t>Nota 1: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</si>
  <si>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</si>
  <si>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</si>
  <si>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t>MÓD 1 =</t>
  </si>
  <si>
    <t>MÓD 3 =</t>
  </si>
  <si>
    <t xml:space="preserve">Submódulo 4.1 – Substituto nas Ausências Legais </t>
  </si>
  <si>
    <t>4.1</t>
  </si>
  <si>
    <t>Substituto nas Ausências Legais</t>
  </si>
  <si>
    <t>Submódulo 4.2 – Substituto na Intrajornada</t>
  </si>
  <si>
    <t xml:space="preserve">4.2 </t>
  </si>
  <si>
    <t>Substituto na Intrajornada</t>
  </si>
  <si>
    <t>Substituto na cobertura de Intervalo para repouso ou alimentação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</si>
  <si>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</si>
  <si>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</si>
  <si>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</si>
  <si>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</si>
  <si>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</si>
  <si>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t>Uniformes + EPIs</t>
  </si>
  <si>
    <t xml:space="preserve">Outros (especificar) 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</si>
  <si>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</si>
  <si>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</si>
  <si>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</si>
  <si>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</si>
  <si>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</si>
  <si>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</si>
  <si>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</si>
  <si>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</si>
  <si>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</si>
  <si>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</si>
  <si>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</si>
  <si>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t>C.2   Tributos Estaduais (especificar)</t>
  </si>
  <si>
    <t>C.3   Tributos Municipais (especificar):</t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</si>
  <si>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</si>
  <si>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</si>
  <si>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</si>
  <si>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</si>
  <si>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</si>
  <si>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</si>
  <si>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</si>
  <si>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</si>
  <si>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</si>
  <si>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</si>
  <si>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</si>
  <si>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</si>
  <si>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</si>
  <si>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</si>
  <si>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OBS: OS QUADROS-RESUMOS 3 E 4 ABAIXO NÃO TÊM UTILIDADE PARA LIMPEZA E VIGILÂNCIA QUE POSSUEM COMPLEMENTO ESPECÍFICO - ASSIM, DEVEM SER EXCLUÍDOS PARA ESSES 2 OBJETOS</t>
  </si>
  <si>
    <t>3. QUADRO-RESUMO DO VALOR MENSAL DOS SERVIÇOS</t>
  </si>
  <si>
    <t>Tipo de Serviço 
(A)</t>
  </si>
  <si>
    <t>Valor Proposto por Empregado 
(B)</t>
  </si>
  <si>
    <t>Quantidade de Empregados por Posto 
(C)</t>
  </si>
  <si>
    <t>Valor Proposto por Posto
(D) = (B x C)</t>
  </si>
  <si>
    <t>Quantidade de Postos 
(E)</t>
  </si>
  <si>
    <t>Valor Total do Serviço 
(F) = (D x E)</t>
  </si>
  <si>
    <t>I             Serviço 1 (indicar)</t>
  </si>
  <si>
    <t>R$</t>
  </si>
  <si>
    <t>II           Serviço 2 (indicar)</t>
  </si>
  <si>
    <t>N         Serviço N (indicar)</t>
  </si>
  <si>
    <t>Valor Mensal dos Serviços (I +  II  + N)</t>
  </si>
  <si>
    <t>4. QUADRO DEMONSTRATIVO DO VALOR GLOBAL DA PROPOSTA</t>
  </si>
  <si>
    <t>VALOR GLOBAL DA PROPOSTA</t>
  </si>
  <si>
    <t>DESCRIÇÃO</t>
  </si>
  <si>
    <t>VALOR (R$)</t>
  </si>
  <si>
    <t>A         Valor proposto por unidade de medida*</t>
  </si>
  <si>
    <t>B         Valor mensal do serviço</t>
  </si>
  <si>
    <t>C         Valor global da proposta                                                                                                                                                              (Valor mensal do serviço multiplicado pelo número de meses do contrato).</t>
  </si>
  <si>
    <t>Nota: Informar o valor da unidade de medida por tipo de serviço.</t>
  </si>
  <si>
    <t>Valor mensal do serviço</t>
  </si>
  <si>
    <t>Número de meses do contrato</t>
  </si>
  <si>
    <t xml:space="preserve">QUANTIDADE DE PESSOAL ALOCADO NA EXECUÇÃO CONTRATUAL (item 6.2.e do Anexo VII da IN nº 5/2017 </t>
  </si>
  <si>
    <t>Tipo de Mão de Obra</t>
  </si>
  <si>
    <t>Quantidade de Pessoal</t>
  </si>
  <si>
    <t>Encarregado</t>
  </si>
  <si>
    <t xml:space="preserve"> MATERIAIS, MÁQUINAS E EQUIPAMENTOS ALOCADOS NA EXECUÇÃO CONTRATUAL (item 6.2.f do Anexo VII da IN nº 5/2017</t>
  </si>
  <si>
    <t>Especificação dos Materiais/Máquinas/Equipamentos</t>
  </si>
  <si>
    <t xml:space="preserve">Quantidade </t>
  </si>
  <si>
    <t xml:space="preserve"> </t>
  </si>
  <si>
    <t>23364.000077/2025-12</t>
  </si>
  <si>
    <t>Pregão IFRS nº 90011/2025</t>
  </si>
  <si>
    <t>Dia: xx/xx/2025</t>
  </si>
  <si>
    <t>FARROUPILHA/RS</t>
  </si>
  <si>
    <r>
      <rPr>
        <b/>
        <sz val="10"/>
        <color rgb="FFFF0000"/>
        <rFont val="Arial"/>
      </rPr>
      <t xml:space="preserve">01/01/25 a 31/12/25
SIND DAS EMPR DE ASSEIO E CONSERVACAO DO EST DO R G S, SINDICATO DOS TRAB EM EMP DE ASSEIO CONS LIMP URB, AMB E AREAS VERDES E EMP DE
SERV TERC DO RAMO DE ASSEIO CONS LIMP URB AMB E AREAS VE DE CXS,
</t>
    </r>
    <r>
      <rPr>
        <sz val="10"/>
        <color rgb="FFFF0000"/>
        <rFont val="Arial"/>
      </rPr>
      <t>(que engloba Farroupilha)</t>
    </r>
  </si>
  <si>
    <t>Copeiragem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</si>
  <si>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</si>
  <si>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t>Copeiro (a)</t>
  </si>
  <si>
    <t>5134-25</t>
  </si>
  <si>
    <r>
      <rPr>
        <b/>
        <sz val="10"/>
        <color theme="1"/>
        <rFont val="Arial"/>
      </rPr>
      <t xml:space="preserve">Salário Normativo da Categoria Profissional - </t>
    </r>
    <r>
      <rPr>
        <b/>
        <sz val="10"/>
        <color rgb="FF0000FF"/>
        <rFont val="Arial"/>
      </rPr>
      <t xml:space="preserve">para a jornada de </t>
    </r>
    <r>
      <rPr>
        <b/>
        <sz val="12"/>
        <color rgb="FF0000FF"/>
        <rFont val="Arial"/>
      </rPr>
      <t xml:space="preserve">44 </t>
    </r>
    <r>
      <rPr>
        <b/>
        <sz val="10"/>
        <color rgb="FF0000FF"/>
        <rFont val="Arial"/>
      </rPr>
      <t>h/sem</t>
    </r>
  </si>
  <si>
    <t>1º de janeiro de 2025</t>
  </si>
  <si>
    <r>
      <rPr>
        <b/>
        <sz val="10"/>
        <color theme="1"/>
        <rFont val="Arial"/>
      </rPr>
      <t xml:space="preserve">Salário-Base    </t>
    </r>
    <r>
      <rPr>
        <b/>
        <sz val="10"/>
        <color rgb="FFFF0000"/>
        <rFont val="Arial"/>
      </rPr>
      <t xml:space="preserve">(valor para 1 copeiro(a)) 
             </t>
    </r>
    <r>
      <rPr>
        <b/>
        <sz val="10"/>
        <color rgb="FF0000FF"/>
        <rFont val="Arial"/>
      </rPr>
      <t xml:space="preserve">para a jornada de </t>
    </r>
    <r>
      <rPr>
        <b/>
        <sz val="12"/>
        <color rgb="FF0000FF"/>
        <rFont val="Arial"/>
      </rPr>
      <t>40</t>
    </r>
    <r>
      <rPr>
        <b/>
        <sz val="10"/>
        <color rgb="FF0000FF"/>
        <rFont val="Arial"/>
      </rPr>
      <t xml:space="preserve"> horas semanais </t>
    </r>
    <r>
      <rPr>
        <b/>
        <sz val="10"/>
        <color rgb="FFFF0000"/>
        <rFont val="Arial"/>
      </rPr>
      <t>Cálculo do valor: (40/6)x30xR$(SB/220)</t>
    </r>
  </si>
  <si>
    <r>
      <rPr>
        <b/>
        <sz val="10"/>
        <color theme="1"/>
        <rFont val="Arial"/>
      </rPr>
      <t>Adicional de Insalubridade</t>
    </r>
    <r>
      <rPr>
        <b/>
        <sz val="8"/>
        <color theme="1"/>
        <rFont val="Arial"/>
      </rPr>
      <t xml:space="preserve"> </t>
    </r>
    <r>
      <rPr>
        <b/>
        <sz val="8"/>
        <color rgb="FFFF0000"/>
        <rFont val="Arial"/>
      </rPr>
      <t xml:space="preserve"> (20% do SB: cláusula 17 da CCT)</t>
    </r>
  </si>
  <si>
    <t xml:space="preserve">Submódulo 2.1 – 13º (décimo terceiro) Salário e Adicional de Férias                                                                
</t>
  </si>
  <si>
    <t>13º (décimo terceiro) Salário e Adicional de Férias</t>
  </si>
  <si>
    <r>
      <rPr>
        <b/>
        <sz val="10"/>
        <color theme="1"/>
        <rFont val="Arial"/>
      </rPr>
      <t>13º (décimo terceiro) Salário</t>
    </r>
    <r>
      <rPr>
        <b/>
        <sz val="11"/>
        <color theme="1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</si>
  <si>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FF0000"/>
        <rFont val="Arial"/>
      </rPr>
      <t xml:space="preserve">Adicional de Férias Obrigatória a cotação de 3,025% sobre o valor do Módulo 1 - Composição da Remuneração, conforme Anexo XII da IN 5/17 (Férias + Adicional = 12,10% = 9,075% + 3,025%). </t>
    </r>
    <r>
      <rPr>
        <b/>
        <sz val="10"/>
        <color rgb="FF4A86E8"/>
        <rFont val="Arial"/>
      </rPr>
      <t xml:space="preserve">É vedada a cotação de Férias neste Submódulo, em face de tratar-se de Conta Vinculada. O custo do empregado substituto, quando o titular gozar férias, deverá ser previsto no Submódulo 4.1.A. Isso demonstra que a provisão de Férias neste Submódulo não teria  finalidade, em razão de que o pagamento do titular no seu mês de gozo de férias será feito pelo Módulo 1 - Composição da Remuneração. Na hipótese de o contrato não ser prorrogado, o pagamento relativo a Férias do empregado deverá ser efetivado pela provisão feita no Submódulo 4.1.A                                        
</t>
    </r>
  </si>
  <si>
    <t xml:space="preserve">Nota 1:  Como a planilha de custos e formação de preços é calculada mensalmente, provisiona-se proporcionalmente 1/12 (um doze avos) dos valores referentes à gratificação natalina.
Nota 2: O adicional de férias contido no Submódulo 2.1 corresponde a 3,025% do Módulo 1, em face do Anexo XII da IN nº 5/2017 exigir 12,10% no somatório de Férias + 1/3 de Férias (9,075% + 3,025%).
</t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</si>
  <si>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</si>
  <si>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b/>
        <sz val="9"/>
        <color rgb="FFFF0000"/>
        <rFont val="Arial"/>
      </rPr>
      <t>Cálculo do valor: % do RAT (Riscos Ambientais do Trabalho) x FAP (Fator Acidentário de Prevenção de cada empresa)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</si>
  <si>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  </r>
    <r>
      <rPr>
        <sz val="9"/>
        <color rgb="FF0099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</si>
  <si>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 </t>
    </r>
    <r>
      <rPr>
        <b/>
        <sz val="10"/>
        <color rgb="FFFF0000"/>
        <rFont val="Arial"/>
      </rPr>
      <t>Cálculo do valor: [(2xVTx22) – (6%xSB)]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</si>
  <si>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>A.1) Valor da passagem do transporte coletivo no município de prestação dos serviços:</t>
    </r>
    <r>
      <rPr>
        <b/>
        <sz val="8"/>
        <color rgb="FFFF0000"/>
        <rFont val="Arial"/>
      </rPr>
      <t xml:space="preserve"> DECRETO MUNICIPAL Nº 7.616, DE 07 DE FEVEREIRO DE 2025.</t>
    </r>
  </si>
  <si>
    <r>
      <rPr>
        <b/>
        <sz val="9"/>
        <color theme="1"/>
        <rFont val="Arial"/>
      </rPr>
      <t xml:space="preserve">     </t>
    </r>
    <r>
      <rPr>
        <b/>
        <sz val="9"/>
        <color rgb="FFFF0000"/>
        <rFont val="Arial"/>
      </rPr>
      <t xml:space="preserve"> A.2) Quantidade de passagens por dia por empregado: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</si>
  <si>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A.3) Quantidade de dias do mês de recebimento de passagens </t>
    </r>
  </si>
  <si>
    <r>
      <rPr>
        <sz val="9"/>
        <color theme="1"/>
        <rFont val="Arial"/>
      </rPr>
      <t xml:space="preserve">     </t>
    </r>
    <r>
      <rPr>
        <b/>
        <sz val="9"/>
        <color rgb="FFFF0000"/>
        <rFont val="Arial"/>
      </rPr>
      <t>A.4) Participação do empregado em percentual do salário-base (cláusula 20 da CCT)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</si>
  <si>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10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</si>
  <si>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B.1) Valor do auxílio-alimentação (cláusula 18 da CCT): </t>
    </r>
  </si>
  <si>
    <r>
      <rPr>
        <b/>
        <sz val="9"/>
        <color theme="1"/>
        <rFont val="Arial"/>
      </rPr>
      <t xml:space="preserve">    </t>
    </r>
    <r>
      <rPr>
        <b/>
        <sz val="9"/>
        <color rgb="FFFF0000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</si>
  <si>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</t>
    </r>
    <r>
      <rPr>
        <b/>
        <sz val="10"/>
        <color rgb="FFFF0000"/>
        <rFont val="Arial"/>
      </rPr>
      <t xml:space="preserve">(cláusula 30 da CCT)  </t>
    </r>
    <r>
      <rPr>
        <b/>
        <sz val="10"/>
        <color rgb="FF0000FF"/>
        <rFont val="Arial"/>
      </rPr>
      <t>Sem participação do empregado</t>
    </r>
  </si>
  <si>
    <r>
      <rPr>
        <b/>
        <sz val="10"/>
        <color theme="1"/>
        <rFont val="Arial"/>
      </rPr>
      <t xml:space="preserve">Aviso Prévio Indenizado    </t>
    </r>
    <r>
      <rPr>
        <b/>
        <sz val="9"/>
        <color rgb="FFFF0000"/>
        <rFont val="Arial"/>
      </rPr>
      <t xml:space="preserve"> Cálculo do valor = [Rem/12 + 13º/12 + (Férias + 1/3 Férias)/12] x (30/30=1) x 5% de rotatividade anual - Os reflexos de 13º, F e 1/3F são referentes a 1 mês de APInd -</t>
    </r>
    <r>
      <rPr>
        <b/>
        <sz val="8"/>
        <color rgb="FFFF0000"/>
        <rFont val="Arial"/>
      </rPr>
      <t xml:space="preserve">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</si>
  <si>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Aviso Prévio Trabalhado </t>
    </r>
    <r>
      <rPr>
        <b/>
        <sz val="9"/>
        <color rgb="FFFF0000"/>
        <rFont val="Arial"/>
      </rPr>
      <t>Cálculo do valor= [(Rem/30)x7]/</t>
    </r>
    <r>
      <rPr>
        <b/>
        <sz val="11"/>
        <color rgb="FF0000FF"/>
        <rFont val="Arial"/>
      </rPr>
      <t>12</t>
    </r>
    <r>
      <rPr>
        <b/>
        <sz val="9"/>
        <color rgb="FFFF0000"/>
        <rFont val="Arial"/>
      </rPr>
      <t xml:space="preserve"> meses do contratox</t>
    </r>
    <r>
      <rPr>
        <b/>
        <sz val="9"/>
        <color rgb="FF0000FF"/>
        <rFont val="Arial"/>
      </rPr>
      <t>100%</t>
    </r>
    <r>
      <rPr>
        <b/>
        <sz val="9"/>
        <color rgb="FFFF0000"/>
        <rFont val="Arial"/>
      </rPr>
      <t xml:space="preserve"> dos empregados </t>
    </r>
    <r>
      <rPr>
        <b/>
        <sz val="8"/>
        <color rgb="FFFF0000"/>
        <rFont val="Arial"/>
      </rPr>
      <t xml:space="preserve">- ao final do contrato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</si>
  <si>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>Multa do FGTS sobre o Aviso Prévio Trabalhado e sobre o Aviso Prévio Indenizado</t>
    </r>
    <r>
      <rPr>
        <b/>
        <sz val="8"/>
        <color rgb="FFFF0000"/>
        <rFont val="Arial"/>
      </rPr>
      <t>Obrigatória a cotação de 4% sobre o valor do Módulo 1 – Composição da Remuneração, conforme Anexo XII da IN Seges nº 5/2017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</si>
  <si>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MÓDULO 1 + MÓDULO 2 (-VA - VT) + FÉRIAS + MÓDULO 3 - </t>
    </r>
    <r>
      <rPr>
        <b/>
        <sz val="11"/>
        <color rgb="FFFF0000"/>
        <rFont val="Arial"/>
      </rPr>
      <t>exceto o 1) Substituto da cobertura de Férias; e 2) o Afastamento Maternidade, pois que neste a Rem e o 13º podem ser compensados pelo INSS,  e que têm cálculos diferenciados, conforme neles constam.</t>
    </r>
  </si>
  <si>
    <r>
      <rPr>
        <b/>
        <sz val="11"/>
        <color rgb="FF0000FF"/>
        <rFont val="Arial"/>
      </rPr>
      <t xml:space="preserve">MÓD 2 </t>
    </r>
    <r>
      <rPr>
        <b/>
        <sz val="10"/>
        <color rgb="FFFF0000"/>
        <rFont val="Arial"/>
      </rPr>
      <t>(sem VA e VT)</t>
    </r>
    <r>
      <rPr>
        <b/>
        <sz val="11"/>
        <color rgb="FF0000FF"/>
        <rFont val="Arial"/>
      </rPr>
      <t xml:space="preserve"> + Férias =</t>
    </r>
  </si>
  <si>
    <r>
      <rPr>
        <b/>
        <sz val="10"/>
        <color theme="1"/>
        <rFont val="Arial"/>
      </rPr>
      <t xml:space="preserve">Substituto na cobertura de Férias </t>
    </r>
    <r>
      <rPr>
        <b/>
        <sz val="8"/>
        <color rgb="FFFF0000"/>
        <rFont val="Arial"/>
      </rPr>
      <t xml:space="preserve">Obrigatória a cotação de 9,075% sobre o valor do (Módulo 1 - Composição da Remuneração  </t>
    </r>
    <r>
      <rPr>
        <b/>
        <sz val="8"/>
        <color rgb="FF4A86E8"/>
        <rFont val="Arial"/>
      </rPr>
      <t>mais o</t>
    </r>
    <r>
      <rPr>
        <b/>
        <sz val="8"/>
        <color rgb="FFFF0000"/>
        <rFont val="Arial"/>
      </rPr>
      <t xml:space="preserve"> percentual do Submódulo 2.2 sobre o cálculo anterior, conforme Anexo XII da IN 5/17 (Férias + Adicional = 12,10% = 9,075% + 3,025%) </t>
    </r>
  </si>
  <si>
    <r>
      <rPr>
        <b/>
        <sz val="10"/>
        <color theme="1"/>
        <rFont val="Arial"/>
      </rPr>
      <t xml:space="preserve">Substituto na cobertura de Ausências Legais 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/30)x1dia]/12</t>
    </r>
  </si>
  <si>
    <r>
      <rPr>
        <b/>
        <sz val="10"/>
        <color theme="1"/>
        <rFont val="Arial"/>
      </rPr>
      <t xml:space="preserve">Substituto na cobertura de Licença-Paternidade
</t>
    </r>
    <r>
      <rPr>
        <b/>
        <sz val="10"/>
        <color rgb="FFFF0000"/>
        <rFont val="Arial"/>
      </rPr>
      <t>Cálculo do valor = 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</si>
  <si>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Substituto na cobertura de Ausência por acidente de trabalho
</t>
    </r>
    <r>
      <rPr>
        <b/>
        <sz val="10"/>
        <color rgb="FFFF0000"/>
        <rFont val="Arial"/>
      </rPr>
      <t>Cálculo do valor = [(</t>
    </r>
    <r>
      <rPr>
        <b/>
        <sz val="10"/>
        <color rgb="FF4A86E8"/>
        <rFont val="Arial"/>
      </rPr>
      <t>BCCPA</t>
    </r>
    <r>
      <rPr>
        <b/>
        <sz val="10"/>
        <color rgb="FFFF0000"/>
        <rFont val="Arial"/>
      </rPr>
      <t>)  sobre a Rem)/30x0,97 dias]/12</t>
    </r>
  </si>
  <si>
    <r>
      <rPr>
        <b/>
        <sz val="10"/>
        <color theme="1"/>
        <rFont val="Arial"/>
      </rPr>
      <t xml:space="preserve">Substituto na cobertura de Afastamento Maternidade
</t>
    </r>
    <r>
      <rPr>
        <b/>
        <sz val="10"/>
        <color rgb="FFFF0000"/>
        <rFont val="Arial"/>
      </rPr>
      <t xml:space="preserve">Cálculo do valor = [((Férias + Férias / 3) + SUB2.2 x (Férias + Férias / 3)) x (4/12)] x 2% + [( FGTS x Rem + SUB 2.2 x 13º + SUB2.3 – VA – VT + MÓD3) x (4/12)] } x 2%     
</t>
    </r>
    <r>
      <rPr>
        <b/>
        <sz val="10"/>
        <color rgb="FF4A86E8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</si>
  <si>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theme="1"/>
        <rFont val="Arial"/>
      </rPr>
      <t xml:space="preserve">Substituto na cobertura de Ausência por doença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 xml:space="preserve">)/30)x3dias]/12
</t>
    </r>
    <r>
      <rPr>
        <b/>
        <sz val="9"/>
        <color rgb="FF4A86E8"/>
        <rFont val="Arial"/>
      </rPr>
      <t>Incluído por permissão da IN Seges nº 5/2017, Anexo VII-B, item 1.7, alíneas "b" e "c".5.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</si>
  <si>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</si>
  <si>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</t>
    </r>
    <r>
      <rPr>
        <b/>
        <sz val="10"/>
        <color theme="1"/>
        <rFont val="Arial"/>
      </rPr>
      <t>(Aparelho registrador de ponto eletrônico)</t>
    </r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</si>
  <si>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a) Cofins</t>
    </r>
    <r>
      <rPr>
        <b/>
        <sz val="10"/>
        <color rgb="FF000000"/>
        <rFont val="Arial"/>
      </rPr>
      <t xml:space="preserve">  </t>
    </r>
    <r>
      <rPr>
        <sz val="8"/>
        <color rgb="FFFF0000"/>
        <rFont val="Arial"/>
      </rPr>
      <t xml:space="preserve">(depende do regime de tributação - utilizada a hipótese de Lucro Real) 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</si>
  <si>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b) PIS</t>
    </r>
    <r>
      <rPr>
        <b/>
        <sz val="10"/>
        <color rgb="FF000000"/>
        <rFont val="Arial"/>
      </rPr>
      <t xml:space="preserve"> </t>
    </r>
    <r>
      <rPr>
        <sz val="9"/>
        <color rgb="FFFF0000"/>
        <rFont val="Arial"/>
      </rPr>
      <t xml:space="preserve">(depende do regime de tributação - utilizada a hipótese de Lucro Real)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</si>
  <si>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b/>
        <sz val="12"/>
        <color theme="1"/>
        <rFont val="Arial"/>
      </rPr>
      <t xml:space="preserve"> c) IRPJ</t>
    </r>
    <r>
      <rPr>
        <b/>
        <sz val="12"/>
        <color rgb="FFFF0000"/>
        <rFont val="Arial"/>
      </rPr>
      <t xml:space="preserve"> </t>
    </r>
    <r>
      <rPr>
        <b/>
        <sz val="12"/>
        <color rgb="FF0000FF"/>
        <rFont val="Arial"/>
      </rPr>
      <t>-</t>
    </r>
    <r>
      <rPr>
        <b/>
        <sz val="9"/>
        <color rgb="FF0000FF"/>
        <rFont val="Arial"/>
      </rPr>
      <t xml:space="preserve"> 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</si>
  <si>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 d) CSLL </t>
    </r>
    <r>
      <rPr>
        <b/>
        <sz val="10"/>
        <color rgb="FF0000FF"/>
        <rFont val="Arial"/>
      </rPr>
      <t xml:space="preserve">- </t>
    </r>
    <r>
      <rPr>
        <b/>
        <sz val="9"/>
        <color rgb="FF0000FF"/>
        <rFont val="Arial"/>
      </rPr>
      <t xml:space="preserve">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</si>
  <si>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a) ISS </t>
    </r>
    <r>
      <rPr>
        <sz val="12"/>
        <color theme="1"/>
        <rFont val="Arial"/>
      </rPr>
      <t xml:space="preserve">      </t>
    </r>
    <r>
      <rPr>
        <sz val="8"/>
        <color rgb="FFFF0000"/>
        <rFont val="Arial"/>
      </rPr>
      <t>(no município de prestação dos serviços) Anexo IV, LEI MUNICIPAL Nº 4.928, DE 16 DE SETEMBRO DE 2024.</t>
    </r>
  </si>
  <si>
    <r>
      <rPr>
        <b/>
        <sz val="12"/>
        <color theme="1"/>
        <rFont val="Arial"/>
      </rPr>
      <t xml:space="preserve">
</t>
    </r>
    <r>
      <rPr>
        <b/>
        <sz val="11"/>
        <color theme="1"/>
        <rFont val="Arial"/>
      </rPr>
      <t xml:space="preserve">2. QUADRO-RESUMO DO CUSTO POR EMPREGADO
</t>
    </r>
  </si>
  <si>
    <r>
      <rPr>
        <b/>
        <sz val="14"/>
        <color theme="1"/>
        <rFont val="Arial"/>
      </rPr>
      <t xml:space="preserve">Valor global da proposta </t>
    </r>
    <r>
      <rPr>
        <b/>
        <sz val="10"/>
        <color theme="1"/>
        <rFont val="Arial"/>
      </rPr>
      <t>(valor mensal do serviço x nº de meses do contrato)</t>
    </r>
  </si>
  <si>
    <t>Copeira</t>
  </si>
  <si>
    <t>RELAÇÃO DOS INSUMOS DIVERSOS: Uniformes, EPIs, Equipamentos</t>
  </si>
  <si>
    <t>UNIFORMES</t>
  </si>
  <si>
    <t>Item</t>
  </si>
  <si>
    <t>Descrição</t>
  </si>
  <si>
    <t>Unidade de Fornecimento</t>
  </si>
  <si>
    <t>Quantidade Anual</t>
  </si>
  <si>
    <t>Valor Unitário</t>
  </si>
  <si>
    <t>Valor Total</t>
  </si>
  <si>
    <t>Camiseta uniforme - manga curta: 100% algodão, tipo unissex.</t>
  </si>
  <si>
    <t>peça</t>
  </si>
  <si>
    <t>Camisa uniforme - manga longa. Com punho simples, 01 bolso, fechamento frontal 06 (seis) botões.</t>
  </si>
  <si>
    <t xml:space="preserve">Calça uniforme, com bolsos dianteiros e traseiros. Com elástico na cintura
</t>
  </si>
  <si>
    <t>Calçados fechados com solado baixo de borracha ou material sintético antiderrapante 
palmilha com antibacteriana. Impermeável e confortável.</t>
  </si>
  <si>
    <t>par</t>
  </si>
  <si>
    <t>Avental em tecido, com composição em algodão com poliéster e elastano de boa qualidade, em tamanho curto
para ser fixado ao corpo por meio de amarras na altura da cintura, modelo e comprimento padrão para todos,
sendo de boa qualidade.</t>
  </si>
  <si>
    <t xml:space="preserve">unidade </t>
  </si>
  <si>
    <t xml:space="preserve">Avental de tecido comprido até o joelho, na cor preta, tecido Oxford ou similar, com 
bolsão na parte da frente, amarração no pescoço e na cintura. </t>
  </si>
  <si>
    <t>unidade</t>
  </si>
  <si>
    <t>Agasalho pesado, tipo jaqueta /japona, com bolsos embutidos, capuz conjugado/
removível, fechamento frontal, forrada /acolchoada, em material térmico e
 impermeável (ex.: poliamida com resina).</t>
  </si>
  <si>
    <t>Agasalho leve, tipo moletom ou cardigan, em algodão ou lã.</t>
  </si>
  <si>
    <t>Crachá em PVC, com nome da empresa, nome do empregado, função e foto.</t>
  </si>
  <si>
    <t>Detergente neutro de 500 ml</t>
  </si>
  <si>
    <t>Pano de microfibra lavável multiuso</t>
  </si>
  <si>
    <t>Pano de prato atoalhado</t>
  </si>
  <si>
    <t>Álcool 70% de 500 ml</t>
  </si>
  <si>
    <t xml:space="preserve">1 Pacote de papel toalha multiuso </t>
  </si>
  <si>
    <t>pacote com dois rolos</t>
  </si>
  <si>
    <t xml:space="preserve">1 Pacote de esponja multiuso para louças </t>
  </si>
  <si>
    <t>1 Pacote de esponja de lã de aço</t>
  </si>
  <si>
    <t>pacote com 8 unidades</t>
  </si>
  <si>
    <t>1 Pacote de saco de lixo de 100 litros</t>
  </si>
  <si>
    <t>pacote com 10 unidades</t>
  </si>
  <si>
    <t xml:space="preserve">1 Pacote de saco de lixo de 40 litros </t>
  </si>
  <si>
    <t>VALOR TOTAL ANUAL</t>
  </si>
  <si>
    <t>VALOR MENSAL</t>
  </si>
  <si>
    <t>EQUIPAMENTO DE PROTEÇÃO INDIVIDUAL (EPI)</t>
  </si>
  <si>
    <t>Avental impermeável em PVC</t>
  </si>
  <si>
    <t>Luva descartável para manuseio de alimentos</t>
  </si>
  <si>
    <t>caixa com 100 unidades</t>
  </si>
  <si>
    <t xml:space="preserve">Luva térmica </t>
  </si>
  <si>
    <t>Máscara em TNT descartável na cor branca</t>
  </si>
  <si>
    <t>caixa com 50 unidades</t>
  </si>
  <si>
    <t>Touca descartável em TNT na cor 
branca</t>
  </si>
  <si>
    <t>pacotes com 100 unidades</t>
  </si>
  <si>
    <t>VALOR MENSAL: TOTAL DE UNIFORMES + EQUIPAMENTO DE PROTEÇÃO INDIVIDUAL (EPI)</t>
  </si>
  <si>
    <t>EQUIPAMENTO (Aparelho registrador de ponto eletrônico, digital, biométrico)</t>
  </si>
  <si>
    <t>Quantidade</t>
  </si>
  <si>
    <t>Valor 60 meses</t>
  </si>
  <si>
    <t>Sistema de Registro de Ponto</t>
  </si>
  <si>
    <t>VALOR TOTAL</t>
  </si>
  <si>
    <r>
      <rPr>
        <b/>
        <sz val="18"/>
        <color rgb="FFFF0000"/>
        <rFont val="Arial"/>
      </rPr>
      <t>ANEXO IV
Pregão IFRS nº 90011/2025</t>
    </r>
    <r>
      <rPr>
        <b/>
        <sz val="18"/>
        <color theme="1"/>
        <rFont val="Arial"/>
      </rPr>
      <t xml:space="preserve">
</t>
    </r>
    <r>
      <rPr>
        <b/>
        <sz val="18"/>
        <color rgb="FFFF0000"/>
        <rFont val="Arial"/>
      </rPr>
      <t>SERVIÇO COPEIRAGEM - Regime de Tributação: Lucro Real</t>
    </r>
    <r>
      <rPr>
        <b/>
        <sz val="18"/>
        <color theme="1"/>
        <rFont val="Arial"/>
      </rPr>
      <t xml:space="preserve"> 
ANEXO - CONTA VINCULADA
PLANILHA DE CUSTOS E FORMAÇÃO DE PREÇOS PREENCHIDA PELA ADMINISTRAÇÃO </t>
    </r>
    <r>
      <rPr>
        <b/>
        <sz val="18"/>
        <color rgb="FF800080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</si>
</sst>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\-??_);_(@_)"/>
    <numFmt numFmtId="165" formatCode="&quot;R$ &quot;#,##0.00"/>
    <numFmt numFmtId="166" formatCode="0;[Red]\-0"/>
    <numFmt numFmtId="167" formatCode="0.0000"/>
    <numFmt numFmtId="168" formatCode="0.0000%"/>
    <numFmt numFmtId="169" formatCode="0.000%"/>
    <numFmt numFmtId="170" formatCode="_(* #,##0.00_);_(* \(#,##0.00\);_(* \-??_);_(@_)"/>
  </numFmts>
  <fonts count="48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18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11"/>
      <color theme="1"/>
      <name val="Arial"/>
    </font>
    <font>
      <b/>
      <sz val="10"/>
      <color rgb="FF0000FF"/>
      <name val="Arial"/>
    </font>
    <font>
      <b/>
      <sz val="15"/>
      <color theme="1"/>
      <name val="Arial"/>
    </font>
    <font>
      <b/>
      <sz val="11"/>
      <color rgb="FFFF0000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0"/>
      <color rgb="FF006B6B"/>
      <name val="Arial"/>
    </font>
    <font>
      <sz val="10"/>
      <color rgb="FF009900"/>
      <name val="Arial"/>
    </font>
    <font>
      <b/>
      <sz val="12"/>
      <color rgb="FF006B6B"/>
      <name val="Arial"/>
    </font>
    <font>
      <b/>
      <sz val="9"/>
      <color theme="1"/>
      <name val="Arial"/>
    </font>
    <font>
      <b/>
      <sz val="9"/>
      <color rgb="FFFF0000"/>
      <name val="Arial"/>
    </font>
    <font>
      <b/>
      <strike/>
      <sz val="10"/>
      <color rgb="FF009900"/>
      <name val="Arial"/>
    </font>
    <font>
      <b/>
      <sz val="10"/>
      <color rgb="FF009900"/>
      <name val="Arial"/>
    </font>
    <font>
      <b/>
      <sz val="16"/>
      <color rgb="FF0000FF"/>
      <name val="Arial"/>
    </font>
    <font>
      <b/>
      <sz val="11"/>
      <color rgb="FF0000FF"/>
      <name val="Arial"/>
    </font>
    <font>
      <b/>
      <sz val="14"/>
      <color theme="1"/>
      <name val="Arial"/>
    </font>
    <font>
      <sz val="12"/>
      <color theme="1"/>
      <name val="Arial"/>
    </font>
    <font>
      <b/>
      <sz val="10"/>
      <color rgb="FF000000"/>
      <name val="Arial"/>
    </font>
    <font>
      <sz val="10"/>
      <color rgb="FFFF0000"/>
      <name val="Arial"/>
    </font>
    <font>
      <sz val="8"/>
      <color theme="1"/>
      <name val="Arial"/>
    </font>
    <font>
      <b/>
      <sz val="14"/>
      <color rgb="FFFF0000"/>
      <name val="Arial"/>
    </font>
    <font>
      <b/>
      <sz val="10"/>
      <color rgb="FF000000"/>
      <name val="Arial"/>
    </font>
    <font>
      <sz val="12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8"/>
      <color rgb="FFFF0000"/>
      <name val="Arial"/>
    </font>
    <font>
      <b/>
      <sz val="18"/>
      <color rgb="FF800080"/>
      <name val="Arial"/>
    </font>
    <font>
      <b/>
      <sz val="12"/>
      <color rgb="FF0000FF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9"/>
      <color rgb="FF009900"/>
      <name val="Arial"/>
    </font>
    <font>
      <b/>
      <sz val="9"/>
      <color rgb="FF0000FF"/>
      <name val="Arial"/>
    </font>
    <font>
      <sz val="8"/>
      <color rgb="FFFF0000"/>
      <name val="Arial"/>
    </font>
    <font>
      <sz val="9"/>
      <color rgb="FFFF0000"/>
      <name val="Arial"/>
    </font>
    <font>
      <b/>
      <sz val="12"/>
      <color rgb="FFFF0000"/>
      <name val="Arial"/>
    </font>
    <font>
      <b/>
      <sz val="10"/>
      <color rgb="FF4A86E8"/>
      <name val="Arial"/>
    </font>
    <font>
      <b/>
      <sz val="8"/>
      <color rgb="FF4A86E8"/>
      <name val="Arial"/>
    </font>
    <font>
      <b/>
      <sz val="9"/>
      <color rgb="FF4A86E8"/>
      <name val="Arial"/>
    </font>
    <font>
      <b/>
      <sz val="12"/>
      <color rgb="FF000000"/>
      <name val="Arial"/>
    </font>
    <font>
      <sz val="8"/>
      <color rgb="FF4A86E8"/>
      <name val="Arial"/>
    </font>
    <font>
      <b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 wrapText="1"/>
    </xf>
    <xf numFmtId="2" fontId="3" fillId="3" borderId="5" xfId="0" applyNumberFormat="1" applyFont="1" applyFill="1" applyBorder="1" applyAlignment="1">
      <alignment horizontal="right" vertical="center"/>
    </xf>
    <xf numFmtId="0" fontId="1" fillId="5" borderId="1" xfId="0" applyFont="1" applyFill="1" applyBorder="1"/>
    <xf numFmtId="0" fontId="6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9" fontId="3" fillId="0" borderId="5" xfId="0" applyNumberFormat="1" applyFont="1" applyBorder="1" applyAlignment="1">
      <alignment horizontal="left" vertical="center" wrapText="1"/>
    </xf>
    <xf numFmtId="167" fontId="3" fillId="0" borderId="5" xfId="0" applyNumberFormat="1" applyFont="1" applyBorder="1" applyAlignment="1">
      <alignment horizontal="left" vertical="center" wrapText="1"/>
    </xf>
    <xf numFmtId="168" fontId="3" fillId="0" borderId="5" xfId="0" applyNumberFormat="1" applyFont="1" applyBorder="1" applyAlignment="1">
      <alignment horizontal="right" vertical="center"/>
    </xf>
    <xf numFmtId="168" fontId="3" fillId="3" borderId="5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10" fontId="3" fillId="4" borderId="15" xfId="0" applyNumberFormat="1" applyFont="1" applyFill="1" applyBorder="1" applyAlignment="1">
      <alignment horizontal="right" vertical="center"/>
    </xf>
    <xf numFmtId="4" fontId="3" fillId="4" borderId="16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10" fontId="16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10" fontId="16" fillId="0" borderId="5" xfId="0" applyNumberFormat="1" applyFont="1" applyBorder="1" applyAlignment="1">
      <alignment vertical="center"/>
    </xf>
    <xf numFmtId="4" fontId="17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10" fontId="19" fillId="0" borderId="5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left" vertical="center" wrapText="1"/>
    </xf>
    <xf numFmtId="0" fontId="20" fillId="4" borderId="18" xfId="0" applyFont="1" applyFill="1" applyBorder="1" applyAlignment="1">
      <alignment horizontal="right" vertical="center" wrapText="1"/>
    </xf>
    <xf numFmtId="0" fontId="20" fillId="4" borderId="18" xfId="0" applyFont="1" applyFill="1" applyBorder="1" applyAlignment="1">
      <alignment horizontal="left"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169" fontId="22" fillId="0" borderId="5" xfId="0" applyNumberFormat="1" applyFont="1" applyBorder="1" applyAlignment="1">
      <alignment horizontal="center" vertical="center" wrapText="1"/>
    </xf>
    <xf numFmtId="10" fontId="22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23" fillId="0" borderId="5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0" fontId="5" fillId="0" borderId="0" xfId="0" applyNumberFormat="1" applyFont="1" applyAlignment="1">
      <alignment horizontal="left"/>
    </xf>
    <xf numFmtId="170" fontId="5" fillId="2" borderId="1" xfId="0" applyNumberFormat="1" applyFont="1" applyFill="1" applyBorder="1" applyAlignment="1">
      <alignment horizontal="left"/>
    </xf>
    <xf numFmtId="170" fontId="1" fillId="0" borderId="0" xfId="0" applyNumberFormat="1" applyFont="1"/>
    <xf numFmtId="170" fontId="1" fillId="0" borderId="0" xfId="0" applyNumberFormat="1" applyFont="1" applyAlignment="1">
      <alignment vertical="center"/>
    </xf>
    <xf numFmtId="169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0" xfId="0" applyFont="1"/>
    <xf numFmtId="0" fontId="29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vertical="center"/>
    </xf>
    <xf numFmtId="0" fontId="30" fillId="0" borderId="5" xfId="0" applyFont="1" applyBorder="1" applyAlignment="1">
      <alignment wrapText="1"/>
    </xf>
    <xf numFmtId="0" fontId="30" fillId="0" borderId="0" xfId="0" applyFont="1"/>
    <xf numFmtId="0" fontId="3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/>
    <xf numFmtId="0" fontId="10" fillId="7" borderId="14" xfId="0" applyFont="1" applyFill="1" applyBorder="1"/>
    <xf numFmtId="0" fontId="10" fillId="7" borderId="22" xfId="0" applyFont="1" applyFill="1" applyBorder="1"/>
    <xf numFmtId="0" fontId="10" fillId="7" borderId="15" xfId="0" applyFont="1" applyFill="1" applyBorder="1"/>
    <xf numFmtId="2" fontId="10" fillId="7" borderId="16" xfId="0" applyNumberFormat="1" applyFont="1" applyFill="1" applyBorder="1"/>
    <xf numFmtId="0" fontId="3" fillId="8" borderId="23" xfId="0" applyFont="1" applyFill="1" applyBorder="1"/>
    <xf numFmtId="0" fontId="10" fillId="8" borderId="24" xfId="0" applyFont="1" applyFill="1" applyBorder="1"/>
    <xf numFmtId="0" fontId="3" fillId="8" borderId="25" xfId="0" applyFont="1" applyFill="1" applyBorder="1"/>
    <xf numFmtId="0" fontId="23" fillId="0" borderId="5" xfId="0" applyFont="1" applyBorder="1" applyAlignment="1">
      <alignment horizontal="left" wrapText="1"/>
    </xf>
    <xf numFmtId="0" fontId="3" fillId="8" borderId="14" xfId="0" applyFont="1" applyFill="1" applyBorder="1"/>
    <xf numFmtId="0" fontId="3" fillId="8" borderId="15" xfId="0" applyFont="1" applyFill="1" applyBorder="1"/>
    <xf numFmtId="2" fontId="3" fillId="8" borderId="16" xfId="0" applyNumberFormat="1" applyFont="1" applyFill="1" applyBorder="1"/>
    <xf numFmtId="2" fontId="3" fillId="7" borderId="16" xfId="0" applyNumberFormat="1" applyFont="1" applyFill="1" applyBorder="1"/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" fillId="0" borderId="0" xfId="0" applyFont="1"/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right" vertical="center" wrapText="1"/>
    </xf>
    <xf numFmtId="49" fontId="11" fillId="6" borderId="2" xfId="0" applyNumberFormat="1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left" vertical="center" wrapText="1"/>
    </xf>
    <xf numFmtId="49" fontId="25" fillId="6" borderId="2" xfId="0" applyNumberFormat="1" applyFont="1" applyFill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/>
    </xf>
    <xf numFmtId="0" fontId="4" fillId="0" borderId="21" xfId="0" applyFont="1" applyBorder="1"/>
    <xf numFmtId="0" fontId="26" fillId="0" borderId="2" xfId="0" applyFont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165" fontId="26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4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24" fillId="4" borderId="2" xfId="0" applyFont="1" applyFill="1" applyBorder="1" applyAlignment="1">
      <alignment vertical="center"/>
    </xf>
    <xf numFmtId="49" fontId="11" fillId="0" borderId="2" xfId="0" applyNumberFormat="1" applyFont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right" vertical="center" wrapText="1"/>
    </xf>
    <xf numFmtId="49" fontId="9" fillId="6" borderId="2" xfId="0" applyNumberFormat="1" applyFont="1" applyFill="1" applyBorder="1" applyAlignment="1">
      <alignment horizontal="left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9" fontId="3" fillId="6" borderId="2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/>
    </xf>
    <xf numFmtId="0" fontId="27" fillId="0" borderId="2" xfId="0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998"/>
  <sheetViews>
    <sheetView tabSelected="1" workbookViewId="0">
      <selection activeCell="A16" sqref="A16:I16"/>
    </sheetView>
  </sheetViews>
  <sheetFormatPr defaultColWidth="12.6640625" defaultRowHeight="15" customHeight="1" x14ac:dyDescent="0.25"/>
  <cols>
    <col min="1" max="1" width="15.21875" customWidth="1"/>
    <col min="2" max="2" width="11.109375" customWidth="1"/>
    <col min="3" max="3" width="13.21875" customWidth="1"/>
    <col min="4" max="4" width="10.109375" customWidth="1"/>
    <col min="5" max="5" width="12.33203125" customWidth="1"/>
    <col min="6" max="6" width="11.21875" customWidth="1"/>
    <col min="7" max="7" width="11" customWidth="1"/>
    <col min="8" max="8" width="14.33203125" customWidth="1"/>
    <col min="9" max="9" width="14.21875" customWidth="1"/>
    <col min="10" max="10" width="25.109375" customWidth="1"/>
    <col min="11" max="11" width="11.109375" customWidth="1"/>
    <col min="12" max="12" width="7.33203125" customWidth="1"/>
    <col min="13" max="13" width="6.6640625" customWidth="1"/>
    <col min="14" max="15" width="9.21875" customWidth="1"/>
    <col min="16" max="29" width="9.109375" customWidth="1"/>
  </cols>
  <sheetData>
    <row r="1" spans="1:29" ht="12" customHeight="1" x14ac:dyDescent="0.25">
      <c r="A1" s="1" t="s">
        <v>145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9" customHeight="1" x14ac:dyDescent="0.25">
      <c r="A2" s="218" t="s">
        <v>247</v>
      </c>
      <c r="B2" s="111"/>
      <c r="C2" s="111"/>
      <c r="D2" s="111"/>
      <c r="E2" s="111"/>
      <c r="F2" s="111"/>
      <c r="G2" s="111"/>
      <c r="H2" s="111"/>
      <c r="I2" s="1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5">
      <c r="A3" s="112" t="s">
        <v>0</v>
      </c>
      <c r="B3" s="113"/>
      <c r="C3" s="113"/>
      <c r="D3" s="113"/>
      <c r="E3" s="114"/>
      <c r="F3" s="115" t="s">
        <v>146</v>
      </c>
      <c r="G3" s="113"/>
      <c r="H3" s="113"/>
      <c r="I3" s="1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112" t="s">
        <v>1</v>
      </c>
      <c r="B4" s="113"/>
      <c r="C4" s="113"/>
      <c r="D4" s="113"/>
      <c r="E4" s="114"/>
      <c r="F4" s="115" t="s">
        <v>147</v>
      </c>
      <c r="G4" s="113"/>
      <c r="H4" s="113"/>
      <c r="I4" s="1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 customHeight="1" x14ac:dyDescent="0.25">
      <c r="A6" s="116" t="s">
        <v>3</v>
      </c>
      <c r="B6" s="113"/>
      <c r="C6" s="113"/>
      <c r="D6" s="113"/>
      <c r="E6" s="113"/>
      <c r="F6" s="113"/>
      <c r="G6" s="113"/>
      <c r="H6" s="113"/>
      <c r="I6" s="1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3" t="s">
        <v>4</v>
      </c>
      <c r="B7" s="112" t="s">
        <v>5</v>
      </c>
      <c r="C7" s="113"/>
      <c r="D7" s="113"/>
      <c r="E7" s="113"/>
      <c r="F7" s="113"/>
      <c r="G7" s="114"/>
      <c r="H7" s="115" t="s">
        <v>148</v>
      </c>
      <c r="I7" s="1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3" t="s">
        <v>6</v>
      </c>
      <c r="B8" s="112" t="s">
        <v>7</v>
      </c>
      <c r="C8" s="113"/>
      <c r="D8" s="113"/>
      <c r="E8" s="113"/>
      <c r="F8" s="113"/>
      <c r="G8" s="114"/>
      <c r="H8" s="115" t="s">
        <v>149</v>
      </c>
      <c r="I8" s="1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3.2" x14ac:dyDescent="0.25">
      <c r="A9" s="3" t="s">
        <v>8</v>
      </c>
      <c r="B9" s="112" t="s">
        <v>9</v>
      </c>
      <c r="C9" s="113"/>
      <c r="D9" s="113"/>
      <c r="E9" s="113"/>
      <c r="F9" s="113"/>
      <c r="G9" s="114"/>
      <c r="H9" s="115" t="s">
        <v>150</v>
      </c>
      <c r="I9" s="1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5">
      <c r="A10" s="3" t="s">
        <v>10</v>
      </c>
      <c r="B10" s="112" t="s">
        <v>11</v>
      </c>
      <c r="C10" s="113"/>
      <c r="D10" s="113"/>
      <c r="E10" s="113"/>
      <c r="F10" s="113"/>
      <c r="G10" s="114"/>
      <c r="H10" s="115">
        <v>12</v>
      </c>
      <c r="I10" s="1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25">
      <c r="A11" s="117" t="s">
        <v>12</v>
      </c>
      <c r="B11" s="118"/>
      <c r="C11" s="118"/>
      <c r="D11" s="118"/>
      <c r="E11" s="118"/>
      <c r="F11" s="118"/>
      <c r="G11" s="118"/>
      <c r="H11" s="118"/>
      <c r="I11" s="1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0.75" customHeight="1" x14ac:dyDescent="0.25">
      <c r="A12" s="120" t="s">
        <v>13</v>
      </c>
      <c r="B12" s="113"/>
      <c r="C12" s="113"/>
      <c r="D12" s="114"/>
      <c r="E12" s="121" t="s">
        <v>14</v>
      </c>
      <c r="F12" s="113"/>
      <c r="G12" s="120" t="s">
        <v>15</v>
      </c>
      <c r="H12" s="113"/>
      <c r="I12" s="1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7" customHeight="1" x14ac:dyDescent="0.25">
      <c r="A13" s="123" t="s">
        <v>151</v>
      </c>
      <c r="B13" s="113"/>
      <c r="C13" s="113"/>
      <c r="D13" s="114"/>
      <c r="E13" s="122" t="s">
        <v>16</v>
      </c>
      <c r="F13" s="114"/>
      <c r="G13" s="123">
        <v>1</v>
      </c>
      <c r="H13" s="113"/>
      <c r="I13" s="1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hidden="1" customHeight="1" x14ac:dyDescent="0.25">
      <c r="A14" s="125" t="s">
        <v>17</v>
      </c>
      <c r="B14" s="126"/>
      <c r="C14" s="126"/>
      <c r="D14" s="126"/>
      <c r="E14" s="126"/>
      <c r="F14" s="126"/>
      <c r="G14" s="126"/>
      <c r="H14" s="126"/>
      <c r="I14" s="127"/>
      <c r="J14" s="4"/>
      <c r="K14" s="5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7.5" customHeight="1" x14ac:dyDescent="0.25">
      <c r="A15" s="128"/>
      <c r="B15" s="113"/>
      <c r="C15" s="113"/>
      <c r="D15" s="113"/>
      <c r="E15" s="113"/>
      <c r="F15" s="113"/>
      <c r="G15" s="113"/>
      <c r="H15" s="113"/>
      <c r="I15" s="114"/>
      <c r="J15" s="4"/>
      <c r="K15" s="5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4" customHeight="1" x14ac:dyDescent="0.25">
      <c r="A16" s="129" t="s">
        <v>152</v>
      </c>
      <c r="B16" s="113"/>
      <c r="C16" s="113"/>
      <c r="D16" s="113"/>
      <c r="E16" s="113"/>
      <c r="F16" s="113"/>
      <c r="G16" s="113"/>
      <c r="H16" s="113"/>
      <c r="I16" s="114"/>
      <c r="J16" s="4"/>
      <c r="K16" s="5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9" customHeight="1" x14ac:dyDescent="0.25">
      <c r="A17" s="130"/>
      <c r="B17" s="113"/>
      <c r="C17" s="113"/>
      <c r="D17" s="113"/>
      <c r="E17" s="113"/>
      <c r="F17" s="113"/>
      <c r="G17" s="113"/>
      <c r="H17" s="113"/>
      <c r="I17" s="114"/>
      <c r="J17" s="4"/>
      <c r="K17" s="5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1.75" customHeight="1" x14ac:dyDescent="0.25">
      <c r="A18" s="116" t="s">
        <v>18</v>
      </c>
      <c r="B18" s="113"/>
      <c r="C18" s="113"/>
      <c r="D18" s="113"/>
      <c r="E18" s="113"/>
      <c r="F18" s="113"/>
      <c r="G18" s="113"/>
      <c r="H18" s="113"/>
      <c r="I18" s="114"/>
      <c r="J18" s="124"/>
      <c r="K18" s="111"/>
      <c r="L18" s="111"/>
      <c r="M18" s="111"/>
      <c r="N18" s="111"/>
      <c r="O18" s="111"/>
      <c r="P18" s="111"/>
      <c r="Q18" s="124"/>
      <c r="R18" s="111"/>
      <c r="S18" s="111"/>
      <c r="T18" s="111"/>
      <c r="U18" s="111"/>
      <c r="V18" s="111"/>
      <c r="W18" s="111"/>
      <c r="X18" s="111"/>
      <c r="Y18" s="124"/>
      <c r="Z18" s="111"/>
      <c r="AA18" s="111"/>
      <c r="AB18" s="111"/>
      <c r="AC18" s="111"/>
    </row>
    <row r="19" spans="1:29" ht="15.75" customHeight="1" x14ac:dyDescent="0.25">
      <c r="A19" s="3">
        <v>1</v>
      </c>
      <c r="B19" s="112" t="s">
        <v>19</v>
      </c>
      <c r="C19" s="113"/>
      <c r="D19" s="113"/>
      <c r="E19" s="113"/>
      <c r="F19" s="113"/>
      <c r="G19" s="114"/>
      <c r="H19" s="131" t="s">
        <v>153</v>
      </c>
      <c r="I19" s="1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3">
        <v>2</v>
      </c>
      <c r="B20" s="112" t="s">
        <v>20</v>
      </c>
      <c r="C20" s="113"/>
      <c r="D20" s="113"/>
      <c r="E20" s="113"/>
      <c r="F20" s="113"/>
      <c r="G20" s="114"/>
      <c r="H20" s="132" t="s">
        <v>154</v>
      </c>
      <c r="I20" s="1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3">
        <v>3</v>
      </c>
      <c r="B21" s="112" t="s">
        <v>155</v>
      </c>
      <c r="C21" s="113"/>
      <c r="D21" s="113"/>
      <c r="E21" s="113"/>
      <c r="F21" s="113"/>
      <c r="G21" s="114"/>
      <c r="H21" s="213">
        <v>1653.58</v>
      </c>
      <c r="I21" s="1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3">
        <v>4</v>
      </c>
      <c r="B22" s="112" t="s">
        <v>21</v>
      </c>
      <c r="C22" s="113"/>
      <c r="D22" s="113"/>
      <c r="E22" s="113"/>
      <c r="F22" s="113"/>
      <c r="G22" s="114"/>
      <c r="H22" s="131" t="s">
        <v>151</v>
      </c>
      <c r="I22" s="1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3">
        <v>5</v>
      </c>
      <c r="B23" s="112" t="s">
        <v>22</v>
      </c>
      <c r="C23" s="113"/>
      <c r="D23" s="113"/>
      <c r="E23" s="113"/>
      <c r="F23" s="113"/>
      <c r="G23" s="114"/>
      <c r="H23" s="133" t="s">
        <v>156</v>
      </c>
      <c r="I23" s="1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9" customHeight="1" x14ac:dyDescent="0.25">
      <c r="A24" s="134"/>
      <c r="B24" s="113"/>
      <c r="C24" s="113"/>
      <c r="D24" s="113"/>
      <c r="E24" s="113"/>
      <c r="F24" s="113"/>
      <c r="G24" s="113"/>
      <c r="H24" s="113"/>
      <c r="I24" s="1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2.5" customHeight="1" x14ac:dyDescent="0.25">
      <c r="A25" s="135" t="s">
        <v>23</v>
      </c>
      <c r="B25" s="113"/>
      <c r="C25" s="113"/>
      <c r="D25" s="113"/>
      <c r="E25" s="113"/>
      <c r="F25" s="113"/>
      <c r="G25" s="113"/>
      <c r="H25" s="113"/>
      <c r="I25" s="1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9" customHeight="1" x14ac:dyDescent="0.25">
      <c r="A26" s="136"/>
      <c r="B26" s="113"/>
      <c r="C26" s="113"/>
      <c r="D26" s="113"/>
      <c r="E26" s="113"/>
      <c r="F26" s="113"/>
      <c r="G26" s="113"/>
      <c r="H26" s="113"/>
      <c r="I26" s="1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2.5" customHeight="1" x14ac:dyDescent="0.25">
      <c r="A27" s="137" t="s">
        <v>24</v>
      </c>
      <c r="B27" s="113"/>
      <c r="C27" s="113"/>
      <c r="D27" s="113"/>
      <c r="E27" s="113"/>
      <c r="F27" s="113"/>
      <c r="G27" s="113"/>
      <c r="H27" s="113"/>
      <c r="I27" s="1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30" customHeight="1" x14ac:dyDescent="0.25">
      <c r="A28" s="7">
        <v>1</v>
      </c>
      <c r="B28" s="138" t="s">
        <v>25</v>
      </c>
      <c r="C28" s="113"/>
      <c r="D28" s="113"/>
      <c r="E28" s="113"/>
      <c r="F28" s="113"/>
      <c r="G28" s="114"/>
      <c r="H28" s="7" t="s">
        <v>26</v>
      </c>
      <c r="I28" s="7" t="s">
        <v>27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39" customHeight="1" x14ac:dyDescent="0.25">
      <c r="A29" s="3" t="s">
        <v>4</v>
      </c>
      <c r="B29" s="112" t="s">
        <v>157</v>
      </c>
      <c r="C29" s="113"/>
      <c r="D29" s="113"/>
      <c r="E29" s="113"/>
      <c r="F29" s="113"/>
      <c r="G29" s="113"/>
      <c r="H29" s="114"/>
      <c r="I29" s="9">
        <f>ROUND(((40/6)*30)*(ROUND(H21/220,2)),2)</f>
        <v>1504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5" customHeight="1" x14ac:dyDescent="0.25">
      <c r="A30" s="3" t="s">
        <v>6</v>
      </c>
      <c r="B30" s="139" t="s">
        <v>158</v>
      </c>
      <c r="C30" s="113"/>
      <c r="D30" s="113"/>
      <c r="E30" s="113"/>
      <c r="F30" s="113"/>
      <c r="G30" s="114"/>
      <c r="H30" s="11">
        <v>0.2</v>
      </c>
      <c r="I30" s="9">
        <f>ROUND(H30*I29,2)</f>
        <v>300.8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3" t="s">
        <v>8</v>
      </c>
      <c r="B31" s="112" t="s">
        <v>30</v>
      </c>
      <c r="C31" s="113"/>
      <c r="D31" s="113"/>
      <c r="E31" s="113"/>
      <c r="F31" s="113"/>
      <c r="G31" s="113"/>
      <c r="H31" s="114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40" t="s">
        <v>31</v>
      </c>
      <c r="B32" s="113"/>
      <c r="C32" s="113"/>
      <c r="D32" s="113"/>
      <c r="E32" s="113"/>
      <c r="F32" s="113"/>
      <c r="G32" s="113"/>
      <c r="H32" s="114"/>
      <c r="I32" s="12">
        <f>SUM(I29:I31)</f>
        <v>1804.8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9" customHeight="1" x14ac:dyDescent="0.25">
      <c r="A33" s="141"/>
      <c r="B33" s="113"/>
      <c r="C33" s="113"/>
      <c r="D33" s="113"/>
      <c r="E33" s="113"/>
      <c r="F33" s="113"/>
      <c r="G33" s="113"/>
      <c r="H33" s="113"/>
      <c r="I33" s="1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0.25" customHeight="1" x14ac:dyDescent="0.25">
      <c r="A34" s="142" t="s">
        <v>32</v>
      </c>
      <c r="B34" s="113"/>
      <c r="C34" s="113"/>
      <c r="D34" s="113"/>
      <c r="E34" s="113"/>
      <c r="F34" s="113"/>
      <c r="G34" s="113"/>
      <c r="H34" s="113"/>
      <c r="I34" s="1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0.5" customHeight="1" x14ac:dyDescent="0.25">
      <c r="A35" s="143"/>
      <c r="B35" s="113"/>
      <c r="C35" s="113"/>
      <c r="D35" s="113"/>
      <c r="E35" s="113"/>
      <c r="F35" s="113"/>
      <c r="G35" s="113"/>
      <c r="H35" s="113"/>
      <c r="I35" s="1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1.75" customHeight="1" x14ac:dyDescent="0.25">
      <c r="A36" s="144" t="s">
        <v>33</v>
      </c>
      <c r="B36" s="113"/>
      <c r="C36" s="113"/>
      <c r="D36" s="113"/>
      <c r="E36" s="113"/>
      <c r="F36" s="113"/>
      <c r="G36" s="113"/>
      <c r="H36" s="113"/>
      <c r="I36" s="1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5.5" customHeight="1" x14ac:dyDescent="0.25">
      <c r="A37" s="145" t="s">
        <v>159</v>
      </c>
      <c r="B37" s="113"/>
      <c r="C37" s="113"/>
      <c r="D37" s="113"/>
      <c r="E37" s="113"/>
      <c r="F37" s="113"/>
      <c r="G37" s="113"/>
      <c r="H37" s="113"/>
      <c r="I37" s="11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5.5" customHeight="1" x14ac:dyDescent="0.25">
      <c r="A38" s="13" t="s">
        <v>34</v>
      </c>
      <c r="B38" s="146" t="s">
        <v>160</v>
      </c>
      <c r="C38" s="113"/>
      <c r="D38" s="113"/>
      <c r="E38" s="113"/>
      <c r="F38" s="113"/>
      <c r="G38" s="113"/>
      <c r="H38" s="114"/>
      <c r="I38" s="14" t="s">
        <v>35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5.5" customHeight="1" x14ac:dyDescent="0.25">
      <c r="A39" s="15" t="s">
        <v>4</v>
      </c>
      <c r="B39" s="112" t="s">
        <v>161</v>
      </c>
      <c r="C39" s="113"/>
      <c r="D39" s="113"/>
      <c r="E39" s="113"/>
      <c r="F39" s="113"/>
      <c r="G39" s="114"/>
      <c r="H39" s="10">
        <v>8.3299999999999999E-2</v>
      </c>
      <c r="I39" s="16">
        <f t="shared" ref="I39:I40" si="0">ROUND($I$32*H39,2)</f>
        <v>150.34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2" x14ac:dyDescent="0.25">
      <c r="A40" s="15" t="s">
        <v>6</v>
      </c>
      <c r="B40" s="147" t="s">
        <v>162</v>
      </c>
      <c r="C40" s="113"/>
      <c r="D40" s="113"/>
      <c r="E40" s="113"/>
      <c r="F40" s="113"/>
      <c r="G40" s="114"/>
      <c r="H40" s="86">
        <v>3.0249999999999999E-2</v>
      </c>
      <c r="I40" s="16">
        <f t="shared" si="0"/>
        <v>54.6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5" customHeight="1" x14ac:dyDescent="0.25">
      <c r="A41" s="148" t="s">
        <v>36</v>
      </c>
      <c r="B41" s="113"/>
      <c r="C41" s="113"/>
      <c r="D41" s="113"/>
      <c r="E41" s="113"/>
      <c r="F41" s="113"/>
      <c r="G41" s="113"/>
      <c r="H41" s="114"/>
      <c r="I41" s="17">
        <f>SUM(I39+I40)</f>
        <v>204.94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0.5" customHeight="1" x14ac:dyDescent="0.25">
      <c r="A42" s="149"/>
      <c r="B42" s="113"/>
      <c r="C42" s="113"/>
      <c r="D42" s="113"/>
      <c r="E42" s="113"/>
      <c r="F42" s="113"/>
      <c r="G42" s="113"/>
      <c r="H42" s="113"/>
      <c r="I42" s="11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t="59.4" customHeight="1" x14ac:dyDescent="0.25">
      <c r="A43" s="135" t="s">
        <v>163</v>
      </c>
      <c r="B43" s="113"/>
      <c r="C43" s="113"/>
      <c r="D43" s="113"/>
      <c r="E43" s="113"/>
      <c r="F43" s="113"/>
      <c r="G43" s="113"/>
      <c r="H43" s="113"/>
      <c r="I43" s="11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1.25" customHeight="1" x14ac:dyDescent="0.25">
      <c r="A44" s="150"/>
      <c r="B44" s="113"/>
      <c r="C44" s="113"/>
      <c r="D44" s="113"/>
      <c r="E44" s="113"/>
      <c r="F44" s="113"/>
      <c r="G44" s="113"/>
      <c r="H44" s="113"/>
      <c r="I44" s="11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32.25" customHeight="1" x14ac:dyDescent="0.25">
      <c r="A45" s="151" t="s">
        <v>164</v>
      </c>
      <c r="B45" s="113"/>
      <c r="C45" s="113"/>
      <c r="D45" s="113"/>
      <c r="E45" s="113"/>
      <c r="F45" s="113"/>
      <c r="G45" s="113"/>
      <c r="H45" s="113"/>
      <c r="I45" s="1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30" customHeight="1" x14ac:dyDescent="0.25">
      <c r="A46" s="19" t="s">
        <v>37</v>
      </c>
      <c r="B46" s="138" t="s">
        <v>38</v>
      </c>
      <c r="C46" s="113"/>
      <c r="D46" s="113"/>
      <c r="E46" s="113"/>
      <c r="F46" s="113"/>
      <c r="G46" s="114"/>
      <c r="H46" s="20" t="s">
        <v>39</v>
      </c>
      <c r="I46" s="20" t="s">
        <v>40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21" t="s">
        <v>4</v>
      </c>
      <c r="B47" s="112" t="s">
        <v>41</v>
      </c>
      <c r="C47" s="113"/>
      <c r="D47" s="113"/>
      <c r="E47" s="113"/>
      <c r="F47" s="113"/>
      <c r="G47" s="114"/>
      <c r="H47" s="22">
        <v>0.2</v>
      </c>
      <c r="I47" s="23">
        <f t="shared" ref="I47:I54" si="1">ROUND(($I$32+$I$41)*H47,2)</f>
        <v>401.95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21" t="s">
        <v>6</v>
      </c>
      <c r="B48" s="112" t="s">
        <v>42</v>
      </c>
      <c r="C48" s="113"/>
      <c r="D48" s="113"/>
      <c r="E48" s="113"/>
      <c r="F48" s="113"/>
      <c r="G48" s="114"/>
      <c r="H48" s="22">
        <v>2.5000000000000001E-2</v>
      </c>
      <c r="I48" s="23">
        <f t="shared" si="1"/>
        <v>50.24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62.4" customHeight="1" x14ac:dyDescent="0.25">
      <c r="A49" s="21" t="s">
        <v>8</v>
      </c>
      <c r="B49" s="112" t="s">
        <v>165</v>
      </c>
      <c r="C49" s="114"/>
      <c r="D49" s="24" t="s">
        <v>43</v>
      </c>
      <c r="E49" s="25">
        <v>0.03</v>
      </c>
      <c r="F49" s="24" t="s">
        <v>44</v>
      </c>
      <c r="G49" s="26">
        <v>1</v>
      </c>
      <c r="H49" s="27">
        <f>ROUND((E49*G49),6)</f>
        <v>0.03</v>
      </c>
      <c r="I49" s="23">
        <f t="shared" si="1"/>
        <v>60.29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21" t="s">
        <v>10</v>
      </c>
      <c r="B50" s="112" t="s">
        <v>45</v>
      </c>
      <c r="C50" s="113"/>
      <c r="D50" s="113"/>
      <c r="E50" s="113"/>
      <c r="F50" s="113"/>
      <c r="G50" s="114"/>
      <c r="H50" s="22">
        <v>1.4999999999999999E-2</v>
      </c>
      <c r="I50" s="23">
        <f t="shared" si="1"/>
        <v>30.15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21" t="s">
        <v>28</v>
      </c>
      <c r="B51" s="112" t="s">
        <v>46</v>
      </c>
      <c r="C51" s="113"/>
      <c r="D51" s="113"/>
      <c r="E51" s="113"/>
      <c r="F51" s="113"/>
      <c r="G51" s="114"/>
      <c r="H51" s="22">
        <v>0.01</v>
      </c>
      <c r="I51" s="23">
        <f t="shared" si="1"/>
        <v>20.100000000000001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21" t="s">
        <v>29</v>
      </c>
      <c r="B52" s="112" t="s">
        <v>47</v>
      </c>
      <c r="C52" s="113"/>
      <c r="D52" s="113"/>
      <c r="E52" s="113"/>
      <c r="F52" s="113"/>
      <c r="G52" s="114"/>
      <c r="H52" s="22">
        <v>6.0000000000000001E-3</v>
      </c>
      <c r="I52" s="23">
        <f t="shared" si="1"/>
        <v>12.06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0.25" customHeight="1" x14ac:dyDescent="0.25">
      <c r="A53" s="21" t="s">
        <v>48</v>
      </c>
      <c r="B53" s="112" t="s">
        <v>49</v>
      </c>
      <c r="C53" s="113"/>
      <c r="D53" s="113"/>
      <c r="E53" s="113"/>
      <c r="F53" s="113"/>
      <c r="G53" s="114"/>
      <c r="H53" s="22">
        <v>2E-3</v>
      </c>
      <c r="I53" s="23">
        <f t="shared" si="1"/>
        <v>4.0199999999999996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21" t="s">
        <v>50</v>
      </c>
      <c r="B54" s="112" t="s">
        <v>51</v>
      </c>
      <c r="C54" s="113"/>
      <c r="D54" s="113"/>
      <c r="E54" s="113"/>
      <c r="F54" s="113"/>
      <c r="G54" s="114"/>
      <c r="H54" s="22">
        <v>0.08</v>
      </c>
      <c r="I54" s="23">
        <f t="shared" si="1"/>
        <v>160.78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48" t="s">
        <v>36</v>
      </c>
      <c r="B55" s="113"/>
      <c r="C55" s="113"/>
      <c r="D55" s="113"/>
      <c r="E55" s="113"/>
      <c r="F55" s="113"/>
      <c r="G55" s="114"/>
      <c r="H55" s="28">
        <f t="shared" ref="H55:I55" si="2">SUM(H47:H54)</f>
        <v>0.36800000000000005</v>
      </c>
      <c r="I55" s="29">
        <f t="shared" si="2"/>
        <v>739.58999999999992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8.25" customHeight="1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35.25" customHeight="1" x14ac:dyDescent="0.25">
      <c r="A57" s="135" t="s">
        <v>166</v>
      </c>
      <c r="B57" s="113"/>
      <c r="C57" s="113"/>
      <c r="D57" s="113"/>
      <c r="E57" s="113"/>
      <c r="F57" s="113"/>
      <c r="G57" s="113"/>
      <c r="H57" s="113"/>
      <c r="I57" s="1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7.5" customHeight="1" x14ac:dyDescent="0.25">
      <c r="A58" s="128"/>
      <c r="B58" s="113"/>
      <c r="C58" s="113"/>
      <c r="D58" s="113"/>
      <c r="E58" s="113"/>
      <c r="F58" s="113"/>
      <c r="G58" s="113"/>
      <c r="H58" s="113"/>
      <c r="I58" s="11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" customHeight="1" x14ac:dyDescent="0.25">
      <c r="A59" s="152" t="s">
        <v>52</v>
      </c>
      <c r="B59" s="113"/>
      <c r="C59" s="113"/>
      <c r="D59" s="113"/>
      <c r="E59" s="113"/>
      <c r="F59" s="113"/>
      <c r="G59" s="113"/>
      <c r="H59" s="113"/>
      <c r="I59" s="11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" customHeight="1" x14ac:dyDescent="0.25">
      <c r="A60" s="34" t="s">
        <v>53</v>
      </c>
      <c r="B60" s="138" t="s">
        <v>54</v>
      </c>
      <c r="C60" s="113"/>
      <c r="D60" s="113"/>
      <c r="E60" s="113"/>
      <c r="F60" s="113"/>
      <c r="G60" s="113"/>
      <c r="H60" s="114"/>
      <c r="I60" s="20" t="s">
        <v>35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5" t="s">
        <v>4</v>
      </c>
      <c r="B61" s="112" t="s">
        <v>167</v>
      </c>
      <c r="C61" s="113"/>
      <c r="D61" s="113"/>
      <c r="E61" s="113"/>
      <c r="F61" s="113"/>
      <c r="G61" s="113"/>
      <c r="H61" s="113"/>
      <c r="I61" s="23">
        <f>IF(ROUND((H64*H62*H63)-(I29*H65),2)&lt;0,0,ROUND((H64*H62*H63)-(I29*H65),2))</f>
        <v>151.76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2.5" customHeight="1" x14ac:dyDescent="0.25">
      <c r="A62" s="15"/>
      <c r="B62" s="153" t="s">
        <v>168</v>
      </c>
      <c r="C62" s="113"/>
      <c r="D62" s="113"/>
      <c r="E62" s="113"/>
      <c r="F62" s="113"/>
      <c r="G62" s="113"/>
      <c r="H62" s="35">
        <v>5.5</v>
      </c>
      <c r="I62" s="36" t="s">
        <v>55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7.25" customHeight="1" x14ac:dyDescent="0.25">
      <c r="A63" s="15"/>
      <c r="B63" s="153" t="s">
        <v>169</v>
      </c>
      <c r="C63" s="113"/>
      <c r="D63" s="113"/>
      <c r="E63" s="113"/>
      <c r="F63" s="113"/>
      <c r="G63" s="114"/>
      <c r="H63" s="37">
        <v>2</v>
      </c>
      <c r="I63" s="3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25">
      <c r="A64" s="15"/>
      <c r="B64" s="153" t="s">
        <v>170</v>
      </c>
      <c r="C64" s="113"/>
      <c r="D64" s="113"/>
      <c r="E64" s="113"/>
      <c r="F64" s="113"/>
      <c r="G64" s="114"/>
      <c r="H64" s="38">
        <v>22</v>
      </c>
      <c r="I64" s="3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25">
      <c r="A65" s="15"/>
      <c r="B65" s="154" t="s">
        <v>171</v>
      </c>
      <c r="C65" s="111"/>
      <c r="D65" s="111"/>
      <c r="E65" s="111"/>
      <c r="F65" s="111"/>
      <c r="G65" s="111"/>
      <c r="H65" s="39">
        <v>0.06</v>
      </c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5" t="s">
        <v>6</v>
      </c>
      <c r="B66" s="112" t="s">
        <v>172</v>
      </c>
      <c r="C66" s="113"/>
      <c r="D66" s="113"/>
      <c r="E66" s="113"/>
      <c r="F66" s="113"/>
      <c r="G66" s="113"/>
      <c r="H66" s="113"/>
      <c r="I66" s="23">
        <f>ROUND(H68*H67*(1-H69),2)</f>
        <v>452.98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5"/>
      <c r="B67" s="153" t="s">
        <v>173</v>
      </c>
      <c r="C67" s="113"/>
      <c r="D67" s="113"/>
      <c r="E67" s="113"/>
      <c r="F67" s="113"/>
      <c r="G67" s="113"/>
      <c r="H67" s="35">
        <v>25.42</v>
      </c>
      <c r="I67" s="36" t="s">
        <v>55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41"/>
      <c r="B68" s="153" t="s">
        <v>174</v>
      </c>
      <c r="C68" s="113"/>
      <c r="D68" s="113"/>
      <c r="E68" s="113"/>
      <c r="F68" s="113"/>
      <c r="G68" s="113"/>
      <c r="H68" s="38">
        <v>22</v>
      </c>
      <c r="I68" s="3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41"/>
      <c r="B69" s="155" t="s">
        <v>56</v>
      </c>
      <c r="C69" s="113"/>
      <c r="D69" s="113"/>
      <c r="E69" s="113"/>
      <c r="F69" s="113"/>
      <c r="G69" s="113"/>
      <c r="H69" s="42">
        <v>0.19</v>
      </c>
      <c r="I69" s="3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5" t="s">
        <v>8</v>
      </c>
      <c r="B70" s="112" t="s">
        <v>57</v>
      </c>
      <c r="C70" s="113"/>
      <c r="D70" s="113"/>
      <c r="E70" s="113"/>
      <c r="F70" s="113"/>
      <c r="G70" s="113"/>
      <c r="H70" s="113"/>
      <c r="I70" s="23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 x14ac:dyDescent="0.25">
      <c r="A71" s="41" t="s">
        <v>10</v>
      </c>
      <c r="B71" s="156" t="s">
        <v>58</v>
      </c>
      <c r="C71" s="113"/>
      <c r="D71" s="113"/>
      <c r="E71" s="113"/>
      <c r="F71" s="113"/>
      <c r="G71" s="113"/>
      <c r="H71" s="113"/>
      <c r="I71" s="43" t="s">
        <v>59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0.25" customHeight="1" x14ac:dyDescent="0.25">
      <c r="A72" s="15" t="s">
        <v>10</v>
      </c>
      <c r="B72" s="112" t="s">
        <v>175</v>
      </c>
      <c r="C72" s="113"/>
      <c r="D72" s="113"/>
      <c r="E72" s="113"/>
      <c r="F72" s="113"/>
      <c r="G72" s="113"/>
      <c r="H72" s="114"/>
      <c r="I72" s="44">
        <v>24.1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5" t="s">
        <v>28</v>
      </c>
      <c r="B73" s="157" t="s">
        <v>60</v>
      </c>
      <c r="C73" s="113"/>
      <c r="D73" s="113"/>
      <c r="E73" s="113"/>
      <c r="F73" s="113"/>
      <c r="G73" s="113"/>
      <c r="H73" s="113"/>
      <c r="I73" s="45" t="s">
        <v>55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46"/>
      <c r="B74" s="148" t="s">
        <v>31</v>
      </c>
      <c r="C74" s="113"/>
      <c r="D74" s="113"/>
      <c r="E74" s="113"/>
      <c r="F74" s="113"/>
      <c r="G74" s="113"/>
      <c r="H74" s="114"/>
      <c r="I74" s="29">
        <f>SUM(I61:I72)</f>
        <v>628.84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7.5" customHeight="1" x14ac:dyDescent="0.25">
      <c r="A75" s="128"/>
      <c r="B75" s="113"/>
      <c r="C75" s="113"/>
      <c r="D75" s="113"/>
      <c r="E75" s="113"/>
      <c r="F75" s="113"/>
      <c r="G75" s="113"/>
      <c r="H75" s="113"/>
      <c r="I75" s="11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36" customHeight="1" x14ac:dyDescent="0.25">
      <c r="A76" s="135" t="s">
        <v>61</v>
      </c>
      <c r="B76" s="113"/>
      <c r="C76" s="113"/>
      <c r="D76" s="113"/>
      <c r="E76" s="113"/>
      <c r="F76" s="113"/>
      <c r="G76" s="113"/>
      <c r="H76" s="113"/>
      <c r="I76" s="11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7.5" customHeight="1" x14ac:dyDescent="0.25">
      <c r="A77" s="162"/>
      <c r="B77" s="113"/>
      <c r="C77" s="113"/>
      <c r="D77" s="113"/>
      <c r="E77" s="113"/>
      <c r="F77" s="113"/>
      <c r="G77" s="113"/>
      <c r="H77" s="113"/>
      <c r="I77" s="11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1.75" customHeight="1" x14ac:dyDescent="0.25">
      <c r="A78" s="137" t="s">
        <v>62</v>
      </c>
      <c r="B78" s="113"/>
      <c r="C78" s="113"/>
      <c r="D78" s="113"/>
      <c r="E78" s="113"/>
      <c r="F78" s="113"/>
      <c r="G78" s="113"/>
      <c r="H78" s="113"/>
      <c r="I78" s="11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3.25" customHeight="1" x14ac:dyDescent="0.25">
      <c r="A79" s="20">
        <v>2</v>
      </c>
      <c r="B79" s="138" t="s">
        <v>63</v>
      </c>
      <c r="C79" s="113"/>
      <c r="D79" s="113"/>
      <c r="E79" s="113"/>
      <c r="F79" s="113"/>
      <c r="G79" s="113"/>
      <c r="H79" s="114"/>
      <c r="I79" s="20" t="s">
        <v>35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1.75" customHeight="1" x14ac:dyDescent="0.25">
      <c r="A80" s="3" t="s">
        <v>34</v>
      </c>
      <c r="B80" s="214" t="s">
        <v>160</v>
      </c>
      <c r="C80" s="113"/>
      <c r="D80" s="113"/>
      <c r="E80" s="113"/>
      <c r="F80" s="113"/>
      <c r="G80" s="113"/>
      <c r="H80" s="114"/>
      <c r="I80" s="16">
        <f>I41</f>
        <v>204.94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8" customHeight="1" x14ac:dyDescent="0.25">
      <c r="A81" s="3" t="s">
        <v>37</v>
      </c>
      <c r="B81" s="112" t="s">
        <v>38</v>
      </c>
      <c r="C81" s="113"/>
      <c r="D81" s="113"/>
      <c r="E81" s="113"/>
      <c r="F81" s="113"/>
      <c r="G81" s="113"/>
      <c r="H81" s="114"/>
      <c r="I81" s="16">
        <f>I55</f>
        <v>739.58999999999992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1.75" customHeight="1" x14ac:dyDescent="0.25">
      <c r="A82" s="3" t="s">
        <v>53</v>
      </c>
      <c r="B82" s="112" t="s">
        <v>54</v>
      </c>
      <c r="C82" s="113"/>
      <c r="D82" s="113"/>
      <c r="E82" s="113"/>
      <c r="F82" s="113"/>
      <c r="G82" s="113"/>
      <c r="H82" s="114"/>
      <c r="I82" s="16">
        <f>I74</f>
        <v>628.84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1.75" customHeight="1" x14ac:dyDescent="0.25">
      <c r="A83" s="140" t="s">
        <v>36</v>
      </c>
      <c r="B83" s="113"/>
      <c r="C83" s="113"/>
      <c r="D83" s="113"/>
      <c r="E83" s="113"/>
      <c r="F83" s="113"/>
      <c r="G83" s="113"/>
      <c r="H83" s="114"/>
      <c r="I83" s="47">
        <f>SUM(I80+I81+I82)</f>
        <v>1573.37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" customHeight="1" x14ac:dyDescent="0.25">
      <c r="A84" s="163"/>
      <c r="B84" s="113"/>
      <c r="C84" s="113"/>
      <c r="D84" s="113"/>
      <c r="E84" s="113"/>
      <c r="F84" s="113"/>
      <c r="G84" s="113"/>
      <c r="H84" s="113"/>
      <c r="I84" s="11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6.25" customHeight="1" x14ac:dyDescent="0.25">
      <c r="A85" s="144" t="s">
        <v>64</v>
      </c>
      <c r="B85" s="113"/>
      <c r="C85" s="113"/>
      <c r="D85" s="113"/>
      <c r="E85" s="113"/>
      <c r="F85" s="113"/>
      <c r="G85" s="113"/>
      <c r="H85" s="113"/>
      <c r="I85" s="11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8.5" customHeight="1" x14ac:dyDescent="0.25">
      <c r="A86" s="34">
        <v>3</v>
      </c>
      <c r="B86" s="158" t="s">
        <v>65</v>
      </c>
      <c r="C86" s="113"/>
      <c r="D86" s="113"/>
      <c r="E86" s="113"/>
      <c r="F86" s="113"/>
      <c r="G86" s="113"/>
      <c r="H86" s="114"/>
      <c r="I86" s="34" t="s">
        <v>66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54.6" customHeight="1" x14ac:dyDescent="0.25">
      <c r="A87" s="15" t="s">
        <v>4</v>
      </c>
      <c r="B87" s="112" t="s">
        <v>176</v>
      </c>
      <c r="C87" s="113"/>
      <c r="D87" s="113"/>
      <c r="E87" s="113"/>
      <c r="F87" s="113"/>
      <c r="G87" s="113"/>
      <c r="H87" s="114"/>
      <c r="I87" s="23">
        <f>ROUND((($I$32/12)+($I$39/12)+($I$32*0.121/12))*(30/30)*0.05,2)</f>
        <v>9.06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5" t="s">
        <v>6</v>
      </c>
      <c r="B88" s="157" t="s">
        <v>67</v>
      </c>
      <c r="C88" s="113"/>
      <c r="D88" s="113"/>
      <c r="E88" s="113"/>
      <c r="F88" s="113"/>
      <c r="G88" s="113"/>
      <c r="H88" s="114"/>
      <c r="I88" s="23">
        <f>ROUND($I$87*H54,2)</f>
        <v>0.72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36.6" customHeight="1" x14ac:dyDescent="0.25">
      <c r="A89" s="15" t="s">
        <v>8</v>
      </c>
      <c r="B89" s="112" t="s">
        <v>177</v>
      </c>
      <c r="C89" s="113"/>
      <c r="D89" s="113"/>
      <c r="E89" s="113"/>
      <c r="F89" s="113"/>
      <c r="G89" s="113"/>
      <c r="H89" s="114"/>
      <c r="I89" s="23">
        <f>ROUND(((($I$32/30)*7)/$H$10)*1,2)</f>
        <v>35.090000000000003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2.2" customHeight="1" x14ac:dyDescent="0.25">
      <c r="A90" s="15" t="s">
        <v>10</v>
      </c>
      <c r="B90" s="157" t="s">
        <v>68</v>
      </c>
      <c r="C90" s="113"/>
      <c r="D90" s="113"/>
      <c r="E90" s="113"/>
      <c r="F90" s="113"/>
      <c r="G90" s="113"/>
      <c r="H90" s="114"/>
      <c r="I90" s="23">
        <f>ROUND($H$55*I89,2)</f>
        <v>12.91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35.25" customHeight="1" x14ac:dyDescent="0.25">
      <c r="A91" s="15" t="s">
        <v>28</v>
      </c>
      <c r="B91" s="112" t="s">
        <v>178</v>
      </c>
      <c r="C91" s="113"/>
      <c r="D91" s="113"/>
      <c r="E91" s="113"/>
      <c r="F91" s="113"/>
      <c r="G91" s="114"/>
      <c r="H91" s="48">
        <v>0.04</v>
      </c>
      <c r="I91" s="23">
        <f>ROUND($I$32*H91,2)</f>
        <v>72.19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8.75" customHeight="1" x14ac:dyDescent="0.25">
      <c r="A92" s="148" t="s">
        <v>36</v>
      </c>
      <c r="B92" s="113"/>
      <c r="C92" s="113"/>
      <c r="D92" s="113"/>
      <c r="E92" s="113"/>
      <c r="F92" s="113"/>
      <c r="G92" s="113"/>
      <c r="H92" s="114"/>
      <c r="I92" s="29">
        <f>SUM(I87:I91)</f>
        <v>129.97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7.5" customHeight="1" x14ac:dyDescent="0.25">
      <c r="A93" s="128"/>
      <c r="B93" s="113"/>
      <c r="C93" s="113"/>
      <c r="D93" s="113"/>
      <c r="E93" s="113"/>
      <c r="F93" s="113"/>
      <c r="G93" s="113"/>
      <c r="H93" s="113"/>
      <c r="I93" s="11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36" customHeight="1" x14ac:dyDescent="0.25">
      <c r="A94" s="135" t="s">
        <v>69</v>
      </c>
      <c r="B94" s="113"/>
      <c r="C94" s="113"/>
      <c r="D94" s="113"/>
      <c r="E94" s="113"/>
      <c r="F94" s="113"/>
      <c r="G94" s="113"/>
      <c r="H94" s="113"/>
      <c r="I94" s="11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7.5" customHeight="1" x14ac:dyDescent="0.25">
      <c r="A95" s="162"/>
      <c r="B95" s="113"/>
      <c r="C95" s="113"/>
      <c r="D95" s="113"/>
      <c r="E95" s="113"/>
      <c r="F95" s="113"/>
      <c r="G95" s="113"/>
      <c r="H95" s="113"/>
      <c r="I95" s="11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3.25" customHeight="1" x14ac:dyDescent="0.25">
      <c r="A96" s="137" t="s">
        <v>70</v>
      </c>
      <c r="B96" s="113"/>
      <c r="C96" s="113"/>
      <c r="D96" s="113"/>
      <c r="E96" s="113"/>
      <c r="F96" s="113"/>
      <c r="G96" s="113"/>
      <c r="H96" s="113"/>
      <c r="I96" s="11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7" customHeight="1" x14ac:dyDescent="0.25">
      <c r="A97" s="135" t="s">
        <v>71</v>
      </c>
      <c r="B97" s="113"/>
      <c r="C97" s="113"/>
      <c r="D97" s="113"/>
      <c r="E97" s="113"/>
      <c r="F97" s="113"/>
      <c r="G97" s="113"/>
      <c r="H97" s="113"/>
      <c r="I97" s="11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63" customHeight="1" x14ac:dyDescent="0.25">
      <c r="A98" s="164" t="s">
        <v>179</v>
      </c>
      <c r="B98" s="113"/>
      <c r="C98" s="113"/>
      <c r="D98" s="113"/>
      <c r="E98" s="113"/>
      <c r="F98" s="113"/>
      <c r="G98" s="113"/>
      <c r="H98" s="113"/>
      <c r="I98" s="11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8.25" customHeight="1" x14ac:dyDescent="0.25">
      <c r="A99" s="165"/>
      <c r="B99" s="113"/>
      <c r="C99" s="113"/>
      <c r="D99" s="113"/>
      <c r="E99" s="113"/>
      <c r="F99" s="113"/>
      <c r="G99" s="113"/>
      <c r="H99" s="113"/>
      <c r="I99" s="11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54.6" x14ac:dyDescent="0.25">
      <c r="A100" s="49" t="s">
        <v>72</v>
      </c>
      <c r="B100" s="50">
        <f>I32</f>
        <v>1804.8</v>
      </c>
      <c r="C100" s="51"/>
      <c r="D100" s="49" t="s">
        <v>180</v>
      </c>
      <c r="E100" s="50">
        <f>I83-I61-I66+I104</f>
        <v>1192.6899999999998</v>
      </c>
      <c r="F100" s="52"/>
      <c r="G100" s="49" t="s">
        <v>73</v>
      </c>
      <c r="H100" s="50">
        <f>I92</f>
        <v>129.97</v>
      </c>
      <c r="I100" s="53">
        <f>B100+E100+H100</f>
        <v>3127.4599999999996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7.5" customHeight="1" x14ac:dyDescent="0.25">
      <c r="A101" s="166"/>
      <c r="B101" s="113"/>
      <c r="C101" s="113"/>
      <c r="D101" s="113"/>
      <c r="E101" s="113"/>
      <c r="F101" s="113"/>
      <c r="G101" s="113"/>
      <c r="H101" s="113"/>
      <c r="I101" s="11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2.5" customHeight="1" x14ac:dyDescent="0.25">
      <c r="A102" s="151" t="s">
        <v>74</v>
      </c>
      <c r="B102" s="113"/>
      <c r="C102" s="113"/>
      <c r="D102" s="113"/>
      <c r="E102" s="113"/>
      <c r="F102" s="113"/>
      <c r="G102" s="113"/>
      <c r="H102" s="113"/>
      <c r="I102" s="11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54" t="s">
        <v>75</v>
      </c>
      <c r="B103" s="158" t="s">
        <v>76</v>
      </c>
      <c r="C103" s="113"/>
      <c r="D103" s="113"/>
      <c r="E103" s="113"/>
      <c r="F103" s="113"/>
      <c r="G103" s="113"/>
      <c r="H103" s="114"/>
      <c r="I103" s="54" t="s">
        <v>35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53.4" customHeight="1" x14ac:dyDescent="0.25">
      <c r="A104" s="13" t="s">
        <v>4</v>
      </c>
      <c r="B104" s="112" t="s">
        <v>181</v>
      </c>
      <c r="C104" s="113"/>
      <c r="D104" s="113"/>
      <c r="E104" s="113"/>
      <c r="F104" s="113"/>
      <c r="G104" s="55">
        <v>9.0749999999999997E-2</v>
      </c>
      <c r="H104" s="56">
        <f>H55</f>
        <v>0.36800000000000005</v>
      </c>
      <c r="I104" s="23">
        <f>ROUND($B$100*G104+$B$100*G104*H104,2)</f>
        <v>224.06</v>
      </c>
      <c r="J104" s="1"/>
      <c r="K104" s="1"/>
      <c r="L104" s="5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7.6" customHeight="1" x14ac:dyDescent="0.25">
      <c r="A105" s="15" t="s">
        <v>6</v>
      </c>
      <c r="B105" s="112" t="s">
        <v>182</v>
      </c>
      <c r="C105" s="113"/>
      <c r="D105" s="113"/>
      <c r="E105" s="113"/>
      <c r="F105" s="113"/>
      <c r="G105" s="113"/>
      <c r="H105" s="114"/>
      <c r="I105" s="23">
        <f>ROUND((($I$100/30)*1)/12,2)</f>
        <v>8.69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4.6" customHeight="1" x14ac:dyDescent="0.25">
      <c r="A106" s="15" t="s">
        <v>8</v>
      </c>
      <c r="B106" s="112" t="s">
        <v>183</v>
      </c>
      <c r="C106" s="113"/>
      <c r="D106" s="113"/>
      <c r="E106" s="113"/>
      <c r="F106" s="113"/>
      <c r="G106" s="113"/>
      <c r="H106" s="114"/>
      <c r="I106" s="23">
        <f>ROUND((($I$100/30)*5)/12*0.015,2)</f>
        <v>0.65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4" customHeight="1" x14ac:dyDescent="0.25">
      <c r="A107" s="15" t="s">
        <v>10</v>
      </c>
      <c r="B107" s="112" t="s">
        <v>184</v>
      </c>
      <c r="C107" s="113"/>
      <c r="D107" s="113"/>
      <c r="E107" s="113"/>
      <c r="F107" s="113"/>
      <c r="G107" s="113"/>
      <c r="H107" s="114"/>
      <c r="I107" s="23">
        <f>ROUND(((($I$100/30)*0.97)/12),2)</f>
        <v>8.43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10.4" customHeight="1" x14ac:dyDescent="0.25">
      <c r="A108" s="15" t="s">
        <v>28</v>
      </c>
      <c r="B108" s="112" t="s">
        <v>185</v>
      </c>
      <c r="C108" s="113"/>
      <c r="D108" s="113"/>
      <c r="E108" s="113"/>
      <c r="F108" s="113"/>
      <c r="G108" s="113"/>
      <c r="H108" s="114"/>
      <c r="I108" s="23">
        <f>ROUND(((((B100*0.121)+(H55)*(B100*0.121))*(4/12)))*0.02,2)+ROUND(((H54*B100+H55*I39+I74-I61-I66+I92)*4/12)*0.02,2)</f>
        <v>4.3499999999999996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48.6" customHeight="1" x14ac:dyDescent="0.25">
      <c r="A109" s="58" t="s">
        <v>29</v>
      </c>
      <c r="B109" s="112" t="s">
        <v>186</v>
      </c>
      <c r="C109" s="113"/>
      <c r="D109" s="113"/>
      <c r="E109" s="113"/>
      <c r="F109" s="113"/>
      <c r="G109" s="113"/>
      <c r="H109" s="114"/>
      <c r="I109" s="23">
        <f>ROUND(((($I$100/30)*3)/12),2)</f>
        <v>26.06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2" x14ac:dyDescent="0.25">
      <c r="A110" s="148" t="s">
        <v>36</v>
      </c>
      <c r="B110" s="113"/>
      <c r="C110" s="113"/>
      <c r="D110" s="113"/>
      <c r="E110" s="113"/>
      <c r="F110" s="113"/>
      <c r="G110" s="113"/>
      <c r="H110" s="114"/>
      <c r="I110" s="59">
        <f>SUM(I104:I109)</f>
        <v>272.24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9" customHeight="1" x14ac:dyDescent="0.25">
      <c r="A111" s="148"/>
      <c r="B111" s="113"/>
      <c r="C111" s="113"/>
      <c r="D111" s="113"/>
      <c r="E111" s="113"/>
      <c r="F111" s="113"/>
      <c r="G111" s="113"/>
      <c r="H111" s="113"/>
      <c r="I111" s="1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0.25" customHeight="1" x14ac:dyDescent="0.25">
      <c r="A112" s="152" t="s">
        <v>77</v>
      </c>
      <c r="B112" s="113"/>
      <c r="C112" s="113"/>
      <c r="D112" s="113"/>
      <c r="E112" s="113"/>
      <c r="F112" s="113"/>
      <c r="G112" s="113"/>
      <c r="H112" s="113"/>
      <c r="I112" s="1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5.5" customHeight="1" x14ac:dyDescent="0.25">
      <c r="A113" s="34" t="s">
        <v>78</v>
      </c>
      <c r="B113" s="158" t="s">
        <v>79</v>
      </c>
      <c r="C113" s="113"/>
      <c r="D113" s="113"/>
      <c r="E113" s="113"/>
      <c r="F113" s="113"/>
      <c r="G113" s="113"/>
      <c r="H113" s="114"/>
      <c r="I113" s="60" t="s">
        <v>35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.5" customHeight="1" x14ac:dyDescent="0.25">
      <c r="A114" s="15" t="s">
        <v>4</v>
      </c>
      <c r="B114" s="157" t="s">
        <v>80</v>
      </c>
      <c r="C114" s="113"/>
      <c r="D114" s="113"/>
      <c r="E114" s="113"/>
      <c r="F114" s="113"/>
      <c r="G114" s="113"/>
      <c r="H114" s="114"/>
      <c r="I114" s="23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67" t="s">
        <v>36</v>
      </c>
      <c r="B115" s="113"/>
      <c r="C115" s="113"/>
      <c r="D115" s="113"/>
      <c r="E115" s="113"/>
      <c r="F115" s="113"/>
      <c r="G115" s="113"/>
      <c r="H115" s="114"/>
      <c r="I115" s="23"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7.5" customHeight="1" x14ac:dyDescent="0.25">
      <c r="A116" s="168"/>
      <c r="B116" s="113"/>
      <c r="C116" s="113"/>
      <c r="D116" s="113"/>
      <c r="E116" s="113"/>
      <c r="F116" s="113"/>
      <c r="G116" s="113"/>
      <c r="H116" s="113"/>
      <c r="I116" s="1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3.25" customHeight="1" x14ac:dyDescent="0.25">
      <c r="A117" s="137" t="s">
        <v>81</v>
      </c>
      <c r="B117" s="113"/>
      <c r="C117" s="113"/>
      <c r="D117" s="113"/>
      <c r="E117" s="113"/>
      <c r="F117" s="113"/>
      <c r="G117" s="113"/>
      <c r="H117" s="113"/>
      <c r="I117" s="1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7" customHeight="1" x14ac:dyDescent="0.25">
      <c r="A118" s="20">
        <v>4</v>
      </c>
      <c r="B118" s="158" t="s">
        <v>82</v>
      </c>
      <c r="C118" s="113"/>
      <c r="D118" s="113"/>
      <c r="E118" s="113"/>
      <c r="F118" s="113"/>
      <c r="G118" s="113"/>
      <c r="H118" s="114"/>
      <c r="I118" s="60" t="s">
        <v>35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 x14ac:dyDescent="0.25">
      <c r="A119" s="3" t="s">
        <v>75</v>
      </c>
      <c r="B119" s="157" t="s">
        <v>76</v>
      </c>
      <c r="C119" s="113"/>
      <c r="D119" s="113"/>
      <c r="E119" s="113"/>
      <c r="F119" s="113"/>
      <c r="G119" s="113"/>
      <c r="H119" s="114"/>
      <c r="I119" s="23">
        <f>I110</f>
        <v>272.24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 x14ac:dyDescent="0.25">
      <c r="A120" s="3" t="s">
        <v>83</v>
      </c>
      <c r="B120" s="157" t="s">
        <v>79</v>
      </c>
      <c r="C120" s="113"/>
      <c r="D120" s="113"/>
      <c r="E120" s="113"/>
      <c r="F120" s="113"/>
      <c r="G120" s="113"/>
      <c r="H120" s="114"/>
      <c r="I120" s="23">
        <f>I115</f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25">
      <c r="A121" s="140" t="s">
        <v>36</v>
      </c>
      <c r="B121" s="113"/>
      <c r="C121" s="113"/>
      <c r="D121" s="113"/>
      <c r="E121" s="113"/>
      <c r="F121" s="113"/>
      <c r="G121" s="113"/>
      <c r="H121" s="114"/>
      <c r="I121" s="29">
        <f>SUM(I119+I120)</f>
        <v>272.24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9" customHeight="1" x14ac:dyDescent="0.25">
      <c r="A122" s="159"/>
      <c r="B122" s="113"/>
      <c r="C122" s="113"/>
      <c r="D122" s="113"/>
      <c r="E122" s="113"/>
      <c r="F122" s="113"/>
      <c r="G122" s="113"/>
      <c r="H122" s="113"/>
      <c r="I122" s="11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30" customHeight="1" x14ac:dyDescent="0.25">
      <c r="A123" s="137" t="s">
        <v>84</v>
      </c>
      <c r="B123" s="113"/>
      <c r="C123" s="113"/>
      <c r="D123" s="113"/>
      <c r="E123" s="113"/>
      <c r="F123" s="113"/>
      <c r="G123" s="113"/>
      <c r="H123" s="113"/>
      <c r="I123" s="11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5.5" customHeight="1" x14ac:dyDescent="0.25">
      <c r="A124" s="34">
        <v>5</v>
      </c>
      <c r="B124" s="138" t="s">
        <v>85</v>
      </c>
      <c r="C124" s="113"/>
      <c r="D124" s="113"/>
      <c r="E124" s="113"/>
      <c r="F124" s="113"/>
      <c r="G124" s="113"/>
      <c r="H124" s="114"/>
      <c r="I124" s="34" t="s">
        <v>35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7.25" customHeight="1" x14ac:dyDescent="0.25">
      <c r="A125" s="15" t="s">
        <v>4</v>
      </c>
      <c r="B125" s="112" t="s">
        <v>86</v>
      </c>
      <c r="C125" s="113"/>
      <c r="D125" s="113"/>
      <c r="E125" s="113"/>
      <c r="F125" s="113"/>
      <c r="G125" s="113"/>
      <c r="H125" s="114"/>
      <c r="I125" s="23">
        <f>Modulo5!G36</f>
        <v>216.17999999999998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hidden="1" customHeight="1" x14ac:dyDescent="0.25">
      <c r="A126" s="15" t="s">
        <v>6</v>
      </c>
      <c r="B126" s="112" t="s">
        <v>187</v>
      </c>
      <c r="C126" s="113"/>
      <c r="D126" s="113"/>
      <c r="E126" s="113"/>
      <c r="F126" s="113"/>
      <c r="G126" s="113"/>
      <c r="H126" s="114"/>
      <c r="I126" s="4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5" t="s">
        <v>8</v>
      </c>
      <c r="B127" s="157" t="s">
        <v>188</v>
      </c>
      <c r="C127" s="113"/>
      <c r="D127" s="113"/>
      <c r="E127" s="113"/>
      <c r="F127" s="113"/>
      <c r="G127" s="113"/>
      <c r="H127" s="114"/>
      <c r="I127" s="44">
        <f>Modulo5!G41</f>
        <v>23.513666666666666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5" t="s">
        <v>10</v>
      </c>
      <c r="B128" s="112" t="s">
        <v>87</v>
      </c>
      <c r="C128" s="113"/>
      <c r="D128" s="113"/>
      <c r="E128" s="113"/>
      <c r="F128" s="113"/>
      <c r="G128" s="113"/>
      <c r="H128" s="114"/>
      <c r="I128" s="44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48" t="s">
        <v>31</v>
      </c>
      <c r="B129" s="113"/>
      <c r="C129" s="113"/>
      <c r="D129" s="113"/>
      <c r="E129" s="113"/>
      <c r="F129" s="113"/>
      <c r="G129" s="113"/>
      <c r="H129" s="114"/>
      <c r="I129" s="47">
        <f>SUM(I125:I128)</f>
        <v>239.69366666666664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8.25" customHeight="1" x14ac:dyDescent="0.25">
      <c r="A130" s="160"/>
      <c r="B130" s="113"/>
      <c r="C130" s="113"/>
      <c r="D130" s="113"/>
      <c r="E130" s="113"/>
      <c r="F130" s="113"/>
      <c r="G130" s="113"/>
      <c r="H130" s="113"/>
      <c r="I130" s="11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25">
      <c r="A131" s="161" t="s">
        <v>88</v>
      </c>
      <c r="B131" s="113"/>
      <c r="C131" s="113"/>
      <c r="D131" s="113"/>
      <c r="E131" s="113"/>
      <c r="F131" s="113"/>
      <c r="G131" s="113"/>
      <c r="H131" s="113"/>
      <c r="I131" s="1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8.25" customHeight="1" x14ac:dyDescent="0.25">
      <c r="A132" s="61"/>
      <c r="B132" s="62"/>
      <c r="C132" s="62"/>
      <c r="D132" s="62"/>
      <c r="E132" s="62"/>
      <c r="F132" s="62"/>
      <c r="G132" s="62"/>
      <c r="H132" s="62"/>
      <c r="I132" s="6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9.25" customHeight="1" x14ac:dyDescent="0.25">
      <c r="A133" s="144" t="s">
        <v>89</v>
      </c>
      <c r="B133" s="113"/>
      <c r="C133" s="113"/>
      <c r="D133" s="113"/>
      <c r="E133" s="113"/>
      <c r="F133" s="113"/>
      <c r="G133" s="113"/>
      <c r="H133" s="113"/>
      <c r="I133" s="11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32.25" customHeight="1" x14ac:dyDescent="0.25">
      <c r="A134" s="34">
        <v>6</v>
      </c>
      <c r="B134" s="158" t="s">
        <v>90</v>
      </c>
      <c r="C134" s="113"/>
      <c r="D134" s="113"/>
      <c r="E134" s="113"/>
      <c r="F134" s="113"/>
      <c r="G134" s="114"/>
      <c r="H134" s="20" t="s">
        <v>39</v>
      </c>
      <c r="I134" s="64" t="s">
        <v>91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64.2" customHeight="1" x14ac:dyDescent="0.25">
      <c r="A135" s="147" t="s">
        <v>92</v>
      </c>
      <c r="B135" s="113"/>
      <c r="C135" s="113"/>
      <c r="D135" s="113"/>
      <c r="E135" s="113"/>
      <c r="F135" s="113"/>
      <c r="G135" s="114"/>
      <c r="H135" s="65" t="s">
        <v>55</v>
      </c>
      <c r="I135" s="66">
        <f>SUM(I32+I83+I92+I121+I129)</f>
        <v>4020.0736666666667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67" t="s">
        <v>4</v>
      </c>
      <c r="B136" s="144" t="s">
        <v>93</v>
      </c>
      <c r="C136" s="113"/>
      <c r="D136" s="113"/>
      <c r="E136" s="113"/>
      <c r="F136" s="113"/>
      <c r="G136" s="114"/>
      <c r="H136" s="22">
        <v>0.05</v>
      </c>
      <c r="I136" s="23">
        <f>ROUND(H136*I135,2)</f>
        <v>201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65.400000000000006" customHeight="1" x14ac:dyDescent="0.25">
      <c r="A137" s="147" t="s">
        <v>94</v>
      </c>
      <c r="B137" s="113"/>
      <c r="C137" s="113"/>
      <c r="D137" s="113"/>
      <c r="E137" s="113"/>
      <c r="F137" s="113"/>
      <c r="G137" s="114"/>
      <c r="H137" s="68" t="s">
        <v>55</v>
      </c>
      <c r="I137" s="66">
        <f>SUM(I32+I83+I92+I121+I129+I136)</f>
        <v>4221.0736666666671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67" t="s">
        <v>6</v>
      </c>
      <c r="B138" s="144" t="s">
        <v>95</v>
      </c>
      <c r="C138" s="113"/>
      <c r="D138" s="113"/>
      <c r="E138" s="113"/>
      <c r="F138" s="113"/>
      <c r="G138" s="114"/>
      <c r="H138" s="22">
        <v>0.1</v>
      </c>
      <c r="I138" s="23">
        <f>ROUND(H138*I137,2)</f>
        <v>422.11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67.8" customHeight="1" x14ac:dyDescent="0.25">
      <c r="A139" s="147" t="s">
        <v>96</v>
      </c>
      <c r="B139" s="113"/>
      <c r="C139" s="113"/>
      <c r="D139" s="113"/>
      <c r="E139" s="113"/>
      <c r="F139" s="113"/>
      <c r="G139" s="114"/>
      <c r="H139" s="68" t="s">
        <v>55</v>
      </c>
      <c r="I139" s="66">
        <f>SUM(I135+I136+I138)</f>
        <v>4643.1836666666668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67" t="s">
        <v>8</v>
      </c>
      <c r="B140" s="144" t="s">
        <v>97</v>
      </c>
      <c r="C140" s="113"/>
      <c r="D140" s="113"/>
      <c r="E140" s="113"/>
      <c r="F140" s="113"/>
      <c r="G140" s="114"/>
      <c r="H140" s="10" t="s">
        <v>55</v>
      </c>
      <c r="I140" s="36" t="s">
        <v>55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5"/>
      <c r="B141" s="144" t="s">
        <v>98</v>
      </c>
      <c r="C141" s="113"/>
      <c r="D141" s="113"/>
      <c r="E141" s="113"/>
      <c r="F141" s="113"/>
      <c r="G141" s="114"/>
      <c r="H141" s="10" t="s">
        <v>55</v>
      </c>
      <c r="I141" s="36" t="s">
        <v>55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39" customHeight="1" x14ac:dyDescent="0.25">
      <c r="A142" s="15"/>
      <c r="B142" s="215" t="s">
        <v>189</v>
      </c>
      <c r="C142" s="216"/>
      <c r="D142" s="216"/>
      <c r="E142" s="216"/>
      <c r="F142" s="216"/>
      <c r="G142" s="217"/>
      <c r="H142" s="69">
        <v>7.5999999999999998E-2</v>
      </c>
      <c r="I142" s="23">
        <f t="shared" ref="I142:I143" si="3">ROUND(($I$139/(1-$H$151))*H142,2)</f>
        <v>397.61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42" customHeight="1" x14ac:dyDescent="0.25">
      <c r="A143" s="15"/>
      <c r="B143" s="215" t="s">
        <v>190</v>
      </c>
      <c r="C143" s="216"/>
      <c r="D143" s="216"/>
      <c r="E143" s="216"/>
      <c r="F143" s="216"/>
      <c r="G143" s="217"/>
      <c r="H143" s="69">
        <v>1.6500000000000001E-2</v>
      </c>
      <c r="I143" s="23">
        <f t="shared" si="3"/>
        <v>86.32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7" customHeight="1" x14ac:dyDescent="0.25">
      <c r="A144" s="15"/>
      <c r="B144" s="137" t="s">
        <v>191</v>
      </c>
      <c r="C144" s="113"/>
      <c r="D144" s="113"/>
      <c r="E144" s="113"/>
      <c r="F144" s="113"/>
      <c r="G144" s="114"/>
      <c r="H144" s="70" t="s">
        <v>55</v>
      </c>
      <c r="I144" s="36" t="s">
        <v>55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7" customHeight="1" x14ac:dyDescent="0.25">
      <c r="A145" s="15"/>
      <c r="B145" s="137" t="s">
        <v>192</v>
      </c>
      <c r="C145" s="113"/>
      <c r="D145" s="113"/>
      <c r="E145" s="113"/>
      <c r="F145" s="113"/>
      <c r="G145" s="114"/>
      <c r="H145" s="70" t="s">
        <v>55</v>
      </c>
      <c r="I145" s="36" t="s">
        <v>55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8" customHeight="1" x14ac:dyDescent="0.25">
      <c r="A146" s="15"/>
      <c r="B146" s="200" t="s">
        <v>99</v>
      </c>
      <c r="C146" s="113"/>
      <c r="D146" s="113"/>
      <c r="E146" s="113"/>
      <c r="F146" s="113"/>
      <c r="G146" s="113"/>
      <c r="H146" s="70" t="s">
        <v>55</v>
      </c>
      <c r="I146" s="36" t="s">
        <v>55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8" customHeight="1" x14ac:dyDescent="0.25">
      <c r="A147" s="15"/>
      <c r="B147" s="137" t="s">
        <v>100</v>
      </c>
      <c r="C147" s="113"/>
      <c r="D147" s="113"/>
      <c r="E147" s="113"/>
      <c r="F147" s="113"/>
      <c r="G147" s="113"/>
      <c r="H147" s="70" t="s">
        <v>55</v>
      </c>
      <c r="I147" s="36" t="s">
        <v>55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5.2" customHeight="1" x14ac:dyDescent="0.25">
      <c r="A148" s="15"/>
      <c r="B148" s="199" t="s">
        <v>193</v>
      </c>
      <c r="C148" s="113"/>
      <c r="D148" s="113"/>
      <c r="E148" s="113"/>
      <c r="F148" s="113"/>
      <c r="G148" s="114"/>
      <c r="H148" s="69">
        <v>0.02</v>
      </c>
      <c r="I148" s="23">
        <f>ROUND(($I$139/(1-$H$151))*H148,2)</f>
        <v>104.64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48" t="s">
        <v>36</v>
      </c>
      <c r="B149" s="113"/>
      <c r="C149" s="113"/>
      <c r="D149" s="113"/>
      <c r="E149" s="113"/>
      <c r="F149" s="113"/>
      <c r="G149" s="113"/>
      <c r="H149" s="114"/>
      <c r="I149" s="29">
        <f>SUM(I136+I138+I142+I143+I148)</f>
        <v>1211.68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6.75" customHeight="1" x14ac:dyDescent="0.25">
      <c r="A150" s="159"/>
      <c r="B150" s="113"/>
      <c r="C150" s="113"/>
      <c r="D150" s="113"/>
      <c r="E150" s="113"/>
      <c r="F150" s="113"/>
      <c r="G150" s="113"/>
      <c r="H150" s="113"/>
      <c r="I150" s="1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203" t="s">
        <v>101</v>
      </c>
      <c r="B151" s="113"/>
      <c r="C151" s="113"/>
      <c r="D151" s="113"/>
      <c r="E151" s="113"/>
      <c r="F151" s="113"/>
      <c r="G151" s="114"/>
      <c r="H151" s="71">
        <f t="shared" ref="H151:I151" si="4">SUM(H142:H148)</f>
        <v>0.1125</v>
      </c>
      <c r="I151" s="66">
        <f t="shared" si="4"/>
        <v>588.57000000000005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5">
      <c r="A152" s="204" t="s">
        <v>102</v>
      </c>
      <c r="B152" s="111"/>
      <c r="C152" s="201" t="s">
        <v>103</v>
      </c>
      <c r="D152" s="111"/>
      <c r="E152" s="111"/>
      <c r="F152" s="111"/>
      <c r="G152" s="111"/>
      <c r="H152" s="111"/>
      <c r="I152" s="11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" customHeight="1" x14ac:dyDescent="0.25">
      <c r="A153" s="205"/>
      <c r="B153" s="111"/>
      <c r="C153" s="201" t="s">
        <v>104</v>
      </c>
      <c r="D153" s="111"/>
      <c r="E153" s="111"/>
      <c r="F153" s="111"/>
      <c r="G153" s="111"/>
      <c r="H153" s="111"/>
      <c r="I153" s="11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 x14ac:dyDescent="0.25">
      <c r="A154" s="189"/>
      <c r="B154" s="126"/>
      <c r="C154" s="202" t="s">
        <v>105</v>
      </c>
      <c r="D154" s="126"/>
      <c r="E154" s="126"/>
      <c r="F154" s="126"/>
      <c r="G154" s="126"/>
      <c r="H154" s="126"/>
      <c r="I154" s="1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6.75" customHeight="1" x14ac:dyDescent="0.25">
      <c r="A155" s="206"/>
      <c r="B155" s="113"/>
      <c r="C155" s="113"/>
      <c r="D155" s="113"/>
      <c r="E155" s="113"/>
      <c r="F155" s="113"/>
      <c r="G155" s="113"/>
      <c r="H155" s="113"/>
      <c r="I155" s="1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5.5" customHeight="1" x14ac:dyDescent="0.25">
      <c r="A156" s="135" t="s">
        <v>106</v>
      </c>
      <c r="B156" s="113"/>
      <c r="C156" s="113"/>
      <c r="D156" s="113"/>
      <c r="E156" s="113"/>
      <c r="F156" s="113"/>
      <c r="G156" s="113"/>
      <c r="H156" s="113"/>
      <c r="I156" s="11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5.25" customHeight="1" x14ac:dyDescent="0.25">
      <c r="A157" s="159"/>
      <c r="B157" s="113"/>
      <c r="C157" s="113"/>
      <c r="D157" s="113"/>
      <c r="E157" s="113"/>
      <c r="F157" s="113"/>
      <c r="G157" s="113"/>
      <c r="H157" s="113"/>
      <c r="I157" s="11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30" customHeight="1" x14ac:dyDescent="0.25">
      <c r="A158" s="207" t="s">
        <v>194</v>
      </c>
      <c r="B158" s="113"/>
      <c r="C158" s="113"/>
      <c r="D158" s="113"/>
      <c r="E158" s="113"/>
      <c r="F158" s="113"/>
      <c r="G158" s="113"/>
      <c r="H158" s="113"/>
      <c r="I158" s="11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25">
      <c r="A159" s="116" t="s">
        <v>107</v>
      </c>
      <c r="B159" s="113"/>
      <c r="C159" s="113"/>
      <c r="D159" s="113"/>
      <c r="E159" s="113"/>
      <c r="F159" s="113"/>
      <c r="G159" s="113"/>
      <c r="H159" s="114"/>
      <c r="I159" s="72" t="s">
        <v>35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25">
      <c r="A160" s="73" t="s">
        <v>4</v>
      </c>
      <c r="B160" s="139" t="s">
        <v>108</v>
      </c>
      <c r="C160" s="113"/>
      <c r="D160" s="113"/>
      <c r="E160" s="113"/>
      <c r="F160" s="113"/>
      <c r="G160" s="113"/>
      <c r="H160" s="113"/>
      <c r="I160" s="44">
        <f>I32</f>
        <v>1804.8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25">
      <c r="A161" s="73" t="s">
        <v>6</v>
      </c>
      <c r="B161" s="139" t="s">
        <v>33</v>
      </c>
      <c r="C161" s="113"/>
      <c r="D161" s="113"/>
      <c r="E161" s="113"/>
      <c r="F161" s="113"/>
      <c r="G161" s="113"/>
      <c r="H161" s="113"/>
      <c r="I161" s="44">
        <f>I83</f>
        <v>1573.37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25">
      <c r="A162" s="73" t="s">
        <v>8</v>
      </c>
      <c r="B162" s="139" t="s">
        <v>109</v>
      </c>
      <c r="C162" s="113"/>
      <c r="D162" s="113"/>
      <c r="E162" s="113"/>
      <c r="F162" s="113"/>
      <c r="G162" s="113"/>
      <c r="H162" s="113"/>
      <c r="I162" s="44">
        <f>I92</f>
        <v>129.97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25">
      <c r="A163" s="73" t="s">
        <v>10</v>
      </c>
      <c r="B163" s="139" t="s">
        <v>110</v>
      </c>
      <c r="C163" s="113"/>
      <c r="D163" s="113"/>
      <c r="E163" s="113"/>
      <c r="F163" s="113"/>
      <c r="G163" s="113"/>
      <c r="H163" s="113"/>
      <c r="I163" s="44">
        <f>I121</f>
        <v>272.24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25">
      <c r="A164" s="73" t="s">
        <v>28</v>
      </c>
      <c r="B164" s="139" t="s">
        <v>111</v>
      </c>
      <c r="C164" s="113"/>
      <c r="D164" s="113"/>
      <c r="E164" s="113"/>
      <c r="F164" s="113"/>
      <c r="G164" s="113"/>
      <c r="H164" s="113"/>
      <c r="I164" s="44">
        <f>I129</f>
        <v>239.69366666666664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25">
      <c r="A165" s="208" t="s">
        <v>112</v>
      </c>
      <c r="B165" s="113"/>
      <c r="C165" s="113"/>
      <c r="D165" s="113"/>
      <c r="E165" s="113"/>
      <c r="F165" s="113"/>
      <c r="G165" s="113"/>
      <c r="H165" s="113"/>
      <c r="I165" s="47">
        <f>SUM(I160:I164)</f>
        <v>4020.0736666666667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25">
      <c r="A166" s="74" t="s">
        <v>29</v>
      </c>
      <c r="B166" s="139" t="s">
        <v>113</v>
      </c>
      <c r="C166" s="113"/>
      <c r="D166" s="113"/>
      <c r="E166" s="113"/>
      <c r="F166" s="113"/>
      <c r="G166" s="113"/>
      <c r="H166" s="113"/>
      <c r="I166" s="44">
        <f>I149</f>
        <v>1211.68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25">
      <c r="A167" s="208" t="s">
        <v>114</v>
      </c>
      <c r="B167" s="113"/>
      <c r="C167" s="113"/>
      <c r="D167" s="113"/>
      <c r="E167" s="113"/>
      <c r="F167" s="113"/>
      <c r="G167" s="113"/>
      <c r="H167" s="113"/>
      <c r="I167" s="47">
        <f>SUM(I165:I166)</f>
        <v>5231.7536666666665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30.75" hidden="1" customHeight="1" x14ac:dyDescent="0.25">
      <c r="A168" s="209" t="s">
        <v>115</v>
      </c>
      <c r="B168" s="113"/>
      <c r="C168" s="113"/>
      <c r="D168" s="113"/>
      <c r="E168" s="113"/>
      <c r="F168" s="113"/>
      <c r="G168" s="113"/>
      <c r="H168" s="113"/>
      <c r="I168" s="1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9.25" hidden="1" customHeight="1" x14ac:dyDescent="0.25">
      <c r="A169" s="170" t="s">
        <v>116</v>
      </c>
      <c r="B169" s="113"/>
      <c r="C169" s="113"/>
      <c r="D169" s="113"/>
      <c r="E169" s="113"/>
      <c r="F169" s="113"/>
      <c r="G169" s="113"/>
      <c r="H169" s="113"/>
      <c r="I169" s="11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63" hidden="1" customHeight="1" x14ac:dyDescent="0.25">
      <c r="A170" s="210" t="s">
        <v>117</v>
      </c>
      <c r="B170" s="114"/>
      <c r="C170" s="172" t="s">
        <v>118</v>
      </c>
      <c r="D170" s="114"/>
      <c r="E170" s="75" t="s">
        <v>119</v>
      </c>
      <c r="F170" s="172" t="s">
        <v>120</v>
      </c>
      <c r="G170" s="114"/>
      <c r="H170" s="76" t="s">
        <v>121</v>
      </c>
      <c r="I170" s="76" t="s">
        <v>122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hidden="1" customHeight="1" x14ac:dyDescent="0.25">
      <c r="A171" s="173" t="s">
        <v>123</v>
      </c>
      <c r="B171" s="114"/>
      <c r="C171" s="211" t="s">
        <v>124</v>
      </c>
      <c r="D171" s="114"/>
      <c r="E171" s="77"/>
      <c r="F171" s="211" t="s">
        <v>124</v>
      </c>
      <c r="G171" s="114"/>
      <c r="H171" s="78"/>
      <c r="I171" s="79" t="s">
        <v>124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hidden="1" customHeight="1" x14ac:dyDescent="0.25">
      <c r="A172" s="173" t="s">
        <v>125</v>
      </c>
      <c r="B172" s="114"/>
      <c r="C172" s="211" t="s">
        <v>124</v>
      </c>
      <c r="D172" s="114"/>
      <c r="E172" s="77"/>
      <c r="F172" s="211" t="s">
        <v>124</v>
      </c>
      <c r="G172" s="114"/>
      <c r="H172" s="78"/>
      <c r="I172" s="79" t="s">
        <v>124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hidden="1" customHeight="1" x14ac:dyDescent="0.25">
      <c r="A173" s="173" t="s">
        <v>126</v>
      </c>
      <c r="B173" s="114"/>
      <c r="C173" s="211" t="s">
        <v>124</v>
      </c>
      <c r="D173" s="114"/>
      <c r="E173" s="79"/>
      <c r="F173" s="211" t="s">
        <v>124</v>
      </c>
      <c r="G173" s="114"/>
      <c r="H173" s="79"/>
      <c r="I173" s="79" t="s">
        <v>124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hidden="1" customHeight="1" x14ac:dyDescent="0.25">
      <c r="A174" s="212" t="s">
        <v>127</v>
      </c>
      <c r="B174" s="113"/>
      <c r="C174" s="113"/>
      <c r="D174" s="113"/>
      <c r="E174" s="113"/>
      <c r="F174" s="113"/>
      <c r="G174" s="113"/>
      <c r="H174" s="114"/>
      <c r="I174" s="7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9" hidden="1" customHeight="1" x14ac:dyDescent="0.25">
      <c r="A175" s="169"/>
      <c r="B175" s="113"/>
      <c r="C175" s="113"/>
      <c r="D175" s="113"/>
      <c r="E175" s="113"/>
      <c r="F175" s="113"/>
      <c r="G175" s="113"/>
      <c r="H175" s="113"/>
      <c r="I175" s="11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5.5" hidden="1" customHeight="1" x14ac:dyDescent="0.25">
      <c r="A176" s="170" t="s">
        <v>128</v>
      </c>
      <c r="B176" s="113"/>
      <c r="C176" s="113"/>
      <c r="D176" s="113"/>
      <c r="E176" s="113"/>
      <c r="F176" s="113"/>
      <c r="G176" s="113"/>
      <c r="H176" s="113"/>
      <c r="I176" s="11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1.75" hidden="1" customHeight="1" x14ac:dyDescent="0.25">
      <c r="A177" s="171" t="s">
        <v>129</v>
      </c>
      <c r="B177" s="113"/>
      <c r="C177" s="113"/>
      <c r="D177" s="113"/>
      <c r="E177" s="113"/>
      <c r="F177" s="113"/>
      <c r="G177" s="113"/>
      <c r="H177" s="113"/>
      <c r="I177" s="11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8" hidden="1" customHeight="1" x14ac:dyDescent="0.25">
      <c r="A178" s="172" t="s">
        <v>130</v>
      </c>
      <c r="B178" s="113"/>
      <c r="C178" s="113"/>
      <c r="D178" s="113"/>
      <c r="E178" s="113"/>
      <c r="F178" s="113"/>
      <c r="G178" s="113"/>
      <c r="H178" s="114"/>
      <c r="I178" s="80" t="s">
        <v>131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hidden="1" customHeight="1" x14ac:dyDescent="0.25">
      <c r="A179" s="173" t="s">
        <v>132</v>
      </c>
      <c r="B179" s="113"/>
      <c r="C179" s="113"/>
      <c r="D179" s="113"/>
      <c r="E179" s="113"/>
      <c r="F179" s="113"/>
      <c r="G179" s="113"/>
      <c r="H179" s="114"/>
      <c r="I179" s="7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hidden="1" customHeight="1" x14ac:dyDescent="0.25">
      <c r="A180" s="173" t="s">
        <v>133</v>
      </c>
      <c r="B180" s="113"/>
      <c r="C180" s="113"/>
      <c r="D180" s="113"/>
      <c r="E180" s="113"/>
      <c r="F180" s="113"/>
      <c r="G180" s="113"/>
      <c r="H180" s="114"/>
      <c r="I180" s="7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7" hidden="1" customHeight="1" x14ac:dyDescent="0.25">
      <c r="A181" s="174" t="s">
        <v>134</v>
      </c>
      <c r="B181" s="113"/>
      <c r="C181" s="113"/>
      <c r="D181" s="113"/>
      <c r="E181" s="113"/>
      <c r="F181" s="113"/>
      <c r="G181" s="113"/>
      <c r="H181" s="114"/>
      <c r="I181" s="7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6.75" hidden="1" customHeight="1" x14ac:dyDescent="0.25">
      <c r="A182" s="175"/>
      <c r="B182" s="113"/>
      <c r="C182" s="113"/>
      <c r="D182" s="113"/>
      <c r="E182" s="113"/>
      <c r="F182" s="113"/>
      <c r="G182" s="113"/>
      <c r="H182" s="113"/>
      <c r="I182" s="11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hidden="1" customHeight="1" x14ac:dyDescent="0.25">
      <c r="A183" s="173" t="s">
        <v>135</v>
      </c>
      <c r="B183" s="113"/>
      <c r="C183" s="113"/>
      <c r="D183" s="113"/>
      <c r="E183" s="113"/>
      <c r="F183" s="113"/>
      <c r="G183" s="113"/>
      <c r="H183" s="113"/>
      <c r="I183" s="1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7.5" hidden="1" customHeight="1" x14ac:dyDescent="0.25">
      <c r="A184" s="176"/>
      <c r="B184" s="113"/>
      <c r="C184" s="113"/>
      <c r="D184" s="113"/>
      <c r="E184" s="113"/>
      <c r="F184" s="113"/>
      <c r="G184" s="113"/>
      <c r="H184" s="113"/>
      <c r="I184" s="1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hidden="1" customHeight="1" x14ac:dyDescent="0.25">
      <c r="A185" s="81"/>
      <c r="B185" s="81"/>
      <c r="C185" s="81"/>
      <c r="D185" s="81"/>
      <c r="E185" s="81"/>
      <c r="F185" s="81"/>
      <c r="G185" s="81"/>
      <c r="H185" s="82"/>
      <c r="I185" s="83"/>
      <c r="J185" s="4"/>
      <c r="K185" s="84"/>
      <c r="L185" s="4"/>
      <c r="M185" s="8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5">
      <c r="A186" s="177"/>
      <c r="B186" s="111"/>
      <c r="C186" s="111"/>
      <c r="D186" s="111"/>
      <c r="E186" s="111"/>
      <c r="F186" s="111"/>
      <c r="G186" s="111"/>
      <c r="H186" s="111"/>
      <c r="I186" s="1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6.75" customHeight="1" x14ac:dyDescent="0.25">
      <c r="A187" s="178"/>
      <c r="B187" s="113"/>
      <c r="C187" s="113"/>
      <c r="D187" s="113"/>
      <c r="E187" s="113"/>
      <c r="F187" s="113"/>
      <c r="G187" s="113"/>
      <c r="H187" s="113"/>
      <c r="I187" s="1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8" customHeight="1" x14ac:dyDescent="0.25">
      <c r="A188" s="179" t="s">
        <v>136</v>
      </c>
      <c r="B188" s="113"/>
      <c r="C188" s="113"/>
      <c r="D188" s="113"/>
      <c r="E188" s="113"/>
      <c r="F188" s="114"/>
      <c r="G188" s="180">
        <f>ROUND(I167*G13,2)</f>
        <v>5231.75</v>
      </c>
      <c r="H188" s="113"/>
      <c r="I188" s="11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8.25" customHeight="1" x14ac:dyDescent="0.3">
      <c r="A189" s="181"/>
      <c r="B189" s="182"/>
      <c r="C189" s="182"/>
      <c r="D189" s="182"/>
      <c r="E189" s="182"/>
      <c r="F189" s="182"/>
      <c r="G189" s="182"/>
      <c r="H189" s="182"/>
      <c r="I189" s="18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 x14ac:dyDescent="0.25">
      <c r="A190" s="179" t="s">
        <v>137</v>
      </c>
      <c r="B190" s="113"/>
      <c r="C190" s="113"/>
      <c r="D190" s="113"/>
      <c r="E190" s="113"/>
      <c r="F190" s="114"/>
      <c r="G190" s="183">
        <f>H10</f>
        <v>12</v>
      </c>
      <c r="H190" s="113"/>
      <c r="I190" s="1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8.25" customHeight="1" x14ac:dyDescent="0.25">
      <c r="A191" s="184"/>
      <c r="B191" s="113"/>
      <c r="C191" s="113"/>
      <c r="D191" s="113"/>
      <c r="E191" s="113"/>
      <c r="F191" s="113"/>
      <c r="G191" s="113"/>
      <c r="H191" s="113"/>
      <c r="I191" s="1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31.5" customHeight="1" x14ac:dyDescent="0.25">
      <c r="A192" s="179" t="s">
        <v>195</v>
      </c>
      <c r="B192" s="113"/>
      <c r="C192" s="113"/>
      <c r="D192" s="113"/>
      <c r="E192" s="113"/>
      <c r="F192" s="114"/>
      <c r="G192" s="185">
        <f>ROUND(G188*G190,2)</f>
        <v>62781</v>
      </c>
      <c r="H192" s="113"/>
      <c r="I192" s="11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8.25" customHeight="1" x14ac:dyDescent="0.25">
      <c r="A193" s="186"/>
      <c r="B193" s="113"/>
      <c r="C193" s="113"/>
      <c r="D193" s="113"/>
      <c r="E193" s="113"/>
      <c r="F193" s="113"/>
      <c r="G193" s="113"/>
      <c r="H193" s="113"/>
      <c r="I193" s="11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87" t="s">
        <v>138</v>
      </c>
      <c r="B194" s="113"/>
      <c r="C194" s="113"/>
      <c r="D194" s="113"/>
      <c r="E194" s="113"/>
      <c r="F194" s="113"/>
      <c r="G194" s="113"/>
      <c r="H194" s="113"/>
      <c r="I194" s="1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" customHeight="1" x14ac:dyDescent="0.25">
      <c r="A195" s="188" t="s">
        <v>139</v>
      </c>
      <c r="B195" s="118"/>
      <c r="C195" s="118"/>
      <c r="D195" s="118"/>
      <c r="E195" s="118"/>
      <c r="F195" s="118"/>
      <c r="G195" s="119"/>
      <c r="H195" s="190" t="s">
        <v>140</v>
      </c>
      <c r="I195" s="11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" customHeight="1" x14ac:dyDescent="0.25">
      <c r="A196" s="189"/>
      <c r="B196" s="126"/>
      <c r="C196" s="126"/>
      <c r="D196" s="126"/>
      <c r="E196" s="126"/>
      <c r="F196" s="126"/>
      <c r="G196" s="127"/>
      <c r="H196" s="189"/>
      <c r="I196" s="12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5">
      <c r="A197" s="191" t="s">
        <v>196</v>
      </c>
      <c r="B197" s="113"/>
      <c r="C197" s="113"/>
      <c r="D197" s="113"/>
      <c r="E197" s="113"/>
      <c r="F197" s="113"/>
      <c r="G197" s="114"/>
      <c r="H197" s="192">
        <f>G13</f>
        <v>1</v>
      </c>
      <c r="I197" s="11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hidden="1" customHeight="1" x14ac:dyDescent="0.25">
      <c r="A198" s="193" t="s">
        <v>141</v>
      </c>
      <c r="B198" s="113"/>
      <c r="C198" s="113"/>
      <c r="D198" s="113"/>
      <c r="E198" s="113"/>
      <c r="F198" s="113"/>
      <c r="G198" s="114"/>
      <c r="H198" s="194"/>
      <c r="I198" s="11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5">
      <c r="A199" s="196"/>
      <c r="B199" s="113"/>
      <c r="C199" s="113"/>
      <c r="D199" s="113"/>
      <c r="E199" s="113"/>
      <c r="F199" s="113"/>
      <c r="G199" s="113"/>
      <c r="H199" s="113"/>
      <c r="I199" s="11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9" customHeight="1" x14ac:dyDescent="0.25">
      <c r="A200" s="197"/>
      <c r="B200" s="118"/>
      <c r="C200" s="118"/>
      <c r="D200" s="118"/>
      <c r="E200" s="118"/>
      <c r="F200" s="118"/>
      <c r="G200" s="118"/>
      <c r="H200" s="118"/>
      <c r="I200" s="1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" hidden="1" customHeight="1" x14ac:dyDescent="0.25">
      <c r="A201" s="189"/>
      <c r="B201" s="126"/>
      <c r="C201" s="126"/>
      <c r="D201" s="126"/>
      <c r="E201" s="126"/>
      <c r="F201" s="126"/>
      <c r="G201" s="126"/>
      <c r="H201" s="126"/>
      <c r="I201" s="12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7.25" hidden="1" customHeight="1" x14ac:dyDescent="0.25">
      <c r="A202" s="187" t="s">
        <v>142</v>
      </c>
      <c r="B202" s="113"/>
      <c r="C202" s="113"/>
      <c r="D202" s="113"/>
      <c r="E202" s="113"/>
      <c r="F202" s="113"/>
      <c r="G202" s="113"/>
      <c r="H202" s="113"/>
      <c r="I202" s="11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hidden="1" customHeight="1" x14ac:dyDescent="0.25">
      <c r="A203" s="120" t="s">
        <v>143</v>
      </c>
      <c r="B203" s="113"/>
      <c r="C203" s="113"/>
      <c r="D203" s="113"/>
      <c r="E203" s="113"/>
      <c r="F203" s="113"/>
      <c r="G203" s="114"/>
      <c r="H203" s="120" t="s">
        <v>144</v>
      </c>
      <c r="I203" s="11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hidden="1" customHeight="1" x14ac:dyDescent="0.25">
      <c r="A204" s="198"/>
      <c r="B204" s="113"/>
      <c r="C204" s="113"/>
      <c r="D204" s="113"/>
      <c r="E204" s="113"/>
      <c r="F204" s="113"/>
      <c r="G204" s="114"/>
      <c r="H204" s="195"/>
      <c r="I204" s="1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hidden="1" customHeight="1" x14ac:dyDescent="0.25">
      <c r="A205" s="191"/>
      <c r="B205" s="113"/>
      <c r="C205" s="113"/>
      <c r="D205" s="113"/>
      <c r="E205" s="113"/>
      <c r="F205" s="113"/>
      <c r="G205" s="114"/>
      <c r="H205" s="195"/>
      <c r="I205" s="1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hidden="1" customHeight="1" x14ac:dyDescent="0.25">
      <c r="A206" s="196"/>
      <c r="B206" s="113"/>
      <c r="C206" s="113"/>
      <c r="D206" s="113"/>
      <c r="E206" s="113"/>
      <c r="F206" s="113"/>
      <c r="G206" s="114"/>
      <c r="H206" s="195"/>
      <c r="I206" s="1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25"/>
    <row r="825" spans="1:29" ht="14.25" customHeight="1" x14ac:dyDescent="0.25"/>
    <row r="826" spans="1:29" ht="14.25" customHeight="1" x14ac:dyDescent="0.25"/>
    <row r="827" spans="1:29" ht="14.25" customHeight="1" x14ac:dyDescent="0.25"/>
    <row r="828" spans="1:29" ht="14.25" customHeight="1" x14ac:dyDescent="0.25"/>
    <row r="829" spans="1:29" ht="14.25" customHeight="1" x14ac:dyDescent="0.25"/>
    <row r="830" spans="1:29" ht="14.25" customHeight="1" x14ac:dyDescent="0.25"/>
    <row r="831" spans="1:29" ht="14.25" customHeight="1" x14ac:dyDescent="0.25"/>
    <row r="832" spans="1:29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236">
    <mergeCell ref="A174:H174"/>
    <mergeCell ref="A204:G204"/>
    <mergeCell ref="A205:G205"/>
    <mergeCell ref="H205:I205"/>
    <mergeCell ref="A206:G206"/>
    <mergeCell ref="H206:I206"/>
    <mergeCell ref="A199:I199"/>
    <mergeCell ref="A198:G198"/>
    <mergeCell ref="A171:B171"/>
    <mergeCell ref="C171:D171"/>
    <mergeCell ref="F171:G171"/>
    <mergeCell ref="A172:B172"/>
    <mergeCell ref="C172:D172"/>
    <mergeCell ref="F172:G172"/>
    <mergeCell ref="A173:B173"/>
    <mergeCell ref="C173:D173"/>
    <mergeCell ref="F173:G173"/>
    <mergeCell ref="B164:H164"/>
    <mergeCell ref="A165:H165"/>
    <mergeCell ref="B166:H166"/>
    <mergeCell ref="A167:H167"/>
    <mergeCell ref="A168:I168"/>
    <mergeCell ref="A169:I169"/>
    <mergeCell ref="A170:B170"/>
    <mergeCell ref="C170:D170"/>
    <mergeCell ref="F170:G170"/>
    <mergeCell ref="A155:I155"/>
    <mergeCell ref="A156:I156"/>
    <mergeCell ref="A157:I157"/>
    <mergeCell ref="A158:I158"/>
    <mergeCell ref="A159:H159"/>
    <mergeCell ref="B160:H160"/>
    <mergeCell ref="B161:H161"/>
    <mergeCell ref="B162:H162"/>
    <mergeCell ref="B163:H163"/>
    <mergeCell ref="C153:I153"/>
    <mergeCell ref="C154:I154"/>
    <mergeCell ref="B147:G147"/>
    <mergeCell ref="B148:G148"/>
    <mergeCell ref="A149:H149"/>
    <mergeCell ref="A150:I150"/>
    <mergeCell ref="A151:G151"/>
    <mergeCell ref="A152:B154"/>
    <mergeCell ref="C152:I152"/>
    <mergeCell ref="B138:G138"/>
    <mergeCell ref="A139:G139"/>
    <mergeCell ref="B140:G140"/>
    <mergeCell ref="B141:G141"/>
    <mergeCell ref="B142:G142"/>
    <mergeCell ref="B143:G143"/>
    <mergeCell ref="B144:G144"/>
    <mergeCell ref="B145:G145"/>
    <mergeCell ref="B146:G146"/>
    <mergeCell ref="B114:H114"/>
    <mergeCell ref="A115:H115"/>
    <mergeCell ref="A116:I116"/>
    <mergeCell ref="A117:I117"/>
    <mergeCell ref="A133:I133"/>
    <mergeCell ref="B134:G134"/>
    <mergeCell ref="A135:G135"/>
    <mergeCell ref="B136:G136"/>
    <mergeCell ref="A137:G137"/>
    <mergeCell ref="A131:I131"/>
    <mergeCell ref="A75:I75"/>
    <mergeCell ref="A76:I76"/>
    <mergeCell ref="A77:I77"/>
    <mergeCell ref="A78:I78"/>
    <mergeCell ref="B79:H79"/>
    <mergeCell ref="B80:H80"/>
    <mergeCell ref="B81:H81"/>
    <mergeCell ref="B82:H82"/>
    <mergeCell ref="A83:H83"/>
    <mergeCell ref="A84:I84"/>
    <mergeCell ref="A85:I85"/>
    <mergeCell ref="B86:H86"/>
    <mergeCell ref="B87:H87"/>
    <mergeCell ref="B88:H88"/>
    <mergeCell ref="B89:H89"/>
    <mergeCell ref="B90:H90"/>
    <mergeCell ref="B91:G91"/>
    <mergeCell ref="A92:H92"/>
    <mergeCell ref="A93:I93"/>
    <mergeCell ref="A94:I94"/>
    <mergeCell ref="A95:I95"/>
    <mergeCell ref="A96:I96"/>
    <mergeCell ref="A97:I97"/>
    <mergeCell ref="A122:I122"/>
    <mergeCell ref="A123:I123"/>
    <mergeCell ref="B124:H124"/>
    <mergeCell ref="B125:H125"/>
    <mergeCell ref="B126:H126"/>
    <mergeCell ref="B127:H127"/>
    <mergeCell ref="B128:H128"/>
    <mergeCell ref="A129:H129"/>
    <mergeCell ref="A130:I130"/>
    <mergeCell ref="B70:H70"/>
    <mergeCell ref="B71:H71"/>
    <mergeCell ref="B72:H72"/>
    <mergeCell ref="B73:H73"/>
    <mergeCell ref="B74:H74"/>
    <mergeCell ref="B118:H118"/>
    <mergeCell ref="B119:H119"/>
    <mergeCell ref="B120:H120"/>
    <mergeCell ref="A121:H121"/>
    <mergeCell ref="A98:I98"/>
    <mergeCell ref="A99:I99"/>
    <mergeCell ref="A101:I101"/>
    <mergeCell ref="A102:I102"/>
    <mergeCell ref="B103:H103"/>
    <mergeCell ref="B104:F104"/>
    <mergeCell ref="B105:H105"/>
    <mergeCell ref="B106:H106"/>
    <mergeCell ref="B107:H107"/>
    <mergeCell ref="B108:H108"/>
    <mergeCell ref="B109:H109"/>
    <mergeCell ref="A110:H110"/>
    <mergeCell ref="A111:I111"/>
    <mergeCell ref="A112:I112"/>
    <mergeCell ref="B113:H113"/>
    <mergeCell ref="B61:H61"/>
    <mergeCell ref="B62:G62"/>
    <mergeCell ref="B63:G63"/>
    <mergeCell ref="B64:G64"/>
    <mergeCell ref="B65:G65"/>
    <mergeCell ref="B66:H66"/>
    <mergeCell ref="B67:G67"/>
    <mergeCell ref="B68:G68"/>
    <mergeCell ref="B69:G69"/>
    <mergeCell ref="B51:G51"/>
    <mergeCell ref="B52:G52"/>
    <mergeCell ref="B53:G53"/>
    <mergeCell ref="B54:G54"/>
    <mergeCell ref="A55:G55"/>
    <mergeCell ref="A57:I57"/>
    <mergeCell ref="A58:I58"/>
    <mergeCell ref="A59:I59"/>
    <mergeCell ref="B60:H60"/>
    <mergeCell ref="A42:I42"/>
    <mergeCell ref="A43:I43"/>
    <mergeCell ref="A44:I44"/>
    <mergeCell ref="A45:I45"/>
    <mergeCell ref="B46:G46"/>
    <mergeCell ref="B47:G47"/>
    <mergeCell ref="B48:G48"/>
    <mergeCell ref="B49:C49"/>
    <mergeCell ref="B50:G50"/>
    <mergeCell ref="A33:I33"/>
    <mergeCell ref="A34:I34"/>
    <mergeCell ref="A35:I35"/>
    <mergeCell ref="A36:I36"/>
    <mergeCell ref="A37:I37"/>
    <mergeCell ref="B38:H38"/>
    <mergeCell ref="B39:G39"/>
    <mergeCell ref="B40:G40"/>
    <mergeCell ref="A41:H41"/>
    <mergeCell ref="A24:I24"/>
    <mergeCell ref="A25:I25"/>
    <mergeCell ref="A26:I26"/>
    <mergeCell ref="A27:I27"/>
    <mergeCell ref="B28:G28"/>
    <mergeCell ref="B29:H29"/>
    <mergeCell ref="B30:G30"/>
    <mergeCell ref="B31:H31"/>
    <mergeCell ref="A32:H32"/>
    <mergeCell ref="B19:G19"/>
    <mergeCell ref="H19:I19"/>
    <mergeCell ref="B20:G20"/>
    <mergeCell ref="H20:I20"/>
    <mergeCell ref="B21:G21"/>
    <mergeCell ref="H21:I21"/>
    <mergeCell ref="H22:I22"/>
    <mergeCell ref="B22:G22"/>
    <mergeCell ref="B23:G23"/>
    <mergeCell ref="H23:I23"/>
    <mergeCell ref="A12:D12"/>
    <mergeCell ref="E12:F12"/>
    <mergeCell ref="G12:I12"/>
    <mergeCell ref="E13:F13"/>
    <mergeCell ref="G13:I13"/>
    <mergeCell ref="Q18:X18"/>
    <mergeCell ref="Y18:AC18"/>
    <mergeCell ref="A13:D13"/>
    <mergeCell ref="A14:I14"/>
    <mergeCell ref="A15:I15"/>
    <mergeCell ref="A16:I16"/>
    <mergeCell ref="A17:I17"/>
    <mergeCell ref="A18:I18"/>
    <mergeCell ref="J18:P18"/>
    <mergeCell ref="A195:G196"/>
    <mergeCell ref="H195:I196"/>
    <mergeCell ref="A197:G197"/>
    <mergeCell ref="H197:I197"/>
    <mergeCell ref="H198:I198"/>
    <mergeCell ref="A203:G203"/>
    <mergeCell ref="H204:I204"/>
    <mergeCell ref="H203:I203"/>
    <mergeCell ref="A2:I2"/>
    <mergeCell ref="A3:E3"/>
    <mergeCell ref="F3:I3"/>
    <mergeCell ref="A4:E4"/>
    <mergeCell ref="F4:I4"/>
    <mergeCell ref="A5:I5"/>
    <mergeCell ref="A6:I6"/>
    <mergeCell ref="B7:G7"/>
    <mergeCell ref="H7:I7"/>
    <mergeCell ref="B8:G8"/>
    <mergeCell ref="H8:I8"/>
    <mergeCell ref="B9:G9"/>
    <mergeCell ref="H9:I9"/>
    <mergeCell ref="H10:I10"/>
    <mergeCell ref="B10:G10"/>
    <mergeCell ref="A11:I11"/>
    <mergeCell ref="A200:I201"/>
    <mergeCell ref="A202:I202"/>
    <mergeCell ref="A175:I175"/>
    <mergeCell ref="A176:I176"/>
    <mergeCell ref="A177:I177"/>
    <mergeCell ref="A178:H178"/>
    <mergeCell ref="A179:H179"/>
    <mergeCell ref="A180:H180"/>
    <mergeCell ref="A181:H181"/>
    <mergeCell ref="A182:I182"/>
    <mergeCell ref="A183:I183"/>
    <mergeCell ref="A184:I184"/>
    <mergeCell ref="A186:I186"/>
    <mergeCell ref="A187:I187"/>
    <mergeCell ref="A188:F188"/>
    <mergeCell ref="G188:I188"/>
    <mergeCell ref="A189:I189"/>
    <mergeCell ref="A190:F190"/>
    <mergeCell ref="G190:I190"/>
    <mergeCell ref="A191:I191"/>
    <mergeCell ref="A192:F192"/>
    <mergeCell ref="G192:I192"/>
    <mergeCell ref="A193:I193"/>
    <mergeCell ref="A194:I194"/>
  </mergeCells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90"/>
  <sheetViews>
    <sheetView workbookViewId="0"/>
  </sheetViews>
  <sheetFormatPr defaultColWidth="12.6640625" defaultRowHeight="15" customHeight="1" x14ac:dyDescent="0.25"/>
  <cols>
    <col min="1" max="1" width="1.33203125" customWidth="1"/>
    <col min="2" max="2" width="6.33203125" customWidth="1"/>
    <col min="3" max="3" width="64.77734375" customWidth="1"/>
    <col min="4" max="4" width="21.77734375" customWidth="1"/>
    <col min="5" max="7" width="16.109375" customWidth="1"/>
    <col min="8" max="28" width="8" customWidth="1"/>
  </cols>
  <sheetData>
    <row r="1" spans="1:7" ht="14.25" customHeight="1" x14ac:dyDescent="0.25">
      <c r="A1" s="87"/>
      <c r="B1" s="87" t="s">
        <v>197</v>
      </c>
    </row>
    <row r="2" spans="1:7" ht="14.25" customHeight="1" x14ac:dyDescent="0.25"/>
    <row r="3" spans="1:7" ht="14.25" customHeight="1" x14ac:dyDescent="0.25">
      <c r="A3" s="87"/>
      <c r="B3" s="87" t="s">
        <v>198</v>
      </c>
    </row>
    <row r="4" spans="1:7" ht="14.25" customHeight="1" x14ac:dyDescent="0.25">
      <c r="A4" s="87"/>
      <c r="B4" s="88" t="s">
        <v>199</v>
      </c>
      <c r="C4" s="88" t="s">
        <v>200</v>
      </c>
      <c r="D4" s="88" t="s">
        <v>201</v>
      </c>
      <c r="E4" s="88" t="s">
        <v>202</v>
      </c>
      <c r="F4" s="88" t="s">
        <v>203</v>
      </c>
      <c r="G4" s="88" t="s">
        <v>204</v>
      </c>
    </row>
    <row r="5" spans="1:7" ht="14.25" customHeight="1" x14ac:dyDescent="0.25">
      <c r="A5" s="89"/>
      <c r="B5" s="90">
        <v>1</v>
      </c>
      <c r="C5" s="91" t="s">
        <v>205</v>
      </c>
      <c r="D5" s="92" t="s">
        <v>206</v>
      </c>
      <c r="E5" s="90">
        <v>3</v>
      </c>
      <c r="F5" s="93">
        <v>46.73</v>
      </c>
      <c r="G5" s="93">
        <f t="shared" ref="G5:G22" si="0">F5*E5</f>
        <v>140.19</v>
      </c>
    </row>
    <row r="6" spans="1:7" ht="14.25" customHeight="1" x14ac:dyDescent="0.25">
      <c r="A6" s="89"/>
      <c r="B6" s="90">
        <v>2</v>
      </c>
      <c r="C6" s="94" t="s">
        <v>207</v>
      </c>
      <c r="D6" s="92" t="s">
        <v>206</v>
      </c>
      <c r="E6" s="90">
        <v>2</v>
      </c>
      <c r="F6" s="93">
        <v>70.36</v>
      </c>
      <c r="G6" s="93">
        <f t="shared" si="0"/>
        <v>140.72</v>
      </c>
    </row>
    <row r="7" spans="1:7" ht="14.25" customHeight="1" x14ac:dyDescent="0.25">
      <c r="A7" s="89"/>
      <c r="B7" s="90">
        <v>3</v>
      </c>
      <c r="C7" s="94" t="s">
        <v>208</v>
      </c>
      <c r="D7" s="92" t="s">
        <v>206</v>
      </c>
      <c r="E7" s="90">
        <v>3</v>
      </c>
      <c r="F7" s="93">
        <v>88.61</v>
      </c>
      <c r="G7" s="93">
        <f t="shared" si="0"/>
        <v>265.83</v>
      </c>
    </row>
    <row r="8" spans="1:7" ht="14.25" customHeight="1" x14ac:dyDescent="0.25">
      <c r="A8" s="89"/>
      <c r="B8" s="90">
        <v>4</v>
      </c>
      <c r="C8" s="95" t="s">
        <v>209</v>
      </c>
      <c r="D8" s="92" t="s">
        <v>210</v>
      </c>
      <c r="E8" s="90">
        <v>2</v>
      </c>
      <c r="F8" s="93">
        <v>105.76</v>
      </c>
      <c r="G8" s="93">
        <f t="shared" si="0"/>
        <v>211.52</v>
      </c>
    </row>
    <row r="9" spans="1:7" ht="14.25" customHeight="1" x14ac:dyDescent="0.25">
      <c r="A9" s="89"/>
      <c r="B9" s="90">
        <v>5</v>
      </c>
      <c r="C9" s="96" t="s">
        <v>211</v>
      </c>
      <c r="D9" s="90" t="s">
        <v>212</v>
      </c>
      <c r="E9" s="90">
        <v>2</v>
      </c>
      <c r="F9" s="93">
        <v>37.86</v>
      </c>
      <c r="G9" s="93">
        <f t="shared" si="0"/>
        <v>75.72</v>
      </c>
    </row>
    <row r="10" spans="1:7" ht="14.25" customHeight="1" x14ac:dyDescent="0.25">
      <c r="A10" s="89"/>
      <c r="B10" s="90">
        <v>6</v>
      </c>
      <c r="C10" s="97" t="s">
        <v>213</v>
      </c>
      <c r="D10" s="90" t="s">
        <v>214</v>
      </c>
      <c r="E10" s="90">
        <v>2</v>
      </c>
      <c r="F10" s="93">
        <v>29.38</v>
      </c>
      <c r="G10" s="93">
        <f t="shared" si="0"/>
        <v>58.76</v>
      </c>
    </row>
    <row r="11" spans="1:7" ht="14.25" customHeight="1" x14ac:dyDescent="0.25">
      <c r="A11" s="89"/>
      <c r="B11" s="90">
        <v>7</v>
      </c>
      <c r="C11" s="91" t="s">
        <v>215</v>
      </c>
      <c r="D11" s="90" t="s">
        <v>206</v>
      </c>
      <c r="E11" s="90">
        <v>1</v>
      </c>
      <c r="F11" s="93">
        <v>164.3</v>
      </c>
      <c r="G11" s="93">
        <f t="shared" si="0"/>
        <v>164.3</v>
      </c>
    </row>
    <row r="12" spans="1:7" ht="14.25" customHeight="1" x14ac:dyDescent="0.25">
      <c r="A12" s="89"/>
      <c r="B12" s="90">
        <v>8</v>
      </c>
      <c r="C12" s="97" t="s">
        <v>216</v>
      </c>
      <c r="D12" s="90" t="s">
        <v>206</v>
      </c>
      <c r="E12" s="90">
        <v>1</v>
      </c>
      <c r="F12" s="93">
        <v>65.41</v>
      </c>
      <c r="G12" s="93">
        <f t="shared" si="0"/>
        <v>65.41</v>
      </c>
    </row>
    <row r="13" spans="1:7" ht="14.25" customHeight="1" x14ac:dyDescent="0.25">
      <c r="A13" s="89"/>
      <c r="B13" s="90">
        <v>9</v>
      </c>
      <c r="C13" s="96" t="s">
        <v>217</v>
      </c>
      <c r="D13" s="90" t="s">
        <v>212</v>
      </c>
      <c r="E13" s="90">
        <v>1</v>
      </c>
      <c r="F13" s="93">
        <v>9.01</v>
      </c>
      <c r="G13" s="93">
        <f t="shared" si="0"/>
        <v>9.01</v>
      </c>
    </row>
    <row r="14" spans="1:7" ht="14.25" customHeight="1" x14ac:dyDescent="0.25">
      <c r="A14" s="89"/>
      <c r="B14" s="90">
        <v>10</v>
      </c>
      <c r="C14" s="96" t="s">
        <v>218</v>
      </c>
      <c r="D14" s="90" t="s">
        <v>214</v>
      </c>
      <c r="E14" s="90">
        <v>24</v>
      </c>
      <c r="F14" s="93">
        <v>7.17</v>
      </c>
      <c r="G14" s="93">
        <f t="shared" si="0"/>
        <v>172.07999999999998</v>
      </c>
    </row>
    <row r="15" spans="1:7" ht="14.25" customHeight="1" x14ac:dyDescent="0.25">
      <c r="A15" s="89"/>
      <c r="B15" s="90">
        <v>11</v>
      </c>
      <c r="C15" s="96" t="s">
        <v>219</v>
      </c>
      <c r="D15" s="90" t="s">
        <v>214</v>
      </c>
      <c r="E15" s="90">
        <v>24</v>
      </c>
      <c r="F15" s="93">
        <v>5.17</v>
      </c>
      <c r="G15" s="93">
        <f t="shared" si="0"/>
        <v>124.08</v>
      </c>
    </row>
    <row r="16" spans="1:7" ht="14.25" customHeight="1" x14ac:dyDescent="0.25">
      <c r="A16" s="89"/>
      <c r="B16" s="90">
        <v>12</v>
      </c>
      <c r="C16" s="96" t="s">
        <v>220</v>
      </c>
      <c r="D16" s="90" t="s">
        <v>214</v>
      </c>
      <c r="E16" s="90">
        <v>24</v>
      </c>
      <c r="F16" s="93">
        <v>12.75</v>
      </c>
      <c r="G16" s="93">
        <f t="shared" si="0"/>
        <v>306</v>
      </c>
    </row>
    <row r="17" spans="1:28" ht="14.25" customHeight="1" x14ac:dyDescent="0.25">
      <c r="A17" s="89"/>
      <c r="B17" s="90">
        <v>13</v>
      </c>
      <c r="C17" s="96" t="s">
        <v>221</v>
      </c>
      <c r="D17" s="90" t="s">
        <v>214</v>
      </c>
      <c r="E17" s="90">
        <v>12</v>
      </c>
      <c r="F17" s="93">
        <v>6.13</v>
      </c>
      <c r="G17" s="93">
        <f t="shared" si="0"/>
        <v>73.56</v>
      </c>
    </row>
    <row r="18" spans="1:28" ht="14.25" customHeight="1" x14ac:dyDescent="0.25">
      <c r="A18" s="89"/>
      <c r="B18" s="90">
        <v>14</v>
      </c>
      <c r="C18" s="96" t="s">
        <v>222</v>
      </c>
      <c r="D18" s="90" t="s">
        <v>223</v>
      </c>
      <c r="E18" s="90">
        <v>24</v>
      </c>
      <c r="F18" s="93">
        <v>6.97</v>
      </c>
      <c r="G18" s="93">
        <f t="shared" si="0"/>
        <v>167.28</v>
      </c>
    </row>
    <row r="19" spans="1:28" ht="14.25" customHeight="1" x14ac:dyDescent="0.25">
      <c r="A19" s="89"/>
      <c r="B19" s="90">
        <v>15</v>
      </c>
      <c r="C19" s="96" t="s">
        <v>224</v>
      </c>
      <c r="D19" s="90" t="s">
        <v>214</v>
      </c>
      <c r="E19" s="90">
        <v>24</v>
      </c>
      <c r="F19" s="93">
        <v>5.15</v>
      </c>
      <c r="G19" s="93">
        <f t="shared" si="0"/>
        <v>123.60000000000001</v>
      </c>
    </row>
    <row r="20" spans="1:28" ht="14.25" customHeight="1" x14ac:dyDescent="0.25">
      <c r="A20" s="89"/>
      <c r="B20" s="90">
        <v>16</v>
      </c>
      <c r="C20" s="96" t="s">
        <v>225</v>
      </c>
      <c r="D20" s="90" t="s">
        <v>226</v>
      </c>
      <c r="E20" s="90">
        <v>12</v>
      </c>
      <c r="F20" s="93">
        <v>2.81</v>
      </c>
      <c r="G20" s="93">
        <f t="shared" si="0"/>
        <v>33.72</v>
      </c>
    </row>
    <row r="21" spans="1:28" ht="14.25" customHeight="1" x14ac:dyDescent="0.25">
      <c r="A21" s="89"/>
      <c r="B21" s="90">
        <v>17</v>
      </c>
      <c r="C21" s="96" t="s">
        <v>227</v>
      </c>
      <c r="D21" s="90" t="s">
        <v>228</v>
      </c>
      <c r="E21" s="90">
        <v>12</v>
      </c>
      <c r="F21" s="93">
        <v>7.27</v>
      </c>
      <c r="G21" s="93">
        <f t="shared" si="0"/>
        <v>87.24</v>
      </c>
    </row>
    <row r="22" spans="1:28" ht="14.25" customHeight="1" x14ac:dyDescent="0.25">
      <c r="A22" s="89"/>
      <c r="B22" s="90">
        <v>18</v>
      </c>
      <c r="C22" s="96" t="s">
        <v>229</v>
      </c>
      <c r="D22" s="90" t="s">
        <v>228</v>
      </c>
      <c r="E22" s="90">
        <v>12</v>
      </c>
      <c r="F22" s="93">
        <v>6.28</v>
      </c>
      <c r="G22" s="93">
        <f t="shared" si="0"/>
        <v>75.36</v>
      </c>
    </row>
    <row r="23" spans="1:28" ht="14.25" customHeight="1" x14ac:dyDescent="0.25">
      <c r="A23" s="98"/>
      <c r="B23" s="99" t="s">
        <v>230</v>
      </c>
      <c r="C23" s="99"/>
      <c r="D23" s="100"/>
      <c r="E23" s="101"/>
      <c r="F23" s="101"/>
      <c r="G23" s="102">
        <f>SUM(G5:G22)</f>
        <v>2294.3799999999997</v>
      </c>
    </row>
    <row r="24" spans="1:28" ht="14.25" customHeight="1" x14ac:dyDescent="0.25">
      <c r="A24" s="98"/>
      <c r="B24" s="103" t="s">
        <v>231</v>
      </c>
      <c r="C24" s="104"/>
      <c r="D24" s="104"/>
      <c r="E24" s="104"/>
      <c r="F24" s="104"/>
      <c r="G24" s="105">
        <f>ROUND(G23/12,2)</f>
        <v>191.2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8" ht="14.25" customHeight="1" x14ac:dyDescent="0.25"/>
    <row r="26" spans="1:28" ht="14.25" customHeight="1" x14ac:dyDescent="0.25">
      <c r="B26" s="87" t="s">
        <v>232</v>
      </c>
    </row>
    <row r="27" spans="1:28" ht="14.25" customHeight="1" x14ac:dyDescent="0.25">
      <c r="B27" s="106" t="s">
        <v>199</v>
      </c>
      <c r="C27" s="88" t="s">
        <v>200</v>
      </c>
      <c r="D27" s="88" t="s">
        <v>201</v>
      </c>
      <c r="E27" s="106" t="s">
        <v>202</v>
      </c>
      <c r="F27" s="88" t="s">
        <v>203</v>
      </c>
      <c r="G27" s="88" t="s">
        <v>204</v>
      </c>
    </row>
    <row r="28" spans="1:28" ht="14.25" customHeight="1" x14ac:dyDescent="0.25">
      <c r="B28" s="90">
        <v>1</v>
      </c>
      <c r="C28" s="97" t="s">
        <v>233</v>
      </c>
      <c r="D28" s="90" t="s">
        <v>206</v>
      </c>
      <c r="E28" s="90">
        <v>1</v>
      </c>
      <c r="F28" s="93">
        <v>25.67</v>
      </c>
      <c r="G28" s="93">
        <f t="shared" ref="G28:G32" si="1">F28*E28</f>
        <v>25.67</v>
      </c>
    </row>
    <row r="29" spans="1:28" ht="14.25" customHeight="1" x14ac:dyDescent="0.25">
      <c r="B29" s="90">
        <v>2</v>
      </c>
      <c r="C29" s="97" t="s">
        <v>234</v>
      </c>
      <c r="D29" s="90" t="s">
        <v>235</v>
      </c>
      <c r="E29" s="90">
        <v>5</v>
      </c>
      <c r="F29" s="93">
        <v>35</v>
      </c>
      <c r="G29" s="93">
        <f t="shared" si="1"/>
        <v>175</v>
      </c>
    </row>
    <row r="30" spans="1:28" ht="14.25" customHeight="1" x14ac:dyDescent="0.25">
      <c r="B30" s="90">
        <v>3</v>
      </c>
      <c r="C30" s="96" t="s">
        <v>236</v>
      </c>
      <c r="D30" s="90" t="s">
        <v>210</v>
      </c>
      <c r="E30" s="90">
        <v>1</v>
      </c>
      <c r="F30" s="93">
        <v>34.21</v>
      </c>
      <c r="G30" s="93">
        <f t="shared" si="1"/>
        <v>34.21</v>
      </c>
    </row>
    <row r="31" spans="1:28" ht="14.25" customHeight="1" x14ac:dyDescent="0.25">
      <c r="B31" s="90">
        <v>4</v>
      </c>
      <c r="C31" s="97" t="s">
        <v>237</v>
      </c>
      <c r="D31" s="90" t="s">
        <v>238</v>
      </c>
      <c r="E31" s="90">
        <v>5</v>
      </c>
      <c r="F31" s="93">
        <v>7.38</v>
      </c>
      <c r="G31" s="93">
        <f t="shared" si="1"/>
        <v>36.9</v>
      </c>
    </row>
    <row r="32" spans="1:28" ht="14.25" customHeight="1" x14ac:dyDescent="0.25">
      <c r="B32" s="90">
        <v>5</v>
      </c>
      <c r="C32" s="97" t="s">
        <v>239</v>
      </c>
      <c r="D32" s="90" t="s">
        <v>240</v>
      </c>
      <c r="E32" s="90">
        <v>3</v>
      </c>
      <c r="F32" s="93">
        <v>9.31</v>
      </c>
      <c r="G32" s="93">
        <f t="shared" si="1"/>
        <v>27.93</v>
      </c>
    </row>
    <row r="33" spans="1:28" ht="14.25" customHeight="1" x14ac:dyDescent="0.25">
      <c r="B33" s="99" t="s">
        <v>230</v>
      </c>
      <c r="C33" s="99"/>
      <c r="D33" s="100"/>
      <c r="E33" s="101"/>
      <c r="F33" s="101"/>
      <c r="G33" s="102">
        <f>SUM(G28:G32)</f>
        <v>299.71000000000004</v>
      </c>
    </row>
    <row r="34" spans="1:28" ht="14.25" customHeight="1" x14ac:dyDescent="0.25">
      <c r="A34" s="98"/>
      <c r="B34" s="103" t="s">
        <v>231</v>
      </c>
      <c r="C34" s="104"/>
      <c r="D34" s="104"/>
      <c r="E34" s="104"/>
      <c r="F34" s="104"/>
      <c r="G34" s="105">
        <f>ROUND(G33/12,2)</f>
        <v>24.98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spans="1:28" ht="14.25" customHeight="1" x14ac:dyDescent="0.25"/>
    <row r="36" spans="1:28" ht="14.25" customHeight="1" x14ac:dyDescent="0.25">
      <c r="B36" s="107" t="s">
        <v>241</v>
      </c>
      <c r="C36" s="108"/>
      <c r="D36" s="108"/>
      <c r="E36" s="108"/>
      <c r="F36" s="108"/>
      <c r="G36" s="109">
        <f>G24+G34</f>
        <v>216.17999999999998</v>
      </c>
    </row>
    <row r="37" spans="1:28" ht="14.25" customHeight="1" x14ac:dyDescent="0.25"/>
    <row r="38" spans="1:28" ht="14.25" customHeight="1" x14ac:dyDescent="0.25">
      <c r="B38" s="87" t="s">
        <v>242</v>
      </c>
    </row>
    <row r="39" spans="1:28" ht="14.25" customHeight="1" x14ac:dyDescent="0.25">
      <c r="B39" s="106" t="s">
        <v>199</v>
      </c>
      <c r="C39" s="88" t="s">
        <v>200</v>
      </c>
      <c r="D39" s="106"/>
      <c r="E39" s="106" t="s">
        <v>243</v>
      </c>
      <c r="F39" s="88" t="s">
        <v>203</v>
      </c>
      <c r="G39" s="88" t="s">
        <v>244</v>
      </c>
    </row>
    <row r="40" spans="1:28" ht="14.25" customHeight="1" x14ac:dyDescent="0.25">
      <c r="B40" s="90">
        <v>1</v>
      </c>
      <c r="C40" s="97" t="s">
        <v>245</v>
      </c>
      <c r="D40" s="90"/>
      <c r="E40" s="90">
        <v>1</v>
      </c>
      <c r="F40" s="93">
        <v>1410.82</v>
      </c>
      <c r="G40" s="93">
        <f>F40/60</f>
        <v>23.513666666666666</v>
      </c>
    </row>
    <row r="41" spans="1:28" ht="14.25" customHeight="1" x14ac:dyDescent="0.25">
      <c r="B41" s="99" t="s">
        <v>246</v>
      </c>
      <c r="C41" s="99"/>
      <c r="D41" s="100"/>
      <c r="E41" s="101"/>
      <c r="F41" s="101"/>
      <c r="G41" s="110">
        <f>SUM(G40)</f>
        <v>23.513666666666666</v>
      </c>
    </row>
    <row r="42" spans="1:28" ht="14.25" customHeight="1" x14ac:dyDescent="0.25"/>
    <row r="43" spans="1:28" ht="14.25" customHeight="1" x14ac:dyDescent="0.25"/>
    <row r="44" spans="1:28" ht="14.25" customHeight="1" x14ac:dyDescent="0.25"/>
    <row r="45" spans="1:28" ht="14.25" customHeight="1" x14ac:dyDescent="0.25"/>
    <row r="46" spans="1:28" ht="14.25" customHeight="1" x14ac:dyDescent="0.25"/>
    <row r="47" spans="1:28" ht="14.25" customHeight="1" x14ac:dyDescent="0.25"/>
    <row r="48" spans="1:2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</sheetData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Copeira 2025</vt:lpstr>
      <vt:lpstr>Modulo5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Werle de Camargo</dc:creator>
  <cp:lastModifiedBy>Luana Lazzari</cp:lastModifiedBy>
  <dcterms:created xsi:type="dcterms:W3CDTF">2022-09-29T20:32:04Z</dcterms:created>
  <dcterms:modified xsi:type="dcterms:W3CDTF">2025-05-09T16:57:12Z</dcterms:modified>
</cp:coreProperties>
</file>