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Planilha1" sheetId="1" r:id="rId4"/>
  </sheets>
  <definedNames/>
  <calcPr/>
  <extLst>
    <ext uri="GoogleSheetsCustomDataVersion1">
      <go:sheetsCustomData xmlns:go="http://customooxmlschemas.google.com/" r:id="rId5" roundtripDataSignature="AMtx7mhN6UsSpy8BQhD81bfuUqqpuk+BJw=="/>
    </ext>
  </extLst>
</workbook>
</file>

<file path=xl/sharedStrings.xml><?xml version="1.0" encoding="utf-8"?>
<sst xmlns="http://schemas.openxmlformats.org/spreadsheetml/2006/main" count="181" uniqueCount="86">
  <si>
    <t>QUANTITATIVO PORTAS - PAV. 04</t>
  </si>
  <si>
    <t>DESCRIÇÃO</t>
  </si>
  <si>
    <t>QUANTIDADE</t>
  </si>
  <si>
    <t>M²</t>
  </si>
  <si>
    <t>PA 02 (0,90X2,10)</t>
  </si>
  <si>
    <t>PNE 03 (0,90X2,10)</t>
  </si>
  <si>
    <t>PA 04 (2X3)</t>
  </si>
  <si>
    <t>PA 05 (0,60X1,60)</t>
  </si>
  <si>
    <t>TOTAL</t>
  </si>
  <si>
    <t>QUANTITATIVO JANELAS - PAV. 04</t>
  </si>
  <si>
    <t>DIMENSÕES SEPARADAS</t>
  </si>
  <si>
    <t>pivotante</t>
  </si>
  <si>
    <t>correr</t>
  </si>
  <si>
    <t>JA 01 (3X2)</t>
  </si>
  <si>
    <t>0,6X3,00(4 FOLHAS PIVOTANTE)</t>
  </si>
  <si>
    <t>4 folhas</t>
  </si>
  <si>
    <t>1,4X3,00 (4 FOLHAS DE CORRER)</t>
  </si>
  <si>
    <t>2 folhas</t>
  </si>
  <si>
    <t>JA 02 (0,8X0,6)</t>
  </si>
  <si>
    <t>1 FOLHA PIVOTANTE</t>
  </si>
  <si>
    <t>JA 04 (1,50X2,00)</t>
  </si>
  <si>
    <t>0,6X1,50(2 FOLHAS PIVOTANTE)</t>
  </si>
  <si>
    <t>1,40X1,50(2FOLHAS DE CORRER)</t>
  </si>
  <si>
    <t>QUANTITATIVO VERGAS (30 cm de cada lado)</t>
  </si>
  <si>
    <t>QUANTITATIVO CONTRAVERGAS (30 cm de cada lado)</t>
  </si>
  <si>
    <t>M lineares</t>
  </si>
  <si>
    <t>N VAI</t>
  </si>
  <si>
    <t>QUANTITATIVO PISOS</t>
  </si>
  <si>
    <t>QUANTITATIVO REVESTIMENTO PAREDES INTERNAS</t>
  </si>
  <si>
    <t>m²</t>
  </si>
  <si>
    <t xml:space="preserve">chapisco </t>
  </si>
  <si>
    <t>Vestiário feminino</t>
  </si>
  <si>
    <t>alvenaria interna</t>
  </si>
  <si>
    <t>Vestiário masculino</t>
  </si>
  <si>
    <t>pilares</t>
  </si>
  <si>
    <t>PNE</t>
  </si>
  <si>
    <t>vigas internas</t>
  </si>
  <si>
    <t>Restante do piso (cantina e circulação)</t>
  </si>
  <si>
    <t>viga externa, lado interno</t>
  </si>
  <si>
    <t>Calçada externa</t>
  </si>
  <si>
    <t>TOTAL chapisco interno</t>
  </si>
  <si>
    <t>emboço e azulejos</t>
  </si>
  <si>
    <t>QUANTITATIVO ALVENARIA</t>
  </si>
  <si>
    <t>com desconto esquadrias</t>
  </si>
  <si>
    <t>Fachada 1</t>
  </si>
  <si>
    <t>Fachada 2</t>
  </si>
  <si>
    <t>TOTAL azulejos e emboço interno</t>
  </si>
  <si>
    <t>Fachada 3</t>
  </si>
  <si>
    <t>Fachada 4</t>
  </si>
  <si>
    <t>TOTAL EXTERNAS DUPLAS TIJOLO 9</t>
  </si>
  <si>
    <t>massa unica</t>
  </si>
  <si>
    <t xml:space="preserve">Divisórias internas </t>
  </si>
  <si>
    <t>Platibanda</t>
  </si>
  <si>
    <t>TOTAL INTERNAS DE TIJOLO 14</t>
  </si>
  <si>
    <t>TOTAL massa única interna</t>
  </si>
  <si>
    <t>massa corrida e pintura</t>
  </si>
  <si>
    <t>ENCUNHAMENTO</t>
  </si>
  <si>
    <t>m lineares</t>
  </si>
  <si>
    <t>gesso</t>
  </si>
  <si>
    <t>Caixa externa</t>
  </si>
  <si>
    <t>Divisórias internas</t>
  </si>
  <si>
    <t>TOTAL massa e pintura interna</t>
  </si>
  <si>
    <t>QUANTITATIVO REVESTIMENTO PAREDES EXTERNAS</t>
  </si>
  <si>
    <t>chapisco/massa única e pintura texturizada</t>
  </si>
  <si>
    <t>RODAPÉ</t>
  </si>
  <si>
    <t>alvenaria externa e platibanda</t>
  </si>
  <si>
    <t>marquise</t>
  </si>
  <si>
    <t>espelho marquise</t>
  </si>
  <si>
    <t>Cantina e circulação</t>
  </si>
  <si>
    <t>viga externa, lado externo</t>
  </si>
  <si>
    <t>TOTAL chapisco, massa unica e pintura texturizada EXTERNAS</t>
  </si>
  <si>
    <t>SOLEIRAS</t>
  </si>
  <si>
    <t>M LINEARES</t>
  </si>
  <si>
    <t>QUANTITATIVO PINGADEIRAS</t>
  </si>
  <si>
    <t>MOLDURAS PORTAS</t>
  </si>
  <si>
    <t>MOLDURAS JANELAS</t>
  </si>
  <si>
    <t>VIDROS PORTAS</t>
  </si>
  <si>
    <t>N TEM</t>
  </si>
  <si>
    <t>VIDROS JANELAS</t>
  </si>
  <si>
    <t>PASSEIO INTERTRAVADO</t>
  </si>
  <si>
    <t>UNISTEIN</t>
  </si>
  <si>
    <t>APENAS EXECUCAO</t>
  </si>
  <si>
    <t>MEIO FIO</t>
  </si>
  <si>
    <t>PINTURA DAS VIGAS E PILARES</t>
  </si>
  <si>
    <t>VIGAS</t>
  </si>
  <si>
    <t>PILARES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</si>
</sst>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1">
    <font>
      <sz val="11.0"/>
      <color theme="1"/>
      <name val="Arial"/>
    </font>
    <font>
      <b/>
      <sz val="11.0"/>
      <color theme="1"/>
      <name val="Calibri"/>
    </font>
    <font/>
    <font>
      <sz val="11.0"/>
      <color theme="1"/>
      <name val="Calibri"/>
    </font>
    <font>
      <sz val="11.0"/>
      <color rgb="FF000000"/>
    </font>
    <font>
      <color theme="1"/>
      <name val="Calibri"/>
    </font>
    <font>
      <sz val="11.0"/>
      <color rgb="FF000000"/>
      <name val="Calibri"/>
    </font>
    <font>
      <b/>
      <sz val="11.0"/>
      <color rgb="FF000000"/>
      <name val="Calibri"/>
    </font>
    <font>
      <b/>
      <sz val="11.0"/>
      <color rgb="FF000000"/>
    </font>
    <font>
      <b/>
      <sz val="11.0"/>
      <color theme="1"/>
    </font>
    <font>
      <sz val="11.0"/>
      <color theme="1"/>
    </font>
  </fonts>
  <fills count="6">
    <fill>
      <patternFill patternType="none"/>
    </fill>
    <fill>
      <patternFill patternType="lightGray"/>
    </fill>
    <fill>
      <patternFill patternType="solid">
        <fgColor rgb="FFFBE4D5"/>
        <bgColor rgb="FFFBE4D5"/>
      </patternFill>
    </fill>
    <fill>
      <patternFill patternType="solid">
        <fgColor rgb="FFE2EFD9"/>
        <bgColor rgb="FFE2EFD9"/>
      </patternFill>
    </fill>
    <fill>
      <patternFill patternType="solid">
        <fgColor rgb="FFD8D8D8"/>
        <bgColor rgb="FFD8D8D8"/>
      </patternFill>
    </fill>
    <fill>
      <patternFill patternType="solid">
        <fgColor rgb="FFCCECFF"/>
        <bgColor rgb="FFCCECFF"/>
      </patternFill>
    </fill>
  </fills>
  <borders count="27">
    <border/>
    <border>
      <left/>
      <top/>
      <bottom style="thin">
        <color rgb="FF000000"/>
      </bottom>
    </border>
    <border>
      <top/>
      <bottom style="thin">
        <color rgb="FF000000"/>
      </bottom>
    </border>
    <border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/>
      <bottom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</border>
    <border>
      <left/>
      <right style="thin">
        <color rgb="FF000000"/>
      </right>
      <top style="thin">
        <color rgb="FF000000"/>
      </top>
      <bottom/>
    </border>
    <border>
      <left/>
      <right/>
      <top style="medium">
        <color rgb="FF000000"/>
      </top>
      <bottom/>
    </border>
    <border>
      <left style="medium">
        <color rgb="FF000000"/>
      </left>
      <right/>
      <top style="medium">
        <color rgb="FF000000"/>
      </top>
      <bottom/>
    </border>
    <border>
      <left/>
      <top/>
      <bottom/>
    </border>
    <border>
      <top/>
      <bottom/>
    </border>
    <border>
      <right/>
      <top/>
      <bottom/>
    </border>
    <border>
      <left/>
      <right/>
      <bottom/>
    </border>
    <border>
      <right/>
      <bottom/>
    </border>
    <border>
      <left style="thin">
        <color rgb="FF000000"/>
      </left>
      <right/>
      <top/>
    </border>
  </borders>
  <cellStyleXfs count="1">
    <xf borderId="0" fillId="0" fontId="0" numFmtId="0" applyAlignment="1" applyFont="1"/>
  </cellStyleXfs>
  <cellXfs count="122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/>
    </xf>
    <xf borderId="2" fillId="0" fontId="2" numFmtId="0" xfId="0" applyBorder="1" applyFont="1"/>
    <xf borderId="3" fillId="0" fontId="2" numFmtId="0" xfId="0" applyBorder="1" applyFont="1"/>
    <xf borderId="0" fillId="0" fontId="1" numFmtId="0" xfId="0" applyAlignment="1" applyFont="1">
      <alignment horizontal="center"/>
    </xf>
    <xf borderId="4" fillId="2" fontId="1" numFmtId="0" xfId="0" applyAlignment="1" applyBorder="1" applyFont="1">
      <alignment horizontal="center"/>
    </xf>
    <xf borderId="5" fillId="2" fontId="1" numFmtId="0" xfId="0" applyAlignment="1" applyBorder="1" applyFont="1">
      <alignment horizontal="center"/>
    </xf>
    <xf borderId="6" fillId="2" fontId="3" numFmtId="0" xfId="0" applyAlignment="1" applyBorder="1" applyFont="1">
      <alignment horizontal="right"/>
    </xf>
    <xf borderId="7" fillId="2" fontId="3" numFmtId="0" xfId="0" applyAlignment="1" applyBorder="1" applyFont="1">
      <alignment horizontal="center"/>
    </xf>
    <xf borderId="6" fillId="2" fontId="3" numFmtId="0" xfId="0" applyBorder="1" applyFont="1"/>
    <xf borderId="0" fillId="0" fontId="1" numFmtId="0" xfId="0" applyFont="1"/>
    <xf borderId="8" fillId="2" fontId="3" numFmtId="0" xfId="0" applyBorder="1" applyFont="1"/>
    <xf borderId="9" fillId="2" fontId="3" numFmtId="0" xfId="0" applyBorder="1" applyFont="1"/>
    <xf borderId="0" fillId="0" fontId="3" numFmtId="0" xfId="0" applyFont="1"/>
    <xf borderId="4" fillId="2" fontId="3" numFmtId="0" xfId="0" applyAlignment="1" applyBorder="1" applyFont="1">
      <alignment horizontal="center"/>
    </xf>
    <xf borderId="7" fillId="2" fontId="1" numFmtId="0" xfId="0" applyAlignment="1" applyBorder="1" applyFont="1">
      <alignment horizontal="center"/>
    </xf>
    <xf borderId="5" fillId="2" fontId="3" numFmtId="0" xfId="0" applyBorder="1" applyFont="1"/>
    <xf borderId="10" fillId="2" fontId="1" numFmtId="0" xfId="0" applyBorder="1" applyFont="1"/>
    <xf borderId="11" fillId="2" fontId="1" numFmtId="2" xfId="0" applyBorder="1" applyFont="1" applyNumberFormat="1"/>
    <xf borderId="11" fillId="2" fontId="1" numFmtId="0" xfId="0" applyBorder="1" applyFont="1"/>
    <xf borderId="0" fillId="0" fontId="3" numFmtId="0" xfId="0" applyAlignment="1" applyFont="1">
      <alignment horizontal="center"/>
    </xf>
    <xf borderId="1" fillId="3" fontId="1" numFmtId="0" xfId="0" applyAlignment="1" applyBorder="1" applyFill="1" applyFont="1">
      <alignment horizontal="center"/>
    </xf>
    <xf borderId="4" fillId="3" fontId="1" numFmtId="0" xfId="0" applyAlignment="1" applyBorder="1" applyFont="1">
      <alignment horizontal="center"/>
    </xf>
    <xf borderId="6" fillId="3" fontId="1" numFmtId="0" xfId="0" applyAlignment="1" applyBorder="1" applyFont="1">
      <alignment horizontal="center"/>
    </xf>
    <xf borderId="12" fillId="3" fontId="1" numFmtId="0" xfId="0" applyAlignment="1" applyBorder="1" applyFont="1">
      <alignment horizontal="center"/>
    </xf>
    <xf borderId="6" fillId="3" fontId="3" numFmtId="0" xfId="0" applyAlignment="1" applyBorder="1" applyFont="1">
      <alignment horizontal="right"/>
    </xf>
    <xf borderId="0" fillId="0" fontId="4" numFmtId="0" xfId="0" applyAlignment="1" applyFont="1">
      <alignment readingOrder="0"/>
    </xf>
    <xf borderId="0" fillId="0" fontId="2" numFmtId="0" xfId="0" applyAlignment="1" applyFont="1">
      <alignment readingOrder="0"/>
    </xf>
    <xf borderId="7" fillId="3" fontId="1" numFmtId="0" xfId="0" applyAlignment="1" applyBorder="1" applyFont="1">
      <alignment horizontal="center"/>
    </xf>
    <xf borderId="6" fillId="3" fontId="4" numFmtId="0" xfId="0" applyAlignment="1" applyBorder="1" applyFont="1">
      <alignment readingOrder="0"/>
    </xf>
    <xf borderId="12" fillId="3" fontId="3" numFmtId="0" xfId="0" applyBorder="1" applyFont="1"/>
    <xf borderId="6" fillId="3" fontId="3" numFmtId="0" xfId="0" applyBorder="1" applyFont="1"/>
    <xf borderId="0" fillId="0" fontId="3" numFmtId="0" xfId="0" applyAlignment="1" applyFont="1">
      <alignment horizontal="left"/>
    </xf>
    <xf borderId="0" fillId="0" fontId="5" numFmtId="0" xfId="0" applyFont="1"/>
    <xf borderId="8" fillId="3" fontId="4" numFmtId="0" xfId="0" applyAlignment="1" applyBorder="1" applyFont="1">
      <alignment readingOrder="0"/>
    </xf>
    <xf borderId="5" fillId="3" fontId="3" numFmtId="0" xfId="0" applyBorder="1" applyFont="1"/>
    <xf borderId="9" fillId="3" fontId="3" numFmtId="0" xfId="0" applyBorder="1" applyFont="1"/>
    <xf borderId="4" fillId="3" fontId="3" numFmtId="0" xfId="0" applyBorder="1" applyFont="1"/>
    <xf borderId="9" fillId="3" fontId="4" numFmtId="0" xfId="0" applyAlignment="1" applyBorder="1" applyFont="1">
      <alignment readingOrder="0"/>
    </xf>
    <xf borderId="11" fillId="3" fontId="3" numFmtId="0" xfId="0" applyBorder="1" applyFont="1"/>
    <xf borderId="5" fillId="3" fontId="6" numFmtId="0" xfId="0" applyAlignment="1" applyBorder="1" applyFont="1">
      <alignment readingOrder="0"/>
    </xf>
    <xf borderId="13" fillId="3" fontId="1" numFmtId="0" xfId="0" applyAlignment="1" applyBorder="1" applyFont="1">
      <alignment horizontal="center"/>
    </xf>
    <xf borderId="14" fillId="3" fontId="3" numFmtId="0" xfId="0" applyBorder="1" applyFont="1"/>
    <xf borderId="15" fillId="3" fontId="3" numFmtId="0" xfId="0" applyBorder="1" applyFont="1"/>
    <xf borderId="10" fillId="3" fontId="1" numFmtId="0" xfId="0" applyBorder="1" applyFont="1"/>
    <xf borderId="11" fillId="3" fontId="1" numFmtId="2" xfId="0" applyBorder="1" applyFont="1" applyNumberFormat="1"/>
    <xf borderId="16" fillId="3" fontId="1" numFmtId="2" xfId="0" applyBorder="1" applyFont="1" applyNumberFormat="1"/>
    <xf borderId="11" fillId="3" fontId="1" numFmtId="0" xfId="0" applyBorder="1" applyFont="1"/>
    <xf borderId="17" fillId="0" fontId="1" numFmtId="0" xfId="0" applyBorder="1" applyFont="1"/>
    <xf borderId="9" fillId="3" fontId="1" numFmtId="0" xfId="0" applyAlignment="1" applyBorder="1" applyFont="1">
      <alignment horizontal="center"/>
    </xf>
    <xf borderId="17" fillId="0" fontId="1" numFmtId="0" xfId="0" applyAlignment="1" applyBorder="1" applyFont="1">
      <alignment horizontal="center"/>
    </xf>
    <xf borderId="9" fillId="3" fontId="7" numFmtId="0" xfId="0" applyAlignment="1" applyBorder="1" applyFont="1">
      <alignment horizontal="center" readingOrder="0"/>
    </xf>
    <xf borderId="17" fillId="0" fontId="3" numFmtId="0" xfId="0" applyAlignment="1" applyBorder="1" applyFont="1">
      <alignment horizontal="left"/>
    </xf>
    <xf borderId="6" fillId="3" fontId="6" numFmtId="0" xfId="0" applyAlignment="1" applyBorder="1" applyFont="1">
      <alignment readingOrder="0"/>
    </xf>
    <xf borderId="8" fillId="3" fontId="3" numFmtId="0" xfId="0" applyBorder="1" applyFont="1"/>
    <xf borderId="8" fillId="3" fontId="6" numFmtId="0" xfId="0" applyAlignment="1" applyBorder="1" applyFont="1">
      <alignment readingOrder="0"/>
    </xf>
    <xf borderId="9" fillId="3" fontId="6" numFmtId="0" xfId="0" applyAlignment="1" applyBorder="1" applyFont="1">
      <alignment readingOrder="0"/>
    </xf>
    <xf borderId="17" fillId="0" fontId="3" numFmtId="0" xfId="0" applyBorder="1" applyFont="1"/>
    <xf borderId="11" fillId="3" fontId="3" numFmtId="0" xfId="0" applyAlignment="1" applyBorder="1" applyFont="1">
      <alignment horizontal="center"/>
    </xf>
    <xf borderId="17" fillId="0" fontId="1" numFmtId="2" xfId="0" applyBorder="1" applyFont="1" applyNumberFormat="1"/>
    <xf borderId="1" fillId="4" fontId="1" numFmtId="0" xfId="0" applyAlignment="1" applyBorder="1" applyFill="1" applyFont="1">
      <alignment horizontal="center"/>
    </xf>
    <xf borderId="1" fillId="4" fontId="7" numFmtId="0" xfId="0" applyAlignment="1" applyBorder="1" applyFont="1">
      <alignment horizontal="center" readingOrder="0"/>
    </xf>
    <xf borderId="10" fillId="4" fontId="1" numFmtId="0" xfId="0" applyAlignment="1" applyBorder="1" applyFont="1">
      <alignment horizontal="center"/>
    </xf>
    <xf borderId="10" fillId="4" fontId="1" numFmtId="0" xfId="0" applyBorder="1" applyFont="1"/>
    <xf borderId="10" fillId="4" fontId="8" numFmtId="0" xfId="0" applyAlignment="1" applyBorder="1" applyFont="1">
      <alignment horizontal="center" readingOrder="0"/>
    </xf>
    <xf borderId="18" fillId="4" fontId="1" numFmtId="0" xfId="0" applyBorder="1" applyFont="1"/>
    <xf borderId="11" fillId="4" fontId="3" numFmtId="2" xfId="0" applyBorder="1" applyFont="1" applyNumberFormat="1"/>
    <xf borderId="18" fillId="4" fontId="8" numFmtId="0" xfId="0" applyAlignment="1" applyBorder="1" applyFont="1">
      <alignment readingOrder="0"/>
    </xf>
    <xf borderId="11" fillId="4" fontId="4" numFmtId="2" xfId="0" applyAlignment="1" applyBorder="1" applyFont="1" applyNumberFormat="1">
      <alignment readingOrder="0"/>
    </xf>
    <xf borderId="15" fillId="4" fontId="3" numFmtId="2" xfId="0" applyBorder="1" applyFont="1" applyNumberFormat="1"/>
    <xf borderId="10" fillId="4" fontId="8" numFmtId="0" xfId="0" applyAlignment="1" applyBorder="1" applyFont="1">
      <alignment readingOrder="0"/>
    </xf>
    <xf borderId="15" fillId="4" fontId="4" numFmtId="2" xfId="0" applyAlignment="1" applyBorder="1" applyFont="1" applyNumberFormat="1">
      <alignment readingOrder="0"/>
    </xf>
    <xf borderId="19" fillId="4" fontId="1" numFmtId="0" xfId="0" applyBorder="1" applyFont="1"/>
    <xf borderId="20" fillId="4" fontId="3" numFmtId="2" xfId="0" applyBorder="1" applyFont="1" applyNumberFormat="1"/>
    <xf borderId="19" fillId="4" fontId="8" numFmtId="0" xfId="0" applyAlignment="1" applyBorder="1" applyFont="1">
      <alignment readingOrder="0"/>
    </xf>
    <xf borderId="21" fillId="5" fontId="1" numFmtId="0" xfId="0" applyAlignment="1" applyBorder="1" applyFill="1" applyFont="1">
      <alignment horizontal="center"/>
    </xf>
    <xf borderId="22" fillId="0" fontId="2" numFmtId="0" xfId="0" applyBorder="1" applyFont="1"/>
    <xf borderId="23" fillId="0" fontId="2" numFmtId="0" xfId="0" applyBorder="1" applyFont="1"/>
    <xf borderId="10" fillId="4" fontId="9" numFmtId="0" xfId="0" applyBorder="1" applyFont="1"/>
    <xf borderId="10" fillId="5" fontId="1" numFmtId="0" xfId="0" applyAlignment="1" applyBorder="1" applyFont="1">
      <alignment horizontal="center"/>
    </xf>
    <xf borderId="10" fillId="5" fontId="3" numFmtId="0" xfId="0" applyBorder="1" applyFont="1"/>
    <xf borderId="10" fillId="5" fontId="1" numFmtId="0" xfId="0" applyBorder="1" applyFont="1"/>
    <xf borderId="6" fillId="5" fontId="3" numFmtId="0" xfId="0" applyBorder="1" applyFont="1"/>
    <xf borderId="18" fillId="5" fontId="1" numFmtId="0" xfId="0" applyBorder="1" applyFont="1"/>
    <xf borderId="11" fillId="5" fontId="3" numFmtId="2" xfId="0" applyBorder="1" applyFont="1" applyNumberFormat="1"/>
    <xf borderId="15" fillId="5" fontId="3" numFmtId="2" xfId="0" applyBorder="1" applyFont="1" applyNumberFormat="1"/>
    <xf borderId="10" fillId="4" fontId="9" numFmtId="0" xfId="0" applyAlignment="1" applyBorder="1" applyFont="1">
      <alignment horizontal="center"/>
    </xf>
    <xf borderId="19" fillId="5" fontId="8" numFmtId="0" xfId="0" applyAlignment="1" applyBorder="1" applyFont="1">
      <alignment readingOrder="0"/>
    </xf>
    <xf borderId="20" fillId="5" fontId="3" numFmtId="2" xfId="0" applyBorder="1" applyFont="1" applyNumberFormat="1"/>
    <xf borderId="20" fillId="5" fontId="1" numFmtId="2" xfId="0" applyBorder="1" applyFont="1" applyNumberFormat="1"/>
    <xf borderId="24" fillId="5" fontId="7" numFmtId="0" xfId="0" applyAlignment="1" applyBorder="1" applyFont="1">
      <alignment readingOrder="0"/>
    </xf>
    <xf borderId="25" fillId="5" fontId="3" numFmtId="2" xfId="0" applyBorder="1" applyFont="1" applyNumberFormat="1"/>
    <xf borderId="26" fillId="5" fontId="3" numFmtId="2" xfId="0" applyBorder="1" applyFont="1" applyNumberFormat="1"/>
    <xf borderId="10" fillId="5" fontId="8" numFmtId="0" xfId="0" applyAlignment="1" applyBorder="1" applyFont="1">
      <alignment readingOrder="0"/>
    </xf>
    <xf borderId="15" fillId="4" fontId="6" numFmtId="2" xfId="0" applyAlignment="1" applyBorder="1" applyFont="1" applyNumberFormat="1">
      <alignment readingOrder="0"/>
    </xf>
    <xf borderId="24" fillId="5" fontId="8" numFmtId="0" xfId="0" applyAlignment="1" applyBorder="1" applyFont="1">
      <alignment readingOrder="0"/>
    </xf>
    <xf borderId="18" fillId="4" fontId="7" numFmtId="0" xfId="0" applyAlignment="1" applyBorder="1" applyFont="1">
      <alignment readingOrder="0"/>
    </xf>
    <xf borderId="11" fillId="4" fontId="6" numFmtId="2" xfId="0" applyAlignment="1" applyBorder="1" applyFont="1" applyNumberFormat="1">
      <alignment readingOrder="0"/>
    </xf>
    <xf borderId="10" fillId="4" fontId="7" numFmtId="0" xfId="0" applyAlignment="1" applyBorder="1" applyFont="1">
      <alignment readingOrder="0"/>
    </xf>
    <xf borderId="11" fillId="4" fontId="8" numFmtId="2" xfId="0" applyAlignment="1" applyBorder="1" applyFont="1" applyNumberFormat="1">
      <alignment readingOrder="0" shrinkToFit="0" wrapText="1"/>
    </xf>
    <xf borderId="15" fillId="4" fontId="10" numFmtId="2" xfId="0" applyBorder="1" applyFont="1" applyNumberFormat="1"/>
    <xf borderId="19" fillId="4" fontId="8" numFmtId="0" xfId="0" applyAlignment="1" applyBorder="1" applyFont="1">
      <alignment readingOrder="0" shrinkToFit="0" wrapText="1"/>
    </xf>
    <xf borderId="6" fillId="2" fontId="1" numFmtId="0" xfId="0" applyAlignment="1" applyBorder="1" applyFont="1">
      <alignment horizontal="right"/>
    </xf>
    <xf borderId="9" fillId="2" fontId="3" numFmtId="0" xfId="0" applyAlignment="1" applyBorder="1" applyFont="1">
      <alignment horizontal="center"/>
    </xf>
    <xf borderId="6" fillId="3" fontId="1" numFmtId="0" xfId="0" applyAlignment="1" applyBorder="1" applyFont="1">
      <alignment horizontal="right"/>
    </xf>
    <xf borderId="1" fillId="3" fontId="7" numFmtId="0" xfId="0" applyAlignment="1" applyBorder="1" applyFont="1">
      <alignment horizontal="center" readingOrder="0"/>
    </xf>
    <xf borderId="7" fillId="3" fontId="8" numFmtId="0" xfId="0" applyAlignment="1" applyBorder="1" applyFont="1">
      <alignment horizontal="center" readingOrder="0"/>
    </xf>
    <xf borderId="12" fillId="3" fontId="4" numFmtId="0" xfId="0" applyAlignment="1" applyBorder="1" applyFont="1">
      <alignment readingOrder="0"/>
    </xf>
    <xf borderId="5" fillId="3" fontId="10" numFmtId="0" xfId="0" applyBorder="1" applyFont="1"/>
    <xf borderId="4" fillId="3" fontId="9" numFmtId="0" xfId="0" applyAlignment="1" applyBorder="1" applyFont="1">
      <alignment horizontal="center"/>
    </xf>
    <xf borderId="12" fillId="3" fontId="10" numFmtId="0" xfId="0" applyBorder="1" applyFont="1"/>
    <xf borderId="6" fillId="3" fontId="10" numFmtId="0" xfId="0" applyBorder="1" applyFont="1"/>
    <xf borderId="10" fillId="3" fontId="9" numFmtId="0" xfId="0" applyBorder="1" applyFont="1"/>
    <xf borderId="16" fillId="3" fontId="9" numFmtId="2" xfId="0" applyBorder="1" applyFont="1" applyNumberFormat="1"/>
    <xf borderId="11" fillId="3" fontId="9" numFmtId="0" xfId="0" applyBorder="1" applyFont="1"/>
    <xf borderId="1" fillId="2" fontId="7" numFmtId="0" xfId="0" applyAlignment="1" applyBorder="1" applyFont="1">
      <alignment horizontal="center" readingOrder="0"/>
    </xf>
    <xf borderId="6" fillId="2" fontId="8" numFmtId="0" xfId="0" applyAlignment="1" applyBorder="1" applyFont="1">
      <alignment horizontal="right" readingOrder="0"/>
    </xf>
    <xf borderId="7" fillId="2" fontId="4" numFmtId="0" xfId="0" applyAlignment="1" applyBorder="1" applyFont="1">
      <alignment horizontal="center" readingOrder="0"/>
    </xf>
    <xf borderId="6" fillId="2" fontId="10" numFmtId="0" xfId="0" applyBorder="1" applyFont="1"/>
    <xf borderId="6" fillId="2" fontId="4" numFmtId="0" xfId="0" applyAlignment="1" applyBorder="1" applyFont="1">
      <alignment readingOrder="0"/>
    </xf>
    <xf borderId="8" fillId="2" fontId="10" numFmtId="0" xfId="0" applyBorder="1" applyFont="1"/>
    <xf borderId="9" fillId="2" fontId="4" numFmtId="0" xfId="0" applyAlignment="1" applyBorder="1" applyFont="1">
      <alignment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31.13"/>
    <col customWidth="1" min="2" max="2" width="26.88"/>
    <col customWidth="1" min="3" max="3" width="20.38"/>
    <col customWidth="1" min="4" max="4" width="25.13"/>
    <col customWidth="1" min="5" max="5" width="14.63"/>
    <col customWidth="1" min="6" max="26" width="7.63"/>
  </cols>
  <sheetData>
    <row r="1">
      <c r="A1" s="1" t="s">
        <v>0</v>
      </c>
      <c r="B1" s="2"/>
      <c r="C1" s="3"/>
      <c r="D1" s="4"/>
      <c r="E1" s="4"/>
    </row>
    <row r="2">
      <c r="A2" s="5" t="s">
        <v>1</v>
      </c>
      <c r="B2" s="6" t="s">
        <v>2</v>
      </c>
      <c r="C2" s="7" t="s">
        <v>3</v>
      </c>
      <c r="D2" s="4"/>
      <c r="E2" s="4"/>
      <c r="F2" s="4"/>
    </row>
    <row r="3">
      <c r="A3" s="8" t="s">
        <v>4</v>
      </c>
      <c r="B3" s="9">
        <v>2.0</v>
      </c>
      <c r="C3" s="9">
        <f>0.9*2.1*2</f>
        <v>3.78</v>
      </c>
      <c r="D3" s="4"/>
      <c r="E3" s="4"/>
      <c r="F3" s="10"/>
    </row>
    <row r="4">
      <c r="A4" s="8" t="s">
        <v>5</v>
      </c>
      <c r="B4" s="11">
        <v>1.0</v>
      </c>
      <c r="C4" s="12">
        <v>1.89</v>
      </c>
      <c r="D4" s="10"/>
      <c r="E4" s="10"/>
      <c r="F4" s="13"/>
    </row>
    <row r="5">
      <c r="A5" s="14" t="s">
        <v>6</v>
      </c>
      <c r="B5" s="9">
        <v>2.0</v>
      </c>
      <c r="C5" s="9">
        <f>2*3*2</f>
        <v>12</v>
      </c>
      <c r="D5" s="10"/>
      <c r="E5" s="10"/>
      <c r="F5" s="13"/>
    </row>
    <row r="6">
      <c r="A6" s="8" t="s">
        <v>7</v>
      </c>
      <c r="B6" s="11">
        <v>10.0</v>
      </c>
      <c r="C6" s="12">
        <f>0.6*1.6*10</f>
        <v>9.6</v>
      </c>
      <c r="D6" s="10"/>
      <c r="E6" s="10"/>
      <c r="F6" s="13"/>
    </row>
    <row r="7">
      <c r="A7" s="15"/>
      <c r="B7" s="16"/>
      <c r="C7" s="12"/>
      <c r="D7" s="10"/>
      <c r="E7" s="10"/>
      <c r="F7" s="13"/>
    </row>
    <row r="8">
      <c r="A8" s="17" t="s">
        <v>8</v>
      </c>
      <c r="B8" s="18">
        <f t="shared" ref="B8:C8" si="1">SUM(B3:B7)</f>
        <v>15</v>
      </c>
      <c r="C8" s="19">
        <f t="shared" si="1"/>
        <v>27.27</v>
      </c>
      <c r="D8" s="10"/>
      <c r="E8" s="10"/>
      <c r="F8" s="13"/>
    </row>
    <row r="9">
      <c r="D9" s="13"/>
      <c r="E9" s="10"/>
      <c r="F9" s="13"/>
    </row>
    <row r="10">
      <c r="A10" s="20"/>
      <c r="E10" s="10"/>
      <c r="F10" s="13"/>
    </row>
    <row r="14">
      <c r="A14" s="21" t="s">
        <v>9</v>
      </c>
      <c r="B14" s="2"/>
      <c r="C14" s="2"/>
      <c r="D14" s="3"/>
    </row>
    <row r="15">
      <c r="A15" s="22" t="s">
        <v>1</v>
      </c>
      <c r="B15" s="23" t="s">
        <v>10</v>
      </c>
      <c r="C15" s="24" t="s">
        <v>2</v>
      </c>
      <c r="D15" s="25" t="s">
        <v>3</v>
      </c>
      <c r="E15" s="26" t="s">
        <v>11</v>
      </c>
      <c r="F15" s="27" t="s">
        <v>12</v>
      </c>
    </row>
    <row r="16">
      <c r="A16" s="28" t="s">
        <v>13</v>
      </c>
      <c r="B16" s="29" t="s">
        <v>14</v>
      </c>
      <c r="C16" s="30">
        <v>6.0</v>
      </c>
      <c r="D16" s="31">
        <f>0.6*3*6</f>
        <v>10.8</v>
      </c>
      <c r="E16" s="32">
        <f>D16+D19+D21</f>
        <v>19.98</v>
      </c>
      <c r="F16" s="33">
        <f>D17</f>
        <v>25.2</v>
      </c>
      <c r="G16" s="27" t="s">
        <v>15</v>
      </c>
    </row>
    <row r="17">
      <c r="A17" s="28"/>
      <c r="B17" s="34" t="s">
        <v>16</v>
      </c>
      <c r="C17" s="35">
        <v>6.0</v>
      </c>
      <c r="D17" s="36">
        <f>1.4*3*6</f>
        <v>25.2</v>
      </c>
      <c r="E17" s="13"/>
      <c r="F17" s="33">
        <f>D22</f>
        <v>14.7</v>
      </c>
      <c r="G17" s="27" t="s">
        <v>17</v>
      </c>
    </row>
    <row r="18">
      <c r="A18" s="28"/>
      <c r="B18" s="37"/>
      <c r="C18" s="35"/>
      <c r="D18" s="36"/>
      <c r="E18" s="13"/>
    </row>
    <row r="19">
      <c r="A19" s="28" t="s">
        <v>18</v>
      </c>
      <c r="B19" s="29" t="s">
        <v>19</v>
      </c>
      <c r="C19" s="35">
        <v>6.0</v>
      </c>
      <c r="D19" s="36">
        <f>0.8*0.6*6</f>
        <v>2.88</v>
      </c>
      <c r="E19" s="13"/>
    </row>
    <row r="20">
      <c r="A20" s="28"/>
      <c r="B20" s="37"/>
      <c r="C20" s="35"/>
      <c r="D20" s="36"/>
      <c r="E20" s="13"/>
    </row>
    <row r="21" ht="15.75" customHeight="1">
      <c r="A21" s="22" t="s">
        <v>20</v>
      </c>
      <c r="B21" s="38" t="s">
        <v>21</v>
      </c>
      <c r="C21" s="30">
        <v>7.0</v>
      </c>
      <c r="D21" s="31">
        <f>0.6*1.5*7</f>
        <v>6.3</v>
      </c>
      <c r="E21" s="13"/>
    </row>
    <row r="22" ht="15.75" customHeight="1">
      <c r="A22" s="28"/>
      <c r="B22" s="39" t="s">
        <v>22</v>
      </c>
      <c r="C22" s="40">
        <v>7.0</v>
      </c>
      <c r="D22" s="36">
        <f>1.4*1.5*7</f>
        <v>14.7</v>
      </c>
      <c r="E22" s="13"/>
    </row>
    <row r="23" ht="15.75" customHeight="1">
      <c r="A23" s="41"/>
      <c r="B23" s="39"/>
      <c r="C23" s="42"/>
      <c r="D23" s="43"/>
      <c r="E23" s="13"/>
    </row>
    <row r="24" ht="15.75" customHeight="1">
      <c r="A24" s="44" t="s">
        <v>8</v>
      </c>
      <c r="B24" s="45"/>
      <c r="C24" s="46">
        <f t="shared" ref="C24:D24" si="2">SUM(C16:C22)</f>
        <v>32</v>
      </c>
      <c r="D24" s="47">
        <f t="shared" si="2"/>
        <v>59.88</v>
      </c>
      <c r="E24" s="13"/>
    </row>
    <row r="25" ht="15.75" customHeight="1"/>
    <row r="26" ht="15.75" customHeight="1"/>
    <row r="27" ht="15.75" customHeight="1">
      <c r="A27" s="21" t="s">
        <v>23</v>
      </c>
      <c r="B27" s="3"/>
      <c r="C27" s="48"/>
      <c r="D27" s="21" t="s">
        <v>24</v>
      </c>
      <c r="E27" s="3"/>
      <c r="F27" s="13"/>
    </row>
    <row r="28" ht="15.75" customHeight="1">
      <c r="A28" s="22" t="s">
        <v>1</v>
      </c>
      <c r="B28" s="49" t="s">
        <v>25</v>
      </c>
      <c r="C28" s="50"/>
      <c r="D28" s="22" t="s">
        <v>1</v>
      </c>
      <c r="E28" s="51" t="s">
        <v>25</v>
      </c>
      <c r="F28" s="13"/>
    </row>
    <row r="29" ht="15.75" customHeight="1">
      <c r="A29" s="28" t="s">
        <v>13</v>
      </c>
      <c r="B29" s="31">
        <f>6*(3+0.3+0.3)</f>
        <v>21.6</v>
      </c>
      <c r="C29" s="52"/>
      <c r="D29" s="28" t="s">
        <v>13</v>
      </c>
      <c r="E29" s="53">
        <v>21.6</v>
      </c>
      <c r="F29" s="13"/>
    </row>
    <row r="30" ht="15.75" customHeight="1">
      <c r="A30" s="28" t="s">
        <v>18</v>
      </c>
      <c r="B30" s="54">
        <f>6*(0.8+0.3+0.3)</f>
        <v>8.4</v>
      </c>
      <c r="C30" s="52"/>
      <c r="D30" s="28" t="s">
        <v>18</v>
      </c>
      <c r="E30" s="55">
        <v>8.4</v>
      </c>
      <c r="F30" s="13"/>
    </row>
    <row r="31" ht="15.75" customHeight="1">
      <c r="A31" s="22" t="s">
        <v>20</v>
      </c>
      <c r="B31" s="36">
        <f>7*(1.5+0.3+0.3)</f>
        <v>14.7</v>
      </c>
      <c r="C31" s="52"/>
      <c r="D31" s="22" t="s">
        <v>20</v>
      </c>
      <c r="E31" s="56">
        <v>14.7</v>
      </c>
      <c r="F31" s="13"/>
    </row>
    <row r="32" ht="15.75" customHeight="1">
      <c r="A32" s="28"/>
      <c r="B32" s="31"/>
      <c r="C32" s="52"/>
      <c r="D32" s="28"/>
      <c r="E32" s="31"/>
      <c r="F32" s="13"/>
    </row>
    <row r="33" ht="15.75" customHeight="1">
      <c r="A33" s="28" t="s">
        <v>4</v>
      </c>
      <c r="B33" s="37">
        <f>2*(0.9+0.3+0.3)</f>
        <v>3</v>
      </c>
      <c r="C33" s="52"/>
      <c r="D33" s="28"/>
      <c r="E33" s="37"/>
      <c r="F33" s="13"/>
    </row>
    <row r="34" ht="15.75" customHeight="1">
      <c r="A34" s="28" t="s">
        <v>5</v>
      </c>
      <c r="B34" s="36">
        <f>0.9+0.3+0.3</f>
        <v>1.5</v>
      </c>
      <c r="C34" s="57"/>
      <c r="D34" s="28"/>
      <c r="E34" s="36"/>
      <c r="F34" s="13"/>
    </row>
    <row r="35" ht="15.75" customHeight="1">
      <c r="A35" s="22" t="s">
        <v>6</v>
      </c>
      <c r="B35" s="39">
        <f>2*(2+0.3+0.3)</f>
        <v>5.2</v>
      </c>
      <c r="C35" s="57"/>
      <c r="D35" s="22"/>
      <c r="E35" s="39"/>
      <c r="F35" s="13"/>
    </row>
    <row r="36" ht="15.75" customHeight="1">
      <c r="A36" s="28" t="s">
        <v>7</v>
      </c>
      <c r="B36" s="58" t="s">
        <v>26</v>
      </c>
      <c r="C36" s="57"/>
      <c r="D36" s="28"/>
      <c r="E36" s="39"/>
      <c r="F36" s="13"/>
    </row>
    <row r="37" ht="15.75" customHeight="1">
      <c r="A37" s="44" t="s">
        <v>8</v>
      </c>
      <c r="B37" s="45"/>
      <c r="C37" s="59"/>
      <c r="D37" s="44" t="s">
        <v>8</v>
      </c>
      <c r="E37" s="45"/>
      <c r="F37" s="13"/>
    </row>
    <row r="38" ht="15.75" customHeight="1"/>
    <row r="39" ht="15.75" customHeight="1">
      <c r="C39" s="13"/>
    </row>
    <row r="40" ht="15.75" customHeight="1">
      <c r="A40" s="60" t="s">
        <v>27</v>
      </c>
      <c r="B40" s="3"/>
      <c r="C40" s="13"/>
      <c r="D40" s="61" t="s">
        <v>28</v>
      </c>
      <c r="E40" s="3"/>
      <c r="F40" s="13"/>
    </row>
    <row r="41" ht="15.75" customHeight="1">
      <c r="A41" s="62"/>
      <c r="B41" s="62"/>
      <c r="C41" s="13"/>
      <c r="D41" s="62"/>
      <c r="E41" s="62"/>
      <c r="F41" s="13"/>
    </row>
    <row r="42" ht="15.75" customHeight="1">
      <c r="A42" s="62"/>
      <c r="B42" s="63" t="s">
        <v>29</v>
      </c>
      <c r="C42" s="13"/>
      <c r="D42" s="64" t="s">
        <v>30</v>
      </c>
      <c r="E42" s="63" t="s">
        <v>29</v>
      </c>
      <c r="F42" s="13"/>
    </row>
    <row r="43" ht="15.75" customHeight="1">
      <c r="A43" s="65" t="s">
        <v>31</v>
      </c>
      <c r="B43" s="66">
        <v>23.75</v>
      </c>
      <c r="C43" s="13"/>
      <c r="D43" s="67" t="s">
        <v>32</v>
      </c>
      <c r="E43" s="68">
        <v>210.66</v>
      </c>
      <c r="F43" s="13"/>
    </row>
    <row r="44" ht="15.75" customHeight="1">
      <c r="A44" s="63" t="s">
        <v>33</v>
      </c>
      <c r="B44" s="69">
        <v>23.4</v>
      </c>
      <c r="C44" s="13"/>
      <c r="D44" s="70" t="s">
        <v>34</v>
      </c>
      <c r="E44" s="71">
        <v>10.5</v>
      </c>
      <c r="F44" s="13"/>
    </row>
    <row r="45" ht="15.75" customHeight="1">
      <c r="A45" s="63" t="s">
        <v>35</v>
      </c>
      <c r="B45" s="69">
        <v>3.9</v>
      </c>
      <c r="C45" s="13"/>
      <c r="D45" s="70" t="s">
        <v>36</v>
      </c>
      <c r="E45" s="71">
        <v>42.47</v>
      </c>
      <c r="F45" s="13"/>
    </row>
    <row r="46" ht="15.75" customHeight="1">
      <c r="A46" s="63" t="s">
        <v>37</v>
      </c>
      <c r="B46" s="69">
        <v>243.28</v>
      </c>
      <c r="C46" s="13"/>
      <c r="D46" s="70" t="s">
        <v>38</v>
      </c>
      <c r="E46" s="71">
        <v>41.57</v>
      </c>
      <c r="F46" s="13"/>
    </row>
    <row r="47" ht="15.75" customHeight="1">
      <c r="A47" s="63" t="s">
        <v>39</v>
      </c>
      <c r="B47" s="69">
        <v>56.08</v>
      </c>
      <c r="C47" s="13"/>
      <c r="D47" s="63"/>
      <c r="E47" s="69"/>
      <c r="F47" s="13"/>
    </row>
    <row r="48" ht="15.75" customHeight="1">
      <c r="A48" s="63"/>
      <c r="B48" s="69"/>
      <c r="C48" s="13"/>
      <c r="D48" s="63"/>
      <c r="E48" s="69"/>
      <c r="F48" s="13"/>
    </row>
    <row r="49" ht="15.75" customHeight="1">
      <c r="A49" s="72" t="s">
        <v>8</v>
      </c>
      <c r="B49" s="73">
        <f>SUM(B43:B48)</f>
        <v>350.41</v>
      </c>
      <c r="C49" s="13"/>
      <c r="D49" s="74" t="s">
        <v>40</v>
      </c>
      <c r="E49" s="73">
        <f>SUM(E43:E46)</f>
        <v>305.2</v>
      </c>
      <c r="F49" s="13"/>
    </row>
    <row r="50" ht="15.75" customHeight="1"/>
    <row r="51" ht="15.75" customHeight="1">
      <c r="D51" s="64" t="s">
        <v>41</v>
      </c>
      <c r="E51" s="63" t="s">
        <v>29</v>
      </c>
    </row>
    <row r="52" ht="15.75" customHeight="1">
      <c r="D52" s="65" t="s">
        <v>31</v>
      </c>
      <c r="E52" s="66">
        <f>65.34-1.92-1.89</f>
        <v>61.53</v>
      </c>
    </row>
    <row r="53" ht="15.75" customHeight="1">
      <c r="D53" s="63" t="s">
        <v>33</v>
      </c>
      <c r="E53" s="69">
        <f>72.93-0.96-1.89</f>
        <v>70.08</v>
      </c>
    </row>
    <row r="54" ht="15.75" customHeight="1">
      <c r="A54" s="75" t="s">
        <v>42</v>
      </c>
      <c r="B54" s="76"/>
      <c r="C54" s="77"/>
      <c r="D54" s="78" t="s">
        <v>35</v>
      </c>
      <c r="E54" s="69">
        <f>20.54-1.89</f>
        <v>18.65</v>
      </c>
    </row>
    <row r="55" ht="15.75" customHeight="1">
      <c r="A55" s="79"/>
      <c r="B55" s="79"/>
      <c r="C55" s="80"/>
      <c r="D55" s="78"/>
      <c r="E55" s="69"/>
    </row>
    <row r="56" ht="15.75" customHeight="1">
      <c r="A56" s="79"/>
      <c r="B56" s="81" t="s">
        <v>29</v>
      </c>
      <c r="C56" s="82" t="s">
        <v>43</v>
      </c>
      <c r="D56" s="78"/>
      <c r="E56" s="69"/>
    </row>
    <row r="57" ht="15.75" customHeight="1">
      <c r="A57" s="83" t="s">
        <v>44</v>
      </c>
      <c r="B57" s="84">
        <f>28.85*3.5+(1.5*3.5)</f>
        <v>106.225</v>
      </c>
      <c r="C57" s="84">
        <f>106.225-1.92-36</f>
        <v>68.305</v>
      </c>
      <c r="D57" s="78"/>
      <c r="E57" s="69"/>
    </row>
    <row r="58" ht="15.75" customHeight="1">
      <c r="A58" s="81" t="s">
        <v>45</v>
      </c>
      <c r="B58" s="85">
        <f>11.07*3.5</f>
        <v>38.745</v>
      </c>
      <c r="C58" s="85">
        <f>38.745-6</f>
        <v>32.745</v>
      </c>
      <c r="D58" s="74" t="s">
        <v>46</v>
      </c>
      <c r="E58" s="73">
        <f>SUM(E52:E57)</f>
        <v>150.26</v>
      </c>
    </row>
    <row r="59" ht="15.75" customHeight="1">
      <c r="A59" s="81" t="s">
        <v>47</v>
      </c>
      <c r="B59" s="85">
        <f>28.85*3.5</f>
        <v>100.975</v>
      </c>
      <c r="C59" s="85">
        <f>100.975-21-6</f>
        <v>73.975</v>
      </c>
      <c r="D59" s="13"/>
    </row>
    <row r="60" ht="15.75" customHeight="1">
      <c r="A60" s="81" t="s">
        <v>48</v>
      </c>
      <c r="B60" s="85">
        <f>11.07*3.5</f>
        <v>38.745</v>
      </c>
      <c r="C60" s="85">
        <f>38.745-0.96</f>
        <v>37.785</v>
      </c>
      <c r="D60" s="86"/>
      <c r="E60" s="62"/>
    </row>
    <row r="61" ht="15.75" customHeight="1">
      <c r="A61" s="87" t="s">
        <v>49</v>
      </c>
      <c r="B61" s="88">
        <f>SUM(B55:B60)</f>
        <v>284.69</v>
      </c>
      <c r="C61" s="89">
        <f>SUM(C55:C60)*2</f>
        <v>425.62</v>
      </c>
      <c r="D61" s="64" t="s">
        <v>50</v>
      </c>
      <c r="E61" s="63" t="s">
        <v>29</v>
      </c>
    </row>
    <row r="62" ht="15.75" customHeight="1">
      <c r="A62" s="90"/>
      <c r="B62" s="91"/>
      <c r="C62" s="92"/>
      <c r="D62" s="67" t="s">
        <v>32</v>
      </c>
      <c r="E62" s="68">
        <v>60.4</v>
      </c>
    </row>
    <row r="63" ht="15.75" customHeight="1">
      <c r="A63" s="93" t="s">
        <v>51</v>
      </c>
      <c r="B63" s="85">
        <f>37*3</f>
        <v>111</v>
      </c>
      <c r="C63" s="85">
        <f>111-3.78-1.89</f>
        <v>105.33</v>
      </c>
      <c r="D63" s="70" t="s">
        <v>34</v>
      </c>
      <c r="E63" s="94">
        <v>10.5</v>
      </c>
    </row>
    <row r="64" ht="15.75" customHeight="1">
      <c r="A64" s="95" t="s">
        <v>52</v>
      </c>
      <c r="B64" s="91"/>
      <c r="C64" s="92">
        <f>(11.07+11.07+30.35+30.35)*0.95</f>
        <v>78.698</v>
      </c>
      <c r="D64" s="70" t="s">
        <v>36</v>
      </c>
      <c r="E64" s="94">
        <v>42.47</v>
      </c>
    </row>
    <row r="65" ht="15.75" customHeight="1">
      <c r="A65" s="87" t="s">
        <v>53</v>
      </c>
      <c r="B65" s="88">
        <f>SUM(B57:B63)</f>
        <v>680.38</v>
      </c>
      <c r="C65" s="89">
        <f>C63+C64</f>
        <v>184.028</v>
      </c>
      <c r="D65" s="70" t="s">
        <v>38</v>
      </c>
      <c r="E65" s="94">
        <v>41.57</v>
      </c>
    </row>
    <row r="66" ht="15.75" customHeight="1">
      <c r="D66" s="63"/>
      <c r="E66" s="69"/>
    </row>
    <row r="67" ht="15.75" customHeight="1">
      <c r="D67" s="63"/>
      <c r="E67" s="69"/>
    </row>
    <row r="68" ht="15.75" customHeight="1">
      <c r="A68" s="13"/>
      <c r="D68" s="74" t="s">
        <v>54</v>
      </c>
      <c r="E68" s="73">
        <f>SUM(E62:E65)</f>
        <v>154.94</v>
      </c>
    </row>
    <row r="69" ht="15.75" customHeight="1"/>
    <row r="70" ht="15.75" customHeight="1">
      <c r="D70" s="64" t="s">
        <v>55</v>
      </c>
      <c r="E70" s="63" t="s">
        <v>29</v>
      </c>
    </row>
    <row r="71" ht="15.75" customHeight="1">
      <c r="D71" s="96" t="s">
        <v>32</v>
      </c>
      <c r="E71" s="97">
        <v>60.4</v>
      </c>
    </row>
    <row r="72" ht="15.75" customHeight="1">
      <c r="D72" s="98" t="s">
        <v>34</v>
      </c>
      <c r="E72" s="94">
        <v>10.5</v>
      </c>
    </row>
    <row r="73" ht="15.75" customHeight="1">
      <c r="A73" s="60" t="s">
        <v>56</v>
      </c>
      <c r="B73" s="3"/>
      <c r="C73" s="13"/>
      <c r="D73" s="98" t="s">
        <v>36</v>
      </c>
      <c r="E73" s="94">
        <v>42.47</v>
      </c>
    </row>
    <row r="74" ht="15.75" customHeight="1">
      <c r="A74" s="62"/>
      <c r="B74" s="62"/>
      <c r="C74" s="13"/>
      <c r="D74" s="98" t="s">
        <v>38</v>
      </c>
      <c r="E74" s="94">
        <v>41.57</v>
      </c>
    </row>
    <row r="75" ht="15.75" customHeight="1">
      <c r="A75" s="62"/>
      <c r="B75" s="63" t="s">
        <v>57</v>
      </c>
      <c r="C75" s="13"/>
      <c r="D75" s="70" t="s">
        <v>58</v>
      </c>
      <c r="E75" s="71">
        <v>80.0</v>
      </c>
    </row>
    <row r="76" ht="15.75" customHeight="1">
      <c r="A76" s="65" t="s">
        <v>59</v>
      </c>
      <c r="B76" s="66">
        <f>79.84+1.5</f>
        <v>81.34</v>
      </c>
      <c r="C76" s="13"/>
      <c r="D76" s="63"/>
      <c r="E76" s="69"/>
    </row>
    <row r="77" ht="15.75" customHeight="1">
      <c r="A77" s="63" t="s">
        <v>60</v>
      </c>
      <c r="B77" s="69">
        <f>19.95+4.7+1.89+1.89+5.2+3.37</f>
        <v>37</v>
      </c>
      <c r="C77" s="13"/>
      <c r="D77" s="74" t="s">
        <v>61</v>
      </c>
      <c r="E77" s="73">
        <f>SUM(E71:E75)</f>
        <v>234.94</v>
      </c>
    </row>
    <row r="78" ht="15.75" customHeight="1">
      <c r="A78" s="63"/>
      <c r="B78" s="69"/>
      <c r="C78" s="13"/>
    </row>
    <row r="79" ht="15.75" customHeight="1">
      <c r="A79" s="72" t="s">
        <v>8</v>
      </c>
      <c r="B79" s="73">
        <f>SUM(B76:B78)</f>
        <v>118.34</v>
      </c>
      <c r="C79" s="13"/>
      <c r="D79" s="61" t="s">
        <v>62</v>
      </c>
      <c r="E79" s="3"/>
    </row>
    <row r="80" ht="15.75" customHeight="1">
      <c r="C80" s="13"/>
      <c r="D80" s="62"/>
      <c r="E80" s="62"/>
    </row>
    <row r="81" ht="15.75" customHeight="1">
      <c r="C81" s="13"/>
      <c r="D81" s="99" t="s">
        <v>63</v>
      </c>
      <c r="E81" s="63" t="s">
        <v>29</v>
      </c>
    </row>
    <row r="82" ht="15.75" customHeight="1">
      <c r="A82" s="60" t="s">
        <v>64</v>
      </c>
      <c r="B82" s="3"/>
      <c r="C82" s="13"/>
      <c r="D82" s="67" t="s">
        <v>65</v>
      </c>
      <c r="E82" s="68">
        <v>581.82</v>
      </c>
    </row>
    <row r="83" ht="15.75" customHeight="1">
      <c r="A83" s="62"/>
      <c r="B83" s="62"/>
      <c r="C83" s="13"/>
      <c r="D83" s="70" t="s">
        <v>66</v>
      </c>
      <c r="E83" s="94">
        <f>(29.01+11.07+21.84)*1</f>
        <v>61.92</v>
      </c>
    </row>
    <row r="84" ht="15.75" customHeight="1">
      <c r="A84" s="62"/>
      <c r="B84" s="63" t="s">
        <v>57</v>
      </c>
      <c r="C84" s="13"/>
      <c r="D84" s="70" t="s">
        <v>67</v>
      </c>
      <c r="E84" s="94">
        <f>(29.01+11.07+21.84)*0.1</f>
        <v>6.192</v>
      </c>
    </row>
    <row r="85" ht="15.75" customHeight="1">
      <c r="A85" s="65" t="s">
        <v>68</v>
      </c>
      <c r="B85" s="66">
        <v>82.7</v>
      </c>
      <c r="C85" s="13"/>
      <c r="D85" s="70" t="s">
        <v>69</v>
      </c>
      <c r="E85" s="71">
        <v>41.57</v>
      </c>
    </row>
    <row r="86" ht="15.75" customHeight="1">
      <c r="A86" s="63" t="s">
        <v>39</v>
      </c>
      <c r="B86" s="100"/>
      <c r="C86" s="13"/>
      <c r="D86" s="63"/>
      <c r="E86" s="69"/>
    </row>
    <row r="87" ht="15.75" customHeight="1">
      <c r="A87" s="63"/>
      <c r="B87" s="69"/>
      <c r="C87" s="13"/>
      <c r="D87" s="63"/>
      <c r="E87" s="69"/>
    </row>
    <row r="88" ht="15.75" customHeight="1">
      <c r="A88" s="72" t="s">
        <v>8</v>
      </c>
      <c r="B88" s="73">
        <f>SUM(B85:B87)</f>
        <v>82.7</v>
      </c>
      <c r="C88" s="13"/>
      <c r="D88" s="101" t="s">
        <v>70</v>
      </c>
      <c r="E88" s="73">
        <f>SUM(E82:E85)</f>
        <v>691.502</v>
      </c>
    </row>
    <row r="89" ht="15.75" customHeight="1">
      <c r="C89" s="13"/>
    </row>
    <row r="90" ht="15.75" customHeight="1">
      <c r="C90" s="13"/>
    </row>
    <row r="91" ht="15.75" customHeight="1">
      <c r="A91" s="1" t="s">
        <v>71</v>
      </c>
      <c r="B91" s="2"/>
      <c r="C91" s="3"/>
    </row>
    <row r="92" ht="15.75" customHeight="1">
      <c r="A92" s="5" t="s">
        <v>1</v>
      </c>
      <c r="B92" s="6" t="s">
        <v>2</v>
      </c>
      <c r="C92" s="102" t="s">
        <v>72</v>
      </c>
    </row>
    <row r="93" ht="15.75" customHeight="1">
      <c r="A93" s="8" t="s">
        <v>4</v>
      </c>
      <c r="B93" s="9">
        <v>2.0</v>
      </c>
      <c r="C93" s="9">
        <f>0.9*2</f>
        <v>1.8</v>
      </c>
    </row>
    <row r="94" ht="15.75" customHeight="1">
      <c r="A94" s="8" t="s">
        <v>5</v>
      </c>
      <c r="B94" s="11">
        <v>1.0</v>
      </c>
      <c r="C94" s="12">
        <f>0.9</f>
        <v>0.9</v>
      </c>
    </row>
    <row r="95" ht="15.75" customHeight="1">
      <c r="A95" s="14" t="s">
        <v>6</v>
      </c>
      <c r="B95" s="9">
        <v>2.0</v>
      </c>
      <c r="C95" s="9">
        <f>2*2</f>
        <v>4</v>
      </c>
    </row>
    <row r="96" ht="15.75" customHeight="1">
      <c r="A96" s="8" t="s">
        <v>7</v>
      </c>
      <c r="B96" s="11">
        <v>10.0</v>
      </c>
      <c r="C96" s="103" t="s">
        <v>26</v>
      </c>
    </row>
    <row r="97" ht="15.75" customHeight="1">
      <c r="A97" s="15"/>
      <c r="B97" s="16"/>
      <c r="C97" s="12"/>
    </row>
    <row r="98" ht="15.75" customHeight="1">
      <c r="A98" s="17" t="s">
        <v>8</v>
      </c>
      <c r="B98" s="18">
        <f t="shared" ref="B98:C98" si="3">SUM(B93:B97)</f>
        <v>15</v>
      </c>
      <c r="C98" s="19">
        <f t="shared" si="3"/>
        <v>6.7</v>
      </c>
    </row>
    <row r="99" ht="15.75" customHeight="1"/>
    <row r="100" ht="15.75" customHeight="1"/>
    <row r="101" ht="15.75" customHeight="1">
      <c r="A101" s="21" t="s">
        <v>73</v>
      </c>
      <c r="B101" s="2"/>
      <c r="C101" s="3"/>
    </row>
    <row r="102" ht="15.75" customHeight="1">
      <c r="A102" s="22" t="s">
        <v>1</v>
      </c>
      <c r="B102" s="24" t="s">
        <v>2</v>
      </c>
      <c r="C102" s="25" t="s">
        <v>3</v>
      </c>
    </row>
    <row r="103" ht="15.75" customHeight="1">
      <c r="A103" s="28" t="s">
        <v>13</v>
      </c>
      <c r="B103" s="30">
        <v>6.0</v>
      </c>
      <c r="C103" s="31">
        <f>3*6</f>
        <v>18</v>
      </c>
    </row>
    <row r="104" ht="15.75" customHeight="1">
      <c r="A104" s="28" t="s">
        <v>18</v>
      </c>
      <c r="B104" s="35">
        <v>6.0</v>
      </c>
      <c r="C104" s="36">
        <f>0.8*6</f>
        <v>4.8</v>
      </c>
    </row>
    <row r="105" ht="15.75" customHeight="1">
      <c r="A105" s="22" t="s">
        <v>20</v>
      </c>
      <c r="B105" s="30">
        <v>7.0</v>
      </c>
      <c r="C105" s="31">
        <f>1.5*7</f>
        <v>10.5</v>
      </c>
    </row>
    <row r="106" ht="15.75" customHeight="1">
      <c r="A106" s="41"/>
      <c r="B106" s="42"/>
      <c r="C106" s="43"/>
    </row>
    <row r="107" ht="15.75" customHeight="1">
      <c r="A107" s="44" t="s">
        <v>8</v>
      </c>
      <c r="B107" s="46">
        <f t="shared" ref="B107:C107" si="4">SUM(B103:B105)</f>
        <v>19</v>
      </c>
      <c r="C107" s="47">
        <f t="shared" si="4"/>
        <v>33.3</v>
      </c>
    </row>
    <row r="108" ht="15.75" customHeight="1">
      <c r="C108" s="33">
        <f>C107+0.52</f>
        <v>33.82</v>
      </c>
    </row>
    <row r="109" ht="15.75" customHeight="1"/>
    <row r="110" ht="15.75" customHeight="1">
      <c r="A110" s="1" t="s">
        <v>74</v>
      </c>
      <c r="B110" s="2"/>
      <c r="C110" s="3"/>
    </row>
    <row r="111" ht="15.75" customHeight="1">
      <c r="A111" s="5" t="s">
        <v>1</v>
      </c>
      <c r="B111" s="6" t="s">
        <v>2</v>
      </c>
      <c r="C111" s="102" t="s">
        <v>72</v>
      </c>
    </row>
    <row r="112" ht="15.75" customHeight="1">
      <c r="A112" s="8" t="s">
        <v>4</v>
      </c>
      <c r="B112" s="9">
        <v>2.0</v>
      </c>
      <c r="C112" s="9">
        <f>2*(0.9+2.1+2.1)</f>
        <v>10.2</v>
      </c>
    </row>
    <row r="113" ht="15.75" customHeight="1">
      <c r="A113" s="8" t="s">
        <v>5</v>
      </c>
      <c r="B113" s="11">
        <v>1.0</v>
      </c>
      <c r="C113" s="9">
        <f>1*(0.9+2.1+2.1)</f>
        <v>5.1</v>
      </c>
    </row>
    <row r="114" ht="15.75" customHeight="1">
      <c r="A114" s="14" t="s">
        <v>6</v>
      </c>
      <c r="B114" s="9">
        <v>2.0</v>
      </c>
      <c r="C114" s="9">
        <f>2*(2+3+3)</f>
        <v>16</v>
      </c>
    </row>
    <row r="115" ht="15.75" customHeight="1">
      <c r="A115" s="8" t="s">
        <v>7</v>
      </c>
      <c r="B115" s="11">
        <v>10.0</v>
      </c>
      <c r="C115" s="9">
        <f>10*(0.6+1.6+1.6)</f>
        <v>38</v>
      </c>
    </row>
    <row r="116" ht="15.75" customHeight="1">
      <c r="A116" s="15"/>
      <c r="B116" s="16"/>
      <c r="C116" s="9"/>
    </row>
    <row r="117" ht="15.75" customHeight="1">
      <c r="A117" s="17" t="s">
        <v>8</v>
      </c>
      <c r="B117" s="18">
        <f t="shared" ref="B117:C117" si="5">SUM(B112:B116)</f>
        <v>15</v>
      </c>
      <c r="C117" s="19">
        <f t="shared" si="5"/>
        <v>69.3</v>
      </c>
    </row>
    <row r="118" ht="15.75" customHeight="1"/>
    <row r="119" ht="15.75" customHeight="1"/>
    <row r="120" ht="15.75" customHeight="1">
      <c r="A120" s="21" t="s">
        <v>75</v>
      </c>
      <c r="B120" s="2"/>
      <c r="C120" s="3"/>
    </row>
    <row r="121" ht="15.75" customHeight="1">
      <c r="A121" s="22" t="s">
        <v>1</v>
      </c>
      <c r="B121" s="24" t="s">
        <v>2</v>
      </c>
      <c r="C121" s="104" t="s">
        <v>72</v>
      </c>
    </row>
    <row r="122" ht="15.75" customHeight="1">
      <c r="A122" s="28" t="s">
        <v>13</v>
      </c>
      <c r="B122" s="30">
        <v>6.0</v>
      </c>
      <c r="C122" s="31">
        <f>6*(3+3+2+2)</f>
        <v>60</v>
      </c>
    </row>
    <row r="123" ht="15.75" customHeight="1">
      <c r="A123" s="28" t="s">
        <v>18</v>
      </c>
      <c r="B123" s="35">
        <v>6.0</v>
      </c>
      <c r="C123" s="36">
        <f>6*(0.8+0.8+0.6+0.6)</f>
        <v>16.8</v>
      </c>
    </row>
    <row r="124" ht="15.75" customHeight="1">
      <c r="A124" s="22" t="s">
        <v>20</v>
      </c>
      <c r="B124" s="30">
        <v>7.0</v>
      </c>
      <c r="C124" s="31">
        <f>7*(1.5+1.5+2+2)</f>
        <v>49</v>
      </c>
    </row>
    <row r="125" ht="15.75" customHeight="1">
      <c r="A125" s="41"/>
      <c r="B125" s="42"/>
      <c r="C125" s="43"/>
    </row>
    <row r="126" ht="15.75" customHeight="1">
      <c r="A126" s="44" t="s">
        <v>8</v>
      </c>
      <c r="B126" s="46">
        <f t="shared" ref="B126:C126" si="6">SUM(B122:B124)</f>
        <v>19</v>
      </c>
      <c r="C126" s="47">
        <f t="shared" si="6"/>
        <v>125.8</v>
      </c>
    </row>
    <row r="127" ht="15.75" customHeight="1"/>
    <row r="128" ht="15.75" customHeight="1"/>
    <row r="129" ht="15.75" customHeight="1"/>
    <row r="130" ht="15.75" customHeight="1">
      <c r="A130" s="1" t="s">
        <v>76</v>
      </c>
      <c r="B130" s="2"/>
      <c r="C130" s="3"/>
    </row>
    <row r="131" ht="15.75" customHeight="1">
      <c r="A131" s="5" t="s">
        <v>1</v>
      </c>
      <c r="B131" s="6" t="s">
        <v>2</v>
      </c>
      <c r="C131" s="102" t="s">
        <v>3</v>
      </c>
    </row>
    <row r="132" ht="15.75" customHeight="1">
      <c r="A132" s="8" t="s">
        <v>4</v>
      </c>
      <c r="B132" s="9">
        <v>2.0</v>
      </c>
      <c r="C132" s="9" t="s">
        <v>77</v>
      </c>
    </row>
    <row r="133" ht="15.75" customHeight="1">
      <c r="A133" s="8" t="s">
        <v>5</v>
      </c>
      <c r="B133" s="11">
        <v>1.0</v>
      </c>
      <c r="C133" s="9" t="s">
        <v>77</v>
      </c>
    </row>
    <row r="134" ht="15.75" customHeight="1">
      <c r="A134" s="14" t="s">
        <v>6</v>
      </c>
      <c r="B134" s="9">
        <v>2.0</v>
      </c>
      <c r="C134" s="9">
        <f>3*2*2</f>
        <v>12</v>
      </c>
    </row>
    <row r="135" ht="15.75" customHeight="1">
      <c r="A135" s="8" t="s">
        <v>7</v>
      </c>
      <c r="B135" s="11">
        <v>10.0</v>
      </c>
      <c r="C135" s="9" t="s">
        <v>77</v>
      </c>
    </row>
    <row r="136" ht="15.75" customHeight="1">
      <c r="A136" s="15"/>
      <c r="B136" s="16"/>
      <c r="C136" s="9"/>
    </row>
    <row r="137" ht="15.75" customHeight="1">
      <c r="A137" s="17" t="s">
        <v>8</v>
      </c>
      <c r="B137" s="18">
        <f t="shared" ref="B137:C137" si="7">SUM(B132:B136)</f>
        <v>15</v>
      </c>
      <c r="C137" s="19">
        <f t="shared" si="7"/>
        <v>12</v>
      </c>
    </row>
    <row r="138" ht="15.75" customHeight="1"/>
    <row r="139" ht="15.75" customHeight="1"/>
    <row r="140" ht="15.75" customHeight="1">
      <c r="A140" s="21" t="s">
        <v>78</v>
      </c>
      <c r="B140" s="2"/>
      <c r="C140" s="3"/>
    </row>
    <row r="141" ht="15.75" customHeight="1">
      <c r="A141" s="22" t="s">
        <v>1</v>
      </c>
      <c r="B141" s="24" t="s">
        <v>2</v>
      </c>
      <c r="C141" s="104" t="s">
        <v>3</v>
      </c>
    </row>
    <row r="142" ht="15.75" customHeight="1">
      <c r="A142" s="28" t="s">
        <v>13</v>
      </c>
      <c r="B142" s="30">
        <v>6.0</v>
      </c>
      <c r="C142" s="31">
        <f>3*2*6</f>
        <v>36</v>
      </c>
    </row>
    <row r="143" ht="15.75" customHeight="1">
      <c r="A143" s="28" t="s">
        <v>18</v>
      </c>
      <c r="B143" s="35">
        <v>6.0</v>
      </c>
      <c r="C143" s="36">
        <f>0.8*0.6*6</f>
        <v>2.88</v>
      </c>
    </row>
    <row r="144" ht="15.75" customHeight="1">
      <c r="A144" s="22" t="s">
        <v>20</v>
      </c>
      <c r="B144" s="30">
        <v>7.0</v>
      </c>
      <c r="C144" s="31">
        <f>1.5*2*7</f>
        <v>21</v>
      </c>
    </row>
    <row r="145" ht="15.75" customHeight="1">
      <c r="A145" s="41"/>
      <c r="B145" s="42"/>
      <c r="C145" s="43"/>
    </row>
    <row r="146" ht="15.75" customHeight="1">
      <c r="A146" s="44" t="s">
        <v>8</v>
      </c>
      <c r="B146" s="46">
        <f t="shared" ref="B146:C146" si="8">SUM(B142:B144)</f>
        <v>19</v>
      </c>
      <c r="C146" s="47">
        <f t="shared" si="8"/>
        <v>59.88</v>
      </c>
    </row>
    <row r="147" ht="15.75" customHeight="1"/>
    <row r="148" ht="15.75" customHeight="1">
      <c r="A148" s="105" t="s">
        <v>79</v>
      </c>
      <c r="B148" s="2"/>
      <c r="C148" s="3"/>
    </row>
    <row r="149" ht="15.75" customHeight="1">
      <c r="A149" s="22" t="s">
        <v>1</v>
      </c>
      <c r="B149" s="24" t="s">
        <v>2</v>
      </c>
      <c r="C149" s="104" t="s">
        <v>3</v>
      </c>
    </row>
    <row r="150" ht="15.75" customHeight="1">
      <c r="A150" s="106" t="s">
        <v>80</v>
      </c>
      <c r="B150" s="107" t="s">
        <v>81</v>
      </c>
      <c r="C150" s="29">
        <v>24.7</v>
      </c>
    </row>
    <row r="151" ht="15.75" customHeight="1">
      <c r="A151" s="106" t="s">
        <v>82</v>
      </c>
      <c r="B151" s="108"/>
      <c r="C151" s="38">
        <v>27.45</v>
      </c>
    </row>
    <row r="152" ht="15.75" customHeight="1">
      <c r="A152" s="109"/>
      <c r="B152" s="110"/>
      <c r="C152" s="111"/>
    </row>
    <row r="153" ht="15.75" customHeight="1">
      <c r="A153" s="41"/>
      <c r="B153" s="42"/>
      <c r="C153" s="43"/>
    </row>
    <row r="154" ht="15.75" customHeight="1">
      <c r="A154" s="112"/>
      <c r="B154" s="113"/>
      <c r="C154" s="114"/>
    </row>
    <row r="155" ht="15.75" customHeight="1"/>
    <row r="156" ht="15.75" customHeight="1">
      <c r="A156" s="115" t="s">
        <v>83</v>
      </c>
      <c r="B156" s="2"/>
      <c r="C156" s="3"/>
    </row>
    <row r="157" ht="15.75" customHeight="1">
      <c r="A157" s="5" t="s">
        <v>1</v>
      </c>
      <c r="B157" s="6" t="s">
        <v>2</v>
      </c>
      <c r="C157" s="116" t="s">
        <v>3</v>
      </c>
    </row>
    <row r="158" ht="15.75" customHeight="1">
      <c r="A158" s="117" t="s">
        <v>84</v>
      </c>
      <c r="B158" s="118"/>
      <c r="C158" s="119">
        <v>125.6</v>
      </c>
    </row>
    <row r="159" ht="15.75" customHeight="1">
      <c r="A159" s="117" t="s">
        <v>85</v>
      </c>
      <c r="B159" s="120"/>
      <c r="C159" s="121">
        <v>10.5</v>
      </c>
    </row>
    <row r="160" ht="15.75" customHeight="1">
      <c r="A160" s="15"/>
      <c r="B160" s="16"/>
      <c r="C160" s="12"/>
    </row>
    <row r="161" ht="15.75" customHeight="1">
      <c r="A161" s="17" t="s">
        <v>8</v>
      </c>
      <c r="B161" s="18">
        <f t="shared" ref="B161:C161" si="9">SUM(B158:B160)</f>
        <v>0</v>
      </c>
      <c r="C161" s="19">
        <f t="shared" si="9"/>
        <v>136.1</v>
      </c>
    </row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mergeCells count="20">
    <mergeCell ref="A1:C1"/>
    <mergeCell ref="E1:F1"/>
    <mergeCell ref="A10:C10"/>
    <mergeCell ref="A14:D14"/>
    <mergeCell ref="A27:B27"/>
    <mergeCell ref="D27:E27"/>
    <mergeCell ref="D40:E40"/>
    <mergeCell ref="A120:C120"/>
    <mergeCell ref="A130:C130"/>
    <mergeCell ref="A140:C140"/>
    <mergeCell ref="A148:C148"/>
    <mergeCell ref="A156:C156"/>
    <mergeCell ref="A40:B40"/>
    <mergeCell ref="A54:C54"/>
    <mergeCell ref="A73:B73"/>
    <mergeCell ref="A82:B82"/>
    <mergeCell ref="A91:C91"/>
    <mergeCell ref="A101:C101"/>
    <mergeCell ref="A110:C110"/>
    <mergeCell ref="D79:E79"/>
  </mergeCells>
  <printOptions/>
  <pageMargins bottom="0.787401575" footer="0.0" header="0.0" left="0.511811024" right="0.511811024" top="0.787401575"/>
  <pageSetup paperSize="9"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2020-03-27T17:38:04Z</dcterms:created>
  <dc:creator>Tayne Andressa Alves Maciel</dc:creator>
</cp:coreProperties>
</file>