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12x36 noturno por empregado" sheetId="1" r:id="rId1"/>
    <sheet name="12x36 diurno" sheetId="2" r:id="rId2"/>
    <sheet name="20 horas" sheetId="3" r:id="rId3"/>
    <sheet name="QUADRO VALOR GLOBAL" sheetId="4" r:id="rId4"/>
  </sheets>
  <definedNames>
    <definedName name="_xlnm.Print_Area" localSheetId="1">'12x36 diurno'!$A$1:$I$206</definedName>
    <definedName name="_xlnm.Print_Area" localSheetId="0">'12x36 noturno por empregado'!$A$1:$I$209</definedName>
    <definedName name="_xlnm.Print_Area" localSheetId="2">'20 horas'!$A$1:$I$206</definedName>
  </definedNames>
  <calcPr fullCalcOnLoad="1"/>
</workbook>
</file>

<file path=xl/sharedStrings.xml><?xml version="1.0" encoding="utf-8"?>
<sst xmlns="http://schemas.openxmlformats.org/spreadsheetml/2006/main" count="923" uniqueCount="227">
  <si>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</si>
  <si>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</si>
  <si>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</si>
  <si>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</si>
  <si>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</si>
  <si>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</si>
  <si>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</si>
  <si>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</si>
  <si>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</si>
  <si>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</si>
  <si>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</si>
  <si>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</si>
  <si>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</si>
  <si>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</si>
  <si>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</si>
  <si>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</si>
  <si>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</si>
  <si>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</si>
  <si>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>Categoria Profissional (vinculada à execução contratual)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</si>
  <si>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</si>
  <si>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</si>
  <si>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</si>
  <si>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</si>
  <si>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</si>
  <si>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</si>
  <si>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</si>
  <si>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</si>
  <si>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 xml:space="preserve">Outros (especificar)                                          </t>
  </si>
  <si>
    <t xml:space="preserve">Total </t>
  </si>
  <si>
    <t>Módulo 2 – Encargos e Benefícios Anuais, Mensais e Diários</t>
  </si>
  <si>
    <t>2.1</t>
  </si>
  <si>
    <t>Valor (R$)</t>
  </si>
  <si>
    <t>Total</t>
  </si>
  <si>
    <t xml:space="preserve">Submódulo 4.1 – Substituto nas Ausências Legais 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</si>
  <si>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</si>
  <si>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</si>
  <si>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</si>
  <si>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</si>
  <si>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</si>
  <si>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</si>
  <si>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</si>
  <si>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</si>
  <si>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</si>
  <si>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</si>
  <si>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</si>
  <si>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</si>
  <si>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</si>
  <si>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</si>
  <si>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</si>
  <si>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</si>
  <si>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</si>
  <si>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</si>
  <si>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</si>
  <si>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</si>
  <si>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[(2xVTx22) – (6%xSB)]</t>
    </r>
  </si>
  <si>
    <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</si>
  <si>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t>-</t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</si>
  <si>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</si>
  <si>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</si>
  <si>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</si>
  <si>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</si>
  <si>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t xml:space="preserve">Base de cálculo para o Custo de Reposição do Profissional Ausente (substituto): BCCPA = MÓDULO 1 + MÓDULO 2 + MÓDULO 3 - </t>
    </r>
    <r>
      <rPr>
        <b/>
        <sz val="11"/>
        <color indexed="10"/>
        <rFont val="Arial"/>
        <family val="2"/>
      </rPr>
      <t>exceto o Afastamento Maternidade,  pois que a Rem e o 13º são compensados pelo INSS</t>
    </r>
  </si>
  <si>
    <r>
      <t xml:space="preserve">Substituto na cobertura de Afastamento Maternidade 
</t>
    </r>
    <r>
      <rPr>
        <b/>
        <sz val="9"/>
        <color indexed="10"/>
        <rFont val="Arial"/>
        <family val="2"/>
      </rPr>
      <t>Cálculo do valor = {[(MÓD1 + MÓD1 / 3)/12 + (SUB2.2 + SUB2.3 - VA - VT + MÓD3)]  x (4/12)]} x 2%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</si>
  <si>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</si>
  <si>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</si>
  <si>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t>1º de janeiro de 2019</t>
  </si>
  <si>
    <r>
      <t xml:space="preserve">Auxílio-Refeição/Alimentação </t>
    </r>
    <r>
      <rPr>
        <b/>
        <sz val="8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0,19%</t>
    </r>
    <r>
      <rPr>
        <b/>
        <sz val="8"/>
        <color indexed="10"/>
        <rFont val="Arial"/>
        <family val="2"/>
      </rPr>
      <t>)]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</si>
  <si>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19 da CCT 2019): 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</si>
  <si>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</si>
  <si>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</si>
  <si>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</si>
  <si>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</si>
  <si>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</si>
  <si>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</si>
  <si>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</si>
  <si>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</si>
  <si>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</si>
  <si>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</si>
  <si>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</si>
  <si>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t>4.1</t>
  </si>
  <si>
    <t>Substituto nas Ausências Legais</t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</si>
  <si>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</si>
  <si>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</si>
  <si>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t xml:space="preserve">4.2 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</si>
  <si>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</si>
  <si>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</si>
  <si>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</si>
  <si>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</si>
  <si>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</si>
  <si>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t>Uniformes</t>
    </r>
    <r>
      <rPr>
        <b/>
        <sz val="10"/>
        <color indexed="12"/>
        <rFont val="Arial"/>
        <family val="2"/>
      </rPr>
      <t xml:space="preserve"> </t>
    </r>
  </si>
  <si>
    <r>
      <t>Materiais</t>
    </r>
    <r>
      <rPr>
        <b/>
        <sz val="10"/>
        <color indexed="12"/>
        <rFont val="Arial"/>
        <family val="2"/>
      </rPr>
      <t xml:space="preserve"> </t>
    </r>
  </si>
  <si>
    <r>
      <t>Equipamentos</t>
    </r>
    <r>
      <rPr>
        <b/>
        <sz val="10"/>
        <color indexed="12"/>
        <rFont val="Arial"/>
        <family val="2"/>
      </rPr>
      <t xml:space="preserve"> </t>
    </r>
  </si>
  <si>
    <t xml:space="preserve">Outros (especificar) </t>
  </si>
  <si>
    <t>0.00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</si>
  <si>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</si>
  <si>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</si>
  <si>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</si>
  <si>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</si>
  <si>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</si>
  <si>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</si>
  <si>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</si>
  <si>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</si>
  <si>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</si>
  <si>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</si>
  <si>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</si>
  <si>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</si>
  <si>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Real)</t>
    </r>
  </si>
  <si>
    <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</si>
  <si>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</si>
  <si>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</si>
  <si>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</si>
  <si>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(Decreto Municipal POA nº 15.416/2006 - art. 96, § 1º, inc. II)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</si>
  <si>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</si>
  <si>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</si>
  <si>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</si>
  <si>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</si>
  <si>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</si>
  <si>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</si>
  <si>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</si>
  <si>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</si>
  <si>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</si>
  <si>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</si>
  <si>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</si>
  <si>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</si>
  <si>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</si>
  <si>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</si>
  <si>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</si>
  <si>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 xml:space="preserve">Quantidade </t>
  </si>
  <si>
    <t>Especificação dos Materiais/Máquinas/Equipamentos</t>
  </si>
  <si>
    <r>
      <t xml:space="preserve">      </t>
    </r>
    <r>
      <rPr>
        <b/>
        <sz val="9"/>
        <color indexed="10"/>
        <rFont val="Arial"/>
        <family val="2"/>
      </rPr>
      <t xml:space="preserve">A.3) Quantidade de dias do mês de recebimento de passagens </t>
    </r>
  </si>
  <si>
    <r>
      <t xml:space="preserve">     </t>
    </r>
    <r>
      <rPr>
        <b/>
        <sz val="10"/>
        <color indexed="10"/>
        <rFont val="Arial"/>
        <family val="2"/>
      </rPr>
      <t xml:space="preserve">A.4) Participação do empregado em percentual do salário-base </t>
    </r>
    <r>
      <rPr>
        <b/>
        <sz val="9"/>
        <color indexed="10"/>
        <rFont val="Arial"/>
        <family val="2"/>
      </rPr>
      <t>(cláus. 21)</t>
    </r>
  </si>
  <si>
    <t>MÓD 3 =</t>
  </si>
  <si>
    <t>3. QUADRO-RESUMO DO VALOR MENSAL DOS SERVIÇOS</t>
  </si>
  <si>
    <t>Tipo de Serviço 
(A)</t>
  </si>
  <si>
    <t>Valor Proposto por Empregado 
(B)</t>
  </si>
  <si>
    <t>Quantidade de Empregados por Posto 
(C)</t>
  </si>
  <si>
    <t>Valor Proposto por Posto
(D) = (B x C)</t>
  </si>
  <si>
    <t>Quantidade de Postos 
(E)</t>
  </si>
  <si>
    <t>Valor Total do Serviço 
(F) = (D x E)</t>
  </si>
  <si>
    <t>4. QUADRO DEMONSTRATIVO DO VALOR GLOBAL DA PROPOSTA</t>
  </si>
  <si>
    <t>VALOR GLOBAL DA PROPOSTA</t>
  </si>
  <si>
    <t>DESCRIÇÃO</t>
  </si>
  <si>
    <t>VALOR (R$)</t>
  </si>
  <si>
    <t>Nota1:  O Módulo 1 refere-se ao valor mensal devido ao empregado pela prestação do serviço no período de 12 meses.</t>
  </si>
  <si>
    <r>
      <t xml:space="preserve">MÓD 2 </t>
    </r>
    <r>
      <rPr>
        <b/>
        <sz val="10"/>
        <color indexed="10"/>
        <rFont val="Arial"/>
        <family val="2"/>
      </rPr>
      <t>(sem VA e VT)</t>
    </r>
    <r>
      <rPr>
        <b/>
        <sz val="11"/>
        <color indexed="12"/>
        <rFont val="Arial"/>
        <family val="2"/>
      </rPr>
      <t xml:space="preserve"> =</t>
    </r>
  </si>
  <si>
    <t xml:space="preserve">Incidência de GPS, FGTS e outras contribuições sobre o Aviso Prévio Trabalhado         </t>
  </si>
  <si>
    <t>Submódulo 4.2 – Substituto na Intrajornada</t>
  </si>
  <si>
    <t>Substituto na Intrajornada</t>
  </si>
  <si>
    <t>Substituto na cobertura de Intervalo para repouso ou alimentação</t>
  </si>
  <si>
    <t>MÓD 1 =</t>
  </si>
  <si>
    <r>
      <t>ANEXO -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</si>
  <si>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 xml:space="preserve">Dia: </t>
  </si>
  <si>
    <t>FARROUPILHA/RS</t>
  </si>
  <si>
    <t xml:space="preserve">CCT 2019/2019              CONVENÇÃO RS 000143/2019   SINDILIMP </t>
  </si>
  <si>
    <t>POSTO</t>
  </si>
  <si>
    <t xml:space="preserve">Adicional de Periculosidade </t>
  </si>
  <si>
    <t>13º (décimo terceiro) Salário, Férias e Adicional de Férias</t>
  </si>
  <si>
    <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</t>
    </r>
    <r>
      <rPr>
        <strike/>
        <sz val="9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</si>
  <si>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t xml:space="preserve">Submódulo 2.2 - Encargos Previdenciários (GPS), Fundo de Garantia por Tempo de Serviço (FGTS) e outras contribuições </t>
  </si>
  <si>
    <t>Submódulo 2.1 – 13º (décimo terceiro) Salário,  e Adicional de Férias</t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</si>
  <si>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</si>
  <si>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r>
      <t xml:space="preserve">Aviso Previo Trabalhado  </t>
    </r>
    <r>
      <rPr>
        <b/>
        <sz val="8"/>
        <color indexed="10"/>
        <rFont val="Arial"/>
        <family val="2"/>
      </rPr>
      <t>Acordão nº 1186/2017 - TCU - Plenário</t>
    </r>
    <r>
      <rPr>
        <b/>
        <sz val="10"/>
        <color indexed="10"/>
        <rFont val="Arial"/>
        <family val="2"/>
      </rPr>
      <t xml:space="preserve"> </t>
    </r>
  </si>
  <si>
    <r>
      <t xml:space="preserve">Multa do FGTS e contribuição social sobre o Aviso Prévio Trabalhado            </t>
    </r>
    <r>
      <rPr>
        <b/>
        <sz val="8"/>
        <color indexed="10"/>
        <rFont val="Arial"/>
        <family val="2"/>
      </rPr>
      <t>cotação de 4,76% sobre o valor do Módulo 1 – Composição da Remuneração, conforme Anexo XII da IN Seges nº 5/2017</t>
    </r>
  </si>
  <si>
    <r>
      <t xml:space="preserve">Multa do FGTS e contribuição social sobre o Aviso Prévio Indenizado                </t>
    </r>
    <r>
      <rPr>
        <b/>
        <sz val="8"/>
        <color indexed="10"/>
        <rFont val="Arial"/>
        <family val="2"/>
      </rPr>
      <t>cotação de 0,24% sobre o valor do Módulo 1 – Composição da Remuneração, conforme Anexo XII da IN Seges nº 5/2017</t>
    </r>
  </si>
  <si>
    <t xml:space="preserve">Adicional de Férias </t>
  </si>
  <si>
    <t xml:space="preserve">13º (décimo terceiro) </t>
  </si>
  <si>
    <r>
      <t>Substituto na cobertura de Férias</t>
    </r>
    <r>
      <rPr>
        <b/>
        <sz val="10"/>
        <color indexed="19"/>
        <rFont val="Arial"/>
        <family val="2"/>
      </rPr>
      <t xml:space="preserve">      </t>
    </r>
  </si>
  <si>
    <t xml:space="preserve">Valor Mensal dos Serviços </t>
  </si>
  <si>
    <t>A        Meses</t>
  </si>
  <si>
    <t xml:space="preserve"> MATERIAIS, MÁQUINAS E EQUIPAMENTOS ALOCADOS NA EXECUÇÃO CONTRATUAL</t>
  </si>
  <si>
    <t>VALOR</t>
  </si>
  <si>
    <t>VLR. UNIT</t>
  </si>
  <si>
    <t>ITENS</t>
  </si>
  <si>
    <t>QUANT.</t>
  </si>
  <si>
    <t>EQUIPAMENTOS</t>
  </si>
  <si>
    <t>Subtotal</t>
  </si>
  <si>
    <t>C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</si>
  <si>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Adicional de Insalubridade</t>
  </si>
  <si>
    <r>
      <t xml:space="preserve">Salário-Base   </t>
    </r>
    <r>
      <rPr>
        <b/>
        <sz val="10"/>
        <color indexed="12"/>
        <rFont val="Arial"/>
        <family val="2"/>
      </rPr>
      <t xml:space="preserve">jornada de 12x36 horas </t>
    </r>
    <r>
      <rPr>
        <b/>
        <sz val="10"/>
        <color indexed="10"/>
        <rFont val="Arial"/>
        <family val="2"/>
      </rPr>
      <t>Art. 59-A Lei 5.452/1943; Cláusula 42 CCT (valor integral)</t>
    </r>
  </si>
  <si>
    <t>Porteiro(a)</t>
  </si>
  <si>
    <r>
      <t xml:space="preserve">Adicional Noturno </t>
    </r>
    <r>
      <rPr>
        <b/>
        <sz val="10"/>
        <color indexed="10"/>
        <rFont val="Arial"/>
        <family val="2"/>
      </rPr>
      <t xml:space="preserve"> (((SB/220)*20%)*7)*15)</t>
    </r>
  </si>
  <si>
    <r>
      <t xml:space="preserve">Adicional de Hora Noturna Reduzida </t>
    </r>
    <r>
      <rPr>
        <b/>
        <sz val="10"/>
        <color indexed="10"/>
        <rFont val="Arial"/>
        <family val="2"/>
      </rPr>
      <t>(SB/220)*(1+0,20)*(7*(60/52,5)</t>
    </r>
  </si>
  <si>
    <t>POSTO NOTURNO</t>
  </si>
  <si>
    <t>Serviço de Portaria</t>
  </si>
  <si>
    <r>
      <t xml:space="preserve">Adicional Noturno </t>
    </r>
    <r>
      <rPr>
        <b/>
        <sz val="10"/>
        <color indexed="10"/>
        <rFont val="Arial"/>
        <family val="2"/>
      </rPr>
      <t xml:space="preserve"> Cálculo do valor: (((SB/220)*20%)*7horas)*15dias)</t>
    </r>
  </si>
  <si>
    <t>Calça Social</t>
  </si>
  <si>
    <t>Sapato</t>
  </si>
  <si>
    <t>Jaqueta</t>
  </si>
  <si>
    <t>Lanterna</t>
  </si>
  <si>
    <r>
      <t xml:space="preserve">Salário-Base   </t>
    </r>
    <r>
      <rPr>
        <b/>
        <sz val="10"/>
        <color indexed="12"/>
        <rFont val="Arial"/>
        <family val="2"/>
      </rPr>
      <t>para jornada de 20 horas semanais  (CH/6)*(30)*(SB/220)</t>
    </r>
  </si>
  <si>
    <r>
      <t xml:space="preserve">Adicional de Hora Noturna Reduzida </t>
    </r>
    <r>
      <rPr>
        <b/>
        <sz val="10"/>
        <color indexed="10"/>
        <rFont val="Arial"/>
        <family val="2"/>
      </rPr>
      <t>CH*(60/52,5-1)*(valor salário/hora*1,2)</t>
    </r>
  </si>
  <si>
    <t>B        Valor mensal do posto 12*36 noturno</t>
  </si>
  <si>
    <t>B        Valor mensal do posto 12*36 diurno</t>
  </si>
  <si>
    <t>B        Valor mensal do posto 20 horas</t>
  </si>
  <si>
    <t>C        Valor mensal da proposta</t>
  </si>
  <si>
    <t>VALOR ANUAL (R$)</t>
  </si>
  <si>
    <t>Ponto eletrônico (amortizado em 60 meses e dividido entre os postos)</t>
  </si>
  <si>
    <t>MATERIAIS</t>
  </si>
  <si>
    <t>Camisa Social</t>
  </si>
  <si>
    <t>Blusa de frio</t>
  </si>
  <si>
    <t xml:space="preserve">Tipo de Serviço:  PORTARIA
                                                                                          </t>
  </si>
  <si>
    <t>12 X 36 horas noturnas - segunda a domingo das 19:00 as 07:00</t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</si>
  <si>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[(2xVTx15) – (6%xSB)]</t>
    </r>
  </si>
  <si>
    <r>
      <t xml:space="preserve">Auxílio-Refeição/Alimentação </t>
    </r>
    <r>
      <rPr>
        <b/>
        <sz val="8"/>
        <color indexed="10"/>
        <rFont val="Arial"/>
        <family val="2"/>
      </rPr>
      <t>Cálculo do valor = [(15xVA)x(1-</t>
    </r>
    <r>
      <rPr>
        <b/>
        <sz val="10"/>
        <color indexed="12"/>
        <rFont val="Arial"/>
        <family val="2"/>
      </rPr>
      <t>0,19%</t>
    </r>
    <r>
      <rPr>
        <b/>
        <sz val="8"/>
        <color indexed="10"/>
        <rFont val="Arial"/>
        <family val="2"/>
      </rPr>
      <t>)]</t>
    </r>
  </si>
  <si>
    <r>
      <t xml:space="preserve">Plano de Benefício Social Familiar </t>
    </r>
    <r>
      <rPr>
        <b/>
        <sz val="10"/>
        <color indexed="10"/>
        <rFont val="Arial"/>
        <family val="2"/>
      </rPr>
      <t>(cláusula 22 da CCT 2019)  Cálculo do valor = R$ 15,02</t>
    </r>
  </si>
  <si>
    <r>
      <t xml:space="preserve">Intervalar intrajornada (adicional de intervalo) (conforme reforma trabalhista apenas natureza indenizatória) </t>
    </r>
    <r>
      <rPr>
        <b/>
        <sz val="10"/>
        <color indexed="10"/>
        <rFont val="Arial"/>
        <family val="2"/>
      </rPr>
      <t>(HE*15dias)</t>
    </r>
  </si>
  <si>
    <t xml:space="preserve">Tipo de Serviço: PORTARIA DIURNA                                                                                                </t>
  </si>
  <si>
    <t>12 X 36 horas diurna - segunda a domingo das 07:00 as 19:00</t>
  </si>
  <si>
    <t>Serviço de portaria</t>
  </si>
  <si>
    <t xml:space="preserve">Tipo de Serviço: Portaria                                                                                                 </t>
  </si>
  <si>
    <t>SERVIÇO DE PORTARIA 20 horas - segunda a sexta -  19:00 as 23:00</t>
  </si>
  <si>
    <r>
      <t xml:space="preserve">Adicional Noturno </t>
    </r>
    <r>
      <rPr>
        <b/>
        <sz val="10"/>
        <color indexed="10"/>
        <rFont val="Arial"/>
        <family val="2"/>
      </rPr>
      <t xml:space="preserve"> 20% do salário base  (((SB/220)*20%)*1horas)*22dias)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</si>
  <si>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20 da CCT 2019): </t>
    </r>
  </si>
  <si>
    <t>POSTO 20 horas</t>
  </si>
  <si>
    <t>UNIFORMES por empregado</t>
  </si>
  <si>
    <t>Custo mensal p/ empregado</t>
  </si>
  <si>
    <t xml:space="preserve"> </t>
  </si>
  <si>
    <t>Subtotal mensal</t>
  </si>
  <si>
    <t>Guarda chuva profissional (amortizado em 12 meses e dividido entre os postos)</t>
  </si>
  <si>
    <t>Custo material mensal p/ empregado</t>
  </si>
  <si>
    <t>Livro de registro de ata ( amortizado em 12 meses dividido entre os postos)</t>
  </si>
  <si>
    <r>
      <t xml:space="preserve">Adicional de Hora Noturna Reduzida </t>
    </r>
    <r>
      <rPr>
        <b/>
        <sz val="10"/>
        <color indexed="10"/>
        <rFont val="Arial"/>
        <family val="2"/>
      </rPr>
      <t>(SB/220)* 120%)*(105horas noturnas mensais*(60/52,5-1)</t>
    </r>
  </si>
  <si>
    <t>POSTO DIURNO</t>
  </si>
  <si>
    <t>Nº do processo: 23364.000031.2019-55</t>
  </si>
  <si>
    <t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</si>
  <si>
    <r>
      <t xml:space="preserve">SERVIÇO PORTARIA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</si>
  <si>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t>Licitação nº: 03/2019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</si>
</sst>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#,##0.0000000"/>
    <numFmt numFmtId="171" formatCode="#,##0.00;[Red]#,##0.00"/>
    <numFmt numFmtId="172" formatCode="0.000%"/>
    <numFmt numFmtId="173" formatCode="0.0%"/>
    <numFmt numFmtId="174" formatCode="[$R$]#,##0.00"/>
    <numFmt numFmtId="175" formatCode="[$R$-416]\ #,##0.0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9"/>
      <name val="Arial"/>
      <family val="2"/>
    </font>
    <font>
      <b/>
      <sz val="12"/>
      <color indexed="2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trike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3" fillId="10" borderId="0" applyNumberFormat="0" applyBorder="0" applyAlignment="0" applyProtection="0"/>
    <xf numFmtId="0" fontId="57" fillId="41" borderId="1" applyNumberFormat="0" applyAlignment="0" applyProtection="0"/>
    <xf numFmtId="0" fontId="4" fillId="42" borderId="2" applyNumberFormat="0" applyAlignment="0" applyProtection="0"/>
    <xf numFmtId="0" fontId="5" fillId="43" borderId="3" applyNumberFormat="0" applyAlignment="0" applyProtection="0"/>
    <xf numFmtId="0" fontId="6" fillId="0" borderId="4" applyNumberFormat="0" applyFill="0" applyAlignment="0" applyProtection="0"/>
    <xf numFmtId="0" fontId="58" fillId="44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8" borderId="0" applyNumberFormat="0" applyBorder="0" applyAlignment="0" applyProtection="0"/>
    <xf numFmtId="0" fontId="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4" fillId="50" borderId="1" applyNumberFormat="0" applyAlignment="0" applyProtection="0"/>
    <xf numFmtId="0" fontId="65" fillId="0" borderId="9" applyNumberFormat="0" applyFill="0" applyAlignment="0" applyProtection="0"/>
    <xf numFmtId="0" fontId="9" fillId="51" borderId="0" applyNumberFormat="0" applyBorder="0" applyAlignment="0" applyProtection="0"/>
    <xf numFmtId="0" fontId="66" fillId="52" borderId="0" applyNumberFormat="0" applyBorder="0" applyAlignment="0" applyProtection="0"/>
    <xf numFmtId="0" fontId="0" fillId="53" borderId="10" applyNumberFormat="0" applyAlignment="0" applyProtection="0"/>
    <xf numFmtId="0" fontId="0" fillId="54" borderId="11" applyNumberFormat="0" applyFont="0" applyAlignment="0" applyProtection="0"/>
    <xf numFmtId="0" fontId="67" fillId="41" borderId="12" applyNumberFormat="0" applyAlignment="0" applyProtection="0"/>
    <xf numFmtId="9" fontId="0" fillId="0" borderId="0" applyFill="0" applyBorder="0" applyAlignment="0" applyProtection="0"/>
    <xf numFmtId="0" fontId="10" fillId="42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6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55" borderId="0" xfId="0" applyFont="1" applyFill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51" borderId="18" xfId="0" applyFont="1" applyFill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10" fontId="18" fillId="0" borderId="0" xfId="64" applyNumberFormat="1" applyFont="1" applyFill="1" applyBorder="1" applyAlignment="1" applyProtection="1">
      <alignment horizontal="center" vertical="center"/>
      <protection/>
    </xf>
    <xf numFmtId="165" fontId="18" fillId="0" borderId="0" xfId="66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5" fillId="51" borderId="19" xfId="0" applyFont="1" applyFill="1" applyBorder="1" applyAlignment="1">
      <alignment horizontal="center" vertical="center" wrapText="1"/>
    </xf>
    <xf numFmtId="0" fontId="25" fillId="51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3" fillId="0" borderId="18" xfId="0" applyNumberFormat="1" applyFont="1" applyFill="1" applyBorder="1" applyAlignment="1">
      <alignment vertical="center"/>
    </xf>
    <xf numFmtId="10" fontId="23" fillId="0" borderId="18" xfId="0" applyNumberFormat="1" applyFont="1" applyFill="1" applyBorder="1" applyAlignment="1">
      <alignment horizontal="center" vertical="center"/>
    </xf>
    <xf numFmtId="4" fontId="25" fillId="51" borderId="18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2" fontId="23" fillId="51" borderId="18" xfId="0" applyNumberFormat="1" applyFont="1" applyFill="1" applyBorder="1" applyAlignment="1">
      <alignment horizontal="right" vertical="center"/>
    </xf>
    <xf numFmtId="0" fontId="18" fillId="56" borderId="0" xfId="0" applyFont="1" applyFill="1" applyAlignment="1">
      <alignment/>
    </xf>
    <xf numFmtId="0" fontId="25" fillId="51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0" fontId="23" fillId="0" borderId="18" xfId="0" applyNumberFormat="1" applyFont="1" applyFill="1" applyBorder="1" applyAlignment="1">
      <alignment horizontal="right" vertical="center"/>
    </xf>
    <xf numFmtId="4" fontId="23" fillId="0" borderId="18" xfId="0" applyNumberFormat="1" applyFont="1" applyFill="1" applyBorder="1" applyAlignment="1">
      <alignment horizontal="right" vertical="center"/>
    </xf>
    <xf numFmtId="10" fontId="23" fillId="0" borderId="18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 wrapText="1"/>
    </xf>
    <xf numFmtId="9" fontId="23" fillId="0" borderId="18" xfId="0" applyNumberFormat="1" applyFont="1" applyBorder="1" applyAlignment="1">
      <alignment horizontal="left" vertical="center" wrapText="1"/>
    </xf>
    <xf numFmtId="168" fontId="23" fillId="0" borderId="18" xfId="0" applyNumberFormat="1" applyFont="1" applyBorder="1" applyAlignment="1">
      <alignment horizontal="left" vertical="center" wrapText="1"/>
    </xf>
    <xf numFmtId="169" fontId="23" fillId="0" borderId="18" xfId="0" applyNumberFormat="1" applyFont="1" applyBorder="1" applyAlignment="1">
      <alignment horizontal="right" vertical="center"/>
    </xf>
    <xf numFmtId="169" fontId="23" fillId="51" borderId="18" xfId="0" applyNumberFormat="1" applyFont="1" applyFill="1" applyBorder="1" applyAlignment="1">
      <alignment horizontal="right" vertical="center"/>
    </xf>
    <xf numFmtId="4" fontId="23" fillId="51" borderId="18" xfId="0" applyNumberFormat="1" applyFont="1" applyFill="1" applyBorder="1" applyAlignment="1">
      <alignment horizontal="right" vertical="center"/>
    </xf>
    <xf numFmtId="0" fontId="23" fillId="57" borderId="20" xfId="0" applyFont="1" applyFill="1" applyBorder="1" applyAlignment="1">
      <alignment horizontal="right" vertical="center"/>
    </xf>
    <xf numFmtId="0" fontId="0" fillId="57" borderId="21" xfId="0" applyFill="1" applyBorder="1" applyAlignment="1">
      <alignment horizontal="right" vertical="center"/>
    </xf>
    <xf numFmtId="10" fontId="23" fillId="57" borderId="21" xfId="0" applyNumberFormat="1" applyFont="1" applyFill="1" applyBorder="1" applyAlignment="1">
      <alignment horizontal="right" vertical="center"/>
    </xf>
    <xf numFmtId="4" fontId="23" fillId="57" borderId="22" xfId="0" applyNumberFormat="1" applyFont="1" applyFill="1" applyBorder="1" applyAlignment="1">
      <alignment horizontal="right" vertical="center"/>
    </xf>
    <xf numFmtId="0" fontId="25" fillId="51" borderId="18" xfId="0" applyFont="1" applyFill="1" applyBorder="1" applyAlignment="1">
      <alignment horizontal="center" vertical="center"/>
    </xf>
    <xf numFmtId="4" fontId="23" fillId="0" borderId="18" xfId="0" applyNumberFormat="1" applyFont="1" applyBorder="1" applyAlignment="1">
      <alignment horizontal="right" vertical="center"/>
    </xf>
    <xf numFmtId="166" fontId="40" fillId="0" borderId="18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40" fillId="0" borderId="18" xfId="0" applyNumberFormat="1" applyFont="1" applyBorder="1" applyAlignment="1" applyProtection="1">
      <alignment vertical="center"/>
      <protection/>
    </xf>
    <xf numFmtId="3" fontId="40" fillId="0" borderId="18" xfId="0" applyNumberFormat="1" applyFont="1" applyBorder="1" applyAlignment="1" applyProtection="1">
      <alignment vertical="center"/>
      <protection/>
    </xf>
    <xf numFmtId="10" fontId="40" fillId="0" borderId="18" xfId="0" applyNumberFormat="1" applyFont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/>
    </xf>
    <xf numFmtId="3" fontId="40" fillId="0" borderId="18" xfId="0" applyNumberFormat="1" applyFont="1" applyBorder="1" applyAlignment="1">
      <alignment vertical="center"/>
    </xf>
    <xf numFmtId="10" fontId="40" fillId="0" borderId="18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 wrapText="1"/>
    </xf>
    <xf numFmtId="0" fontId="0" fillId="51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right" vertical="center" wrapText="1"/>
    </xf>
    <xf numFmtId="0" fontId="25" fillId="51" borderId="18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/>
    </xf>
    <xf numFmtId="4" fontId="23" fillId="51" borderId="18" xfId="0" applyNumberFormat="1" applyFont="1" applyFill="1" applyBorder="1" applyAlignment="1">
      <alignment horizontal="right"/>
    </xf>
    <xf numFmtId="4" fontId="25" fillId="51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4" fontId="23" fillId="51" borderId="18" xfId="0" applyNumberFormat="1" applyFont="1" applyFill="1" applyBorder="1" applyAlignment="1">
      <alignment horizontal="right" vertical="center" wrapText="1"/>
    </xf>
    <xf numFmtId="0" fontId="43" fillId="57" borderId="20" xfId="0" applyFont="1" applyFill="1" applyBorder="1" applyAlignment="1">
      <alignment horizontal="center" vertical="center"/>
    </xf>
    <xf numFmtId="0" fontId="0" fillId="57" borderId="21" xfId="0" applyFill="1" applyBorder="1" applyAlignment="1">
      <alignment horizontal="center" vertical="center"/>
    </xf>
    <xf numFmtId="0" fontId="0" fillId="57" borderId="22" xfId="0" applyFill="1" applyBorder="1" applyAlignment="1">
      <alignment horizontal="center" vertical="center"/>
    </xf>
    <xf numFmtId="4" fontId="25" fillId="51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10" fontId="24" fillId="0" borderId="18" xfId="0" applyNumberFormat="1" applyFont="1" applyBorder="1" applyAlignment="1">
      <alignment horizontal="center" vertical="center"/>
    </xf>
    <xf numFmtId="10" fontId="23" fillId="0" borderId="18" xfId="0" applyNumberFormat="1" applyFont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10" fontId="23" fillId="0" borderId="18" xfId="0" applyNumberFormat="1" applyFont="1" applyBorder="1" applyAlignment="1">
      <alignment horizontal="right" vertical="center" wrapText="1"/>
    </xf>
    <xf numFmtId="10" fontId="23" fillId="0" borderId="18" xfId="0" applyNumberFormat="1" applyFont="1" applyBorder="1" applyAlignment="1">
      <alignment horizontal="center" vertical="center" wrapText="1"/>
    </xf>
    <xf numFmtId="10" fontId="24" fillId="0" borderId="18" xfId="0" applyNumberFormat="1" applyFont="1" applyBorder="1" applyAlignment="1">
      <alignment horizontal="right" vertical="center"/>
    </xf>
    <xf numFmtId="4" fontId="24" fillId="0" borderId="18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18" fillId="51" borderId="0" xfId="0" applyFont="1" applyFill="1" applyAlignment="1">
      <alignment/>
    </xf>
    <xf numFmtId="49" fontId="23" fillId="0" borderId="20" xfId="0" applyNumberFormat="1" applyFont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right" vertical="center" wrapText="1"/>
    </xf>
    <xf numFmtId="4" fontId="23" fillId="51" borderId="18" xfId="0" applyNumberFormat="1" applyFont="1" applyFill="1" applyBorder="1" applyAlignment="1">
      <alignment horizontal="right" vertical="center" wrapText="1"/>
    </xf>
    <xf numFmtId="10" fontId="27" fillId="0" borderId="18" xfId="0" applyNumberFormat="1" applyFont="1" applyFill="1" applyBorder="1" applyAlignment="1">
      <alignment horizontal="right" vertical="center"/>
    </xf>
    <xf numFmtId="0" fontId="39" fillId="58" borderId="23" xfId="0" applyFont="1" applyFill="1" applyBorder="1" applyAlignment="1">
      <alignment horizontal="justify" vertical="center" wrapText="1"/>
    </xf>
    <xf numFmtId="0" fontId="39" fillId="0" borderId="23" xfId="0" applyFont="1" applyFill="1" applyBorder="1" applyAlignment="1">
      <alignment horizontal="right" vertical="center" wrapText="1"/>
    </xf>
    <xf numFmtId="0" fontId="39" fillId="58" borderId="23" xfId="0" applyFont="1" applyFill="1" applyBorder="1" applyAlignment="1">
      <alignment horizontal="right" vertical="center" wrapText="1"/>
    </xf>
    <xf numFmtId="4" fontId="39" fillId="0" borderId="23" xfId="0" applyNumberFormat="1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right" vertical="center"/>
    </xf>
    <xf numFmtId="10" fontId="27" fillId="0" borderId="23" xfId="0" applyNumberFormat="1" applyFont="1" applyFill="1" applyBorder="1" applyAlignment="1">
      <alignment horizontal="right" vertical="center"/>
    </xf>
    <xf numFmtId="10" fontId="23" fillId="0" borderId="24" xfId="0" applyNumberFormat="1" applyFont="1" applyFill="1" applyBorder="1" applyAlignment="1">
      <alignment vertical="center" wrapText="1"/>
    </xf>
    <xf numFmtId="172" fontId="23" fillId="0" borderId="18" xfId="0" applyNumberFormat="1" applyFont="1" applyFill="1" applyBorder="1" applyAlignment="1">
      <alignment horizontal="center" vertical="center"/>
    </xf>
    <xf numFmtId="172" fontId="23" fillId="0" borderId="24" xfId="0" applyNumberFormat="1" applyFont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165" fontId="0" fillId="0" borderId="18" xfId="66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5" fontId="0" fillId="0" borderId="24" xfId="66" applyFill="1" applyBorder="1" applyAlignment="1">
      <alignment horizontal="center" vertical="center" wrapText="1"/>
    </xf>
    <xf numFmtId="165" fontId="0" fillId="0" borderId="22" xfId="66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165" fontId="25" fillId="59" borderId="18" xfId="66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65" fontId="0" fillId="0" borderId="27" xfId="66" applyBorder="1" applyAlignment="1">
      <alignment/>
    </xf>
    <xf numFmtId="165" fontId="0" fillId="0" borderId="28" xfId="66" applyFill="1" applyBorder="1" applyAlignment="1">
      <alignment horizontal="left" vertical="center" wrapText="1"/>
    </xf>
    <xf numFmtId="43" fontId="0" fillId="0" borderId="24" xfId="0" applyNumberFormat="1" applyBorder="1" applyAlignment="1">
      <alignment/>
    </xf>
    <xf numFmtId="43" fontId="23" fillId="59" borderId="24" xfId="0" applyNumberFormat="1" applyFont="1" applyFill="1" applyBorder="1" applyAlignment="1">
      <alignment/>
    </xf>
    <xf numFmtId="165" fontId="23" fillId="59" borderId="20" xfId="66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wrapText="1"/>
    </xf>
    <xf numFmtId="165" fontId="0" fillId="0" borderId="24" xfId="66" applyFill="1" applyBorder="1" applyAlignment="1">
      <alignment vertical="center" wrapText="1"/>
    </xf>
    <xf numFmtId="43" fontId="23" fillId="0" borderId="22" xfId="0" applyNumberFormat="1" applyFont="1" applyFill="1" applyBorder="1" applyAlignment="1">
      <alignment vertical="center" wrapText="1"/>
    </xf>
    <xf numFmtId="0" fontId="23" fillId="0" borderId="24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left" vertical="center" wrapText="1"/>
    </xf>
    <xf numFmtId="0" fontId="23" fillId="51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right" vertical="center" wrapText="1"/>
    </xf>
    <xf numFmtId="2" fontId="23" fillId="51" borderId="20" xfId="0" applyNumberFormat="1" applyFont="1" applyFill="1" applyBorder="1" applyAlignment="1">
      <alignment horizontal="right" vertical="center"/>
    </xf>
    <xf numFmtId="0" fontId="25" fillId="51" borderId="20" xfId="0" applyFont="1" applyFill="1" applyBorder="1" applyAlignment="1">
      <alignment horizontal="center" vertical="center" wrapText="1"/>
    </xf>
    <xf numFmtId="4" fontId="23" fillId="51" borderId="20" xfId="0" applyNumberFormat="1" applyFont="1" applyFill="1" applyBorder="1" applyAlignment="1">
      <alignment horizontal="right" vertical="center"/>
    </xf>
    <xf numFmtId="4" fontId="23" fillId="57" borderId="21" xfId="0" applyNumberFormat="1" applyFont="1" applyFill="1" applyBorder="1" applyAlignment="1">
      <alignment horizontal="right" vertical="center"/>
    </xf>
    <xf numFmtId="4" fontId="23" fillId="0" borderId="20" xfId="0" applyNumberFormat="1" applyFont="1" applyBorder="1" applyAlignment="1">
      <alignment horizontal="right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right" vertical="center" wrapText="1"/>
    </xf>
    <xf numFmtId="4" fontId="23" fillId="51" borderId="20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0" fontId="25" fillId="51" borderId="20" xfId="0" applyFont="1" applyFill="1" applyBorder="1" applyAlignment="1">
      <alignment horizontal="center"/>
    </xf>
    <xf numFmtId="4" fontId="23" fillId="0" borderId="21" xfId="0" applyNumberFormat="1" applyFont="1" applyFill="1" applyBorder="1" applyAlignment="1">
      <alignment horizontal="right" vertical="center"/>
    </xf>
    <xf numFmtId="4" fontId="23" fillId="51" borderId="20" xfId="0" applyNumberFormat="1" applyFont="1" applyFill="1" applyBorder="1" applyAlignment="1">
      <alignment horizontal="right"/>
    </xf>
    <xf numFmtId="4" fontId="25" fillId="51" borderId="20" xfId="0" applyNumberFormat="1" applyFont="1" applyFill="1" applyBorder="1" applyAlignment="1">
      <alignment horizontal="center" vertical="center"/>
    </xf>
    <xf numFmtId="4" fontId="23" fillId="51" borderId="20" xfId="0" applyNumberFormat="1" applyFont="1" applyFill="1" applyBorder="1" applyAlignment="1">
      <alignment horizontal="right" vertical="center" wrapText="1"/>
    </xf>
    <xf numFmtId="4" fontId="25" fillId="51" borderId="2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right" vertical="center"/>
    </xf>
    <xf numFmtId="4" fontId="24" fillId="0" borderId="20" xfId="0" applyNumberFormat="1" applyFont="1" applyBorder="1" applyAlignment="1">
      <alignment horizontal="right" vertical="center"/>
    </xf>
    <xf numFmtId="165" fontId="0" fillId="0" borderId="20" xfId="66" applyFill="1" applyBorder="1" applyAlignment="1">
      <alignment horizontal="left" vertical="center" wrapText="1"/>
    </xf>
    <xf numFmtId="165" fontId="23" fillId="0" borderId="20" xfId="0" applyNumberFormat="1" applyFont="1" applyFill="1" applyBorder="1" applyAlignment="1">
      <alignment horizontal="left" vertical="center" wrapText="1"/>
    </xf>
    <xf numFmtId="165" fontId="0" fillId="0" borderId="21" xfId="66" applyFill="1" applyBorder="1" applyAlignment="1">
      <alignment horizontal="center" vertical="center" wrapText="1"/>
    </xf>
    <xf numFmtId="165" fontId="23" fillId="0" borderId="21" xfId="0" applyNumberFormat="1" applyFont="1" applyFill="1" applyBorder="1" applyAlignment="1">
      <alignment horizontal="center" vertical="center" wrapText="1"/>
    </xf>
    <xf numFmtId="43" fontId="23" fillId="0" borderId="21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4" fontId="2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5" fillId="51" borderId="31" xfId="0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right" vertical="center"/>
    </xf>
    <xf numFmtId="4" fontId="25" fillId="51" borderId="31" xfId="0" applyNumberFormat="1" applyFont="1" applyFill="1" applyBorder="1" applyAlignment="1">
      <alignment vertical="center"/>
    </xf>
    <xf numFmtId="0" fontId="70" fillId="0" borderId="32" xfId="0" applyFont="1" applyFill="1" applyBorder="1" applyAlignment="1">
      <alignment horizontal="center" wrapText="1"/>
    </xf>
    <xf numFmtId="0" fontId="70" fillId="0" borderId="33" xfId="0" applyFont="1" applyFill="1" applyBorder="1" applyAlignment="1">
      <alignment horizontal="center" wrapText="1"/>
    </xf>
    <xf numFmtId="0" fontId="70" fillId="0" borderId="34" xfId="0" applyFont="1" applyFill="1" applyBorder="1" applyAlignment="1">
      <alignment horizontal="center" wrapText="1"/>
    </xf>
    <xf numFmtId="165" fontId="23" fillId="0" borderId="22" xfId="66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wrapText="1"/>
    </xf>
    <xf numFmtId="0" fontId="70" fillId="0" borderId="35" xfId="0" applyFont="1" applyFill="1" applyBorder="1" applyAlignment="1">
      <alignment horizontal="center" wrapText="1"/>
    </xf>
    <xf numFmtId="0" fontId="70" fillId="0" borderId="36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/>
    </xf>
    <xf numFmtId="0" fontId="70" fillId="0" borderId="35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23" fillId="51" borderId="20" xfId="0" applyFont="1" applyFill="1" applyBorder="1" applyAlignment="1">
      <alignment horizontal="center" vertical="center" wrapText="1"/>
    </xf>
    <xf numFmtId="0" fontId="23" fillId="51" borderId="21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right" vertical="center" wrapText="1"/>
    </xf>
    <xf numFmtId="49" fontId="23" fillId="57" borderId="18" xfId="0" applyNumberFormat="1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justify" vertical="top"/>
    </xf>
    <xf numFmtId="0" fontId="23" fillId="0" borderId="23" xfId="0" applyFont="1" applyBorder="1" applyAlignment="1">
      <alignment horizontal="justify" vertical="top"/>
    </xf>
    <xf numFmtId="0" fontId="70" fillId="0" borderId="37" xfId="0" applyFont="1" applyFill="1" applyBorder="1" applyAlignment="1">
      <alignment horizontal="center" wrapText="1"/>
    </xf>
    <xf numFmtId="0" fontId="70" fillId="0" borderId="38" xfId="0" applyFont="1" applyFill="1" applyBorder="1" applyAlignment="1">
      <alignment horizontal="center" wrapText="1"/>
    </xf>
    <xf numFmtId="0" fontId="70" fillId="0" borderId="39" xfId="0" applyFont="1" applyFill="1" applyBorder="1" applyAlignment="1">
      <alignment horizontal="center" wrapText="1"/>
    </xf>
    <xf numFmtId="165" fontId="0" fillId="0" borderId="18" xfId="66" applyFill="1" applyBorder="1" applyAlignment="1">
      <alignment horizontal="left" vertical="center" wrapText="1"/>
    </xf>
    <xf numFmtId="0" fontId="23" fillId="57" borderId="18" xfId="0" applyFont="1" applyFill="1" applyBorder="1" applyAlignment="1">
      <alignment horizontal="center"/>
    </xf>
    <xf numFmtId="0" fontId="23" fillId="51" borderId="24" xfId="0" applyFont="1" applyFill="1" applyBorder="1" applyAlignment="1">
      <alignment horizontal="center" vertical="center" wrapText="1"/>
    </xf>
    <xf numFmtId="49" fontId="23" fillId="51" borderId="20" xfId="0" applyNumberFormat="1" applyFont="1" applyFill="1" applyBorder="1" applyAlignment="1">
      <alignment horizontal="right" vertical="center" wrapText="1"/>
    </xf>
    <xf numFmtId="49" fontId="32" fillId="0" borderId="18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9" fillId="57" borderId="2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 wrapText="1"/>
    </xf>
    <xf numFmtId="0" fontId="23" fillId="57" borderId="18" xfId="0" applyFont="1" applyFill="1" applyBorder="1" applyAlignment="1">
      <alignment horizontal="right" vertical="center"/>
    </xf>
    <xf numFmtId="49" fontId="32" fillId="0" borderId="18" xfId="0" applyNumberFormat="1" applyFont="1" applyBorder="1" applyAlignment="1">
      <alignment horizontal="left" vertical="center" wrapText="1"/>
    </xf>
    <xf numFmtId="0" fontId="25" fillId="51" borderId="18" xfId="0" applyFont="1" applyFill="1" applyBorder="1" applyAlignment="1">
      <alignment horizontal="left" vertical="center" wrapText="1"/>
    </xf>
    <xf numFmtId="0" fontId="23" fillId="51" borderId="18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32" fillId="0" borderId="18" xfId="0" applyFont="1" applyBorder="1" applyAlignment="1">
      <alignment horizontal="left" vertical="center"/>
    </xf>
    <xf numFmtId="0" fontId="43" fillId="57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25" fillId="51" borderId="18" xfId="0" applyFont="1" applyFill="1" applyBorder="1" applyAlignment="1">
      <alignment horizontal="center" vertical="center"/>
    </xf>
    <xf numFmtId="0" fontId="25" fillId="51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51" borderId="18" xfId="0" applyFont="1" applyFill="1" applyBorder="1" applyAlignment="1">
      <alignment horizontal="righ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8" fillId="51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justify" vertical="center" wrapText="1"/>
    </xf>
    <xf numFmtId="0" fontId="39" fillId="0" borderId="21" xfId="0" applyFont="1" applyFill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5" fillId="51" borderId="23" xfId="0" applyFont="1" applyFill="1" applyBorder="1" applyAlignment="1">
      <alignment horizontal="center" vertical="center"/>
    </xf>
    <xf numFmtId="0" fontId="25" fillId="58" borderId="20" xfId="0" applyFont="1" applyFill="1" applyBorder="1" applyAlignment="1">
      <alignment horizontal="justify" vertical="center" wrapText="1"/>
    </xf>
    <xf numFmtId="0" fontId="0" fillId="58" borderId="21" xfId="0" applyFill="1" applyBorder="1" applyAlignment="1">
      <alignment vertical="center" wrapText="1"/>
    </xf>
    <xf numFmtId="0" fontId="0" fillId="58" borderId="22" xfId="0" applyFill="1" applyBorder="1" applyAlignment="1">
      <alignment vertical="center" wrapText="1"/>
    </xf>
    <xf numFmtId="0" fontId="39" fillId="58" borderId="24" xfId="0" applyFont="1" applyFill="1" applyBorder="1" applyAlignment="1">
      <alignment horizontal="right" vertical="center" wrapText="1"/>
    </xf>
    <xf numFmtId="0" fontId="0" fillId="58" borderId="24" xfId="0" applyFill="1" applyBorder="1" applyAlignment="1">
      <alignment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3" fillId="51" borderId="1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28" fillId="57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51" borderId="18" xfId="0" applyFont="1" applyFill="1" applyBorder="1" applyAlignment="1">
      <alignment horizontal="right" vertical="center" wrapText="1"/>
    </xf>
    <xf numFmtId="0" fontId="23" fillId="0" borderId="20" xfId="0" applyFont="1" applyBorder="1" applyAlignment="1">
      <alignment horizontal="left" vertical="center"/>
    </xf>
    <xf numFmtId="0" fontId="23" fillId="57" borderId="18" xfId="0" applyFont="1" applyFill="1" applyBorder="1" applyAlignment="1">
      <alignment horizontal="center" vertical="center"/>
    </xf>
    <xf numFmtId="0" fontId="23" fillId="57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10" fontId="23" fillId="0" borderId="18" xfId="0" applyNumberFormat="1" applyFont="1" applyFill="1" applyBorder="1" applyAlignment="1">
      <alignment horizontal="justify" vertical="center" wrapText="1"/>
    </xf>
    <xf numFmtId="10" fontId="24" fillId="0" borderId="18" xfId="0" applyNumberFormat="1" applyFont="1" applyFill="1" applyBorder="1" applyAlignment="1">
      <alignment horizontal="justify" vertical="center" wrapText="1"/>
    </xf>
    <xf numFmtId="0" fontId="38" fillId="57" borderId="18" xfId="0" applyFont="1" applyFill="1" applyBorder="1" applyAlignment="1">
      <alignment horizontal="right" vertical="center"/>
    </xf>
    <xf numFmtId="0" fontId="36" fillId="57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0" fillId="55" borderId="18" xfId="0" applyFill="1" applyBorder="1" applyAlignment="1">
      <alignment horizontal="justify" vertical="center" wrapText="1"/>
    </xf>
    <xf numFmtId="0" fontId="0" fillId="55" borderId="18" xfId="0" applyFont="1" applyFill="1" applyBorder="1" applyAlignment="1">
      <alignment horizontal="justify" vertical="center" wrapText="1"/>
    </xf>
    <xf numFmtId="0" fontId="37" fillId="57" borderId="18" xfId="0" applyFont="1" applyFill="1" applyBorder="1" applyAlignment="1">
      <alignment horizontal="left" vertical="center" wrapText="1"/>
    </xf>
    <xf numFmtId="0" fontId="25" fillId="51" borderId="18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justify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57" borderId="18" xfId="0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14" fontId="33" fillId="0" borderId="18" xfId="0" applyNumberFormat="1" applyFont="1" applyFill="1" applyBorder="1" applyAlignment="1">
      <alignment horizontal="right" vertical="center" wrapText="1"/>
    </xf>
    <xf numFmtId="0" fontId="0" fillId="57" borderId="18" xfId="0" applyFont="1" applyFill="1" applyBorder="1" applyAlignment="1">
      <alignment horizontal="center" vertical="center"/>
    </xf>
    <xf numFmtId="0" fontId="23" fillId="57" borderId="18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166" fontId="33" fillId="0" borderId="18" xfId="0" applyNumberFormat="1" applyFont="1" applyFill="1" applyBorder="1" applyAlignment="1">
      <alignment horizontal="right" vertical="center"/>
    </xf>
    <xf numFmtId="167" fontId="25" fillId="0" borderId="18" xfId="0" applyNumberFormat="1" applyFont="1" applyFill="1" applyBorder="1" applyAlignment="1">
      <alignment horizontal="right" vertical="center"/>
    </xf>
    <xf numFmtId="0" fontId="31" fillId="57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57" borderId="20" xfId="0" applyFont="1" applyFill="1" applyBorder="1" applyAlignment="1">
      <alignment horizontal="center" vertical="center"/>
    </xf>
    <xf numFmtId="0" fontId="23" fillId="57" borderId="21" xfId="0" applyFont="1" applyFill="1" applyBorder="1" applyAlignment="1">
      <alignment horizontal="center" vertical="center"/>
    </xf>
    <xf numFmtId="0" fontId="23" fillId="57" borderId="2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3" fillId="51" borderId="20" xfId="0" applyFont="1" applyFill="1" applyBorder="1" applyAlignment="1">
      <alignment horizontal="center" vertical="center" wrapText="1"/>
    </xf>
    <xf numFmtId="0" fontId="25" fillId="51" borderId="21" xfId="0" applyFont="1" applyFill="1" applyBorder="1" applyAlignment="1">
      <alignment horizontal="center" vertical="center" wrapText="1"/>
    </xf>
    <xf numFmtId="0" fontId="25" fillId="51" borderId="22" xfId="0" applyFont="1" applyFill="1" applyBorder="1" applyAlignment="1">
      <alignment horizontal="center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right" vertical="center" wrapText="1"/>
    </xf>
    <xf numFmtId="2" fontId="23" fillId="0" borderId="18" xfId="0" applyNumberFormat="1" applyFont="1" applyBorder="1" applyAlignment="1">
      <alignment horizontal="right" vertical="center" wrapText="1"/>
    </xf>
    <xf numFmtId="0" fontId="70" fillId="0" borderId="43" xfId="0" applyFont="1" applyFill="1" applyBorder="1" applyAlignment="1">
      <alignment horizontal="center" wrapText="1"/>
    </xf>
    <xf numFmtId="0" fontId="70" fillId="0" borderId="21" xfId="0" applyFont="1" applyFill="1" applyBorder="1" applyAlignment="1">
      <alignment horizontal="center" wrapText="1"/>
    </xf>
    <xf numFmtId="0" fontId="70" fillId="0" borderId="25" xfId="0" applyFont="1" applyFill="1" applyBorder="1" applyAlignment="1">
      <alignment horizontal="center" wrapText="1"/>
    </xf>
    <xf numFmtId="0" fontId="70" fillId="0" borderId="40" xfId="0" applyFont="1" applyFill="1" applyBorder="1" applyAlignment="1">
      <alignment horizontal="center" wrapText="1"/>
    </xf>
    <xf numFmtId="0" fontId="70" fillId="0" borderId="41" xfId="0" applyFont="1" applyFill="1" applyBorder="1" applyAlignment="1">
      <alignment horizontal="center" wrapText="1"/>
    </xf>
    <xf numFmtId="0" fontId="70" fillId="0" borderId="44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51" borderId="18" xfId="0" applyFont="1" applyFill="1" applyBorder="1" applyAlignment="1">
      <alignment horizontal="center" vertical="center" wrapText="1"/>
    </xf>
    <xf numFmtId="0" fontId="23" fillId="51" borderId="18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25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49" fontId="25" fillId="59" borderId="18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23" fillId="59" borderId="18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Comma" xfId="64"/>
    <cellStyle name="Comma [0]" xfId="65"/>
    <cellStyle name="Currency" xfId="66"/>
    <cellStyle name="Currency [0]" xfId="67"/>
    <cellStyle name="Ênfase1" xfId="68"/>
    <cellStyle name="Ênfase2" xfId="69"/>
    <cellStyle name="Ênfase3" xfId="70"/>
    <cellStyle name="Ênfase4" xfId="71"/>
    <cellStyle name="Ênfase5" xfId="72"/>
    <cellStyle name="Ênfase6" xfId="73"/>
    <cellStyle name="Entrada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to" xfId="81"/>
    <cellStyle name="Input" xfId="82"/>
    <cellStyle name="Linked Cell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9900"/>
      <rgbColor rgb="00800080"/>
      <rgbColor rgb="00006B6B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9933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9"/>
  <sheetViews>
    <sheetView tabSelected="1" view="pageBreakPreview" zoomScale="110" zoomScaleSheetLayoutView="110" zoomScalePageLayoutView="0" workbookViewId="0" topLeftCell="A1">
      <selection activeCell="N3" sqref="N3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3.421875" style="1" bestFit="1" customWidth="1"/>
    <col min="7" max="7" width="9.8515625" style="1" customWidth="1"/>
    <col min="8" max="8" width="13.42187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23.25" customHeight="1">
      <c r="A2" s="285" t="s">
        <v>225</v>
      </c>
      <c r="B2" s="285"/>
      <c r="C2" s="285"/>
      <c r="D2" s="285"/>
      <c r="E2" s="285"/>
      <c r="F2" s="285"/>
      <c r="G2" s="285"/>
      <c r="H2" s="285"/>
      <c r="I2" s="285"/>
    </row>
    <row r="3" spans="1:9" ht="45" customHeight="1">
      <c r="A3" s="286" t="s">
        <v>150</v>
      </c>
      <c r="B3" s="286"/>
      <c r="C3" s="286"/>
      <c r="D3" s="286"/>
      <c r="E3" s="286"/>
      <c r="F3" s="286"/>
      <c r="G3" s="286"/>
      <c r="H3" s="286"/>
      <c r="I3" s="286"/>
    </row>
    <row r="4" spans="1:9" ht="15.75" customHeight="1">
      <c r="A4" s="215" t="s">
        <v>223</v>
      </c>
      <c r="B4" s="215"/>
      <c r="C4" s="215"/>
      <c r="D4" s="215"/>
      <c r="E4" s="215"/>
      <c r="F4" s="287"/>
      <c r="G4" s="287"/>
      <c r="H4" s="287"/>
      <c r="I4" s="287"/>
    </row>
    <row r="5" spans="1:9" ht="15.75" customHeight="1">
      <c r="A5" s="215" t="s">
        <v>226</v>
      </c>
      <c r="B5" s="215"/>
      <c r="C5" s="215"/>
      <c r="D5" s="215"/>
      <c r="E5" s="215"/>
      <c r="F5" s="287"/>
      <c r="G5" s="287"/>
      <c r="H5" s="287"/>
      <c r="I5" s="287"/>
    </row>
    <row r="6" spans="1:9" ht="15.75" customHeight="1">
      <c r="A6" s="215" t="s">
        <v>151</v>
      </c>
      <c r="B6" s="215"/>
      <c r="C6" s="215"/>
      <c r="D6" s="215"/>
      <c r="E6" s="215"/>
      <c r="F6" s="215"/>
      <c r="G6" s="215"/>
      <c r="H6" s="215"/>
      <c r="I6" s="215"/>
    </row>
    <row r="7" spans="1:9" ht="15.75" customHeight="1">
      <c r="A7" s="288" t="s">
        <v>182</v>
      </c>
      <c r="B7" s="289"/>
      <c r="C7" s="289"/>
      <c r="D7" s="289"/>
      <c r="E7" s="289"/>
      <c r="F7" s="289"/>
      <c r="G7" s="289"/>
      <c r="H7" s="289"/>
      <c r="I7" s="290"/>
    </row>
    <row r="8" spans="1:9" ht="20.25" customHeight="1">
      <c r="A8" s="198" t="s">
        <v>0</v>
      </c>
      <c r="B8" s="198"/>
      <c r="C8" s="198"/>
      <c r="D8" s="198"/>
      <c r="E8" s="198"/>
      <c r="F8" s="198"/>
      <c r="G8" s="198"/>
      <c r="H8" s="198"/>
      <c r="I8" s="198"/>
    </row>
    <row r="9" spans="1:9" ht="15.75" customHeight="1">
      <c r="A9" s="3" t="s">
        <v>1</v>
      </c>
      <c r="B9" s="215" t="s">
        <v>2</v>
      </c>
      <c r="C9" s="215"/>
      <c r="D9" s="215"/>
      <c r="E9" s="215"/>
      <c r="F9" s="215"/>
      <c r="G9" s="215"/>
      <c r="H9" s="291"/>
      <c r="I9" s="291"/>
    </row>
    <row r="10" spans="1:9" ht="15.75" customHeight="1">
      <c r="A10" s="3" t="s">
        <v>3</v>
      </c>
      <c r="B10" s="215" t="s">
        <v>4</v>
      </c>
      <c r="C10" s="215"/>
      <c r="D10" s="215"/>
      <c r="E10" s="215"/>
      <c r="F10" s="215"/>
      <c r="G10" s="215"/>
      <c r="H10" s="287" t="s">
        <v>152</v>
      </c>
      <c r="I10" s="287"/>
    </row>
    <row r="11" spans="1:9" ht="39.75" customHeight="1">
      <c r="A11" s="3" t="s">
        <v>5</v>
      </c>
      <c r="B11" s="215" t="s">
        <v>6</v>
      </c>
      <c r="C11" s="215"/>
      <c r="D11" s="215"/>
      <c r="E11" s="215"/>
      <c r="F11" s="215"/>
      <c r="G11" s="215"/>
      <c r="H11" s="287" t="s">
        <v>153</v>
      </c>
      <c r="I11" s="287"/>
    </row>
    <row r="12" spans="1:9" ht="15.75" customHeight="1">
      <c r="A12" s="3" t="s">
        <v>7</v>
      </c>
      <c r="B12" s="215" t="s">
        <v>8</v>
      </c>
      <c r="C12" s="215"/>
      <c r="D12" s="215"/>
      <c r="E12" s="215"/>
      <c r="F12" s="215"/>
      <c r="G12" s="215"/>
      <c r="H12" s="287">
        <v>12</v>
      </c>
      <c r="I12" s="287"/>
    </row>
    <row r="13" spans="1:9" ht="25.5" customHeight="1">
      <c r="A13" s="302" t="s">
        <v>9</v>
      </c>
      <c r="B13" s="302"/>
      <c r="C13" s="302"/>
      <c r="D13" s="302"/>
      <c r="E13" s="302"/>
      <c r="F13" s="302"/>
      <c r="G13" s="302"/>
      <c r="H13" s="302"/>
      <c r="I13" s="302"/>
    </row>
    <row r="14" spans="1:9" ht="43.5" customHeight="1">
      <c r="A14" s="175" t="s">
        <v>200</v>
      </c>
      <c r="B14" s="175"/>
      <c r="C14" s="175"/>
      <c r="D14" s="175"/>
      <c r="E14" s="175"/>
      <c r="F14" s="303" t="s">
        <v>10</v>
      </c>
      <c r="G14" s="303"/>
      <c r="H14" s="304" t="s">
        <v>11</v>
      </c>
      <c r="I14" s="304"/>
    </row>
    <row r="15" spans="1:9" ht="12.75" customHeight="1">
      <c r="A15" s="279" t="s">
        <v>201</v>
      </c>
      <c r="B15" s="279"/>
      <c r="C15" s="279"/>
      <c r="D15" s="279"/>
      <c r="E15" s="279"/>
      <c r="F15" s="280" t="s">
        <v>154</v>
      </c>
      <c r="G15" s="280"/>
      <c r="H15" s="295">
        <v>1</v>
      </c>
      <c r="I15" s="295"/>
    </row>
    <row r="16" spans="1:12" ht="7.5" customHeight="1">
      <c r="A16" s="281"/>
      <c r="B16" s="282"/>
      <c r="C16" s="282"/>
      <c r="D16" s="282"/>
      <c r="E16" s="282"/>
      <c r="F16" s="282"/>
      <c r="G16" s="282"/>
      <c r="H16" s="282"/>
      <c r="I16" s="283"/>
      <c r="J16" s="8"/>
      <c r="K16" s="9"/>
      <c r="L16" s="10"/>
    </row>
    <row r="17" spans="1:12" ht="48" customHeight="1">
      <c r="A17" s="242" t="s">
        <v>12</v>
      </c>
      <c r="B17" s="242"/>
      <c r="C17" s="242"/>
      <c r="D17" s="242"/>
      <c r="E17" s="242"/>
      <c r="F17" s="242"/>
      <c r="G17" s="242"/>
      <c r="H17" s="242"/>
      <c r="I17" s="242"/>
      <c r="J17" s="8"/>
      <c r="K17" s="9"/>
      <c r="L17" s="10"/>
    </row>
    <row r="18" spans="1:12" ht="7.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8"/>
      <c r="K18" s="9"/>
      <c r="L18" s="10"/>
    </row>
    <row r="19" spans="1:12" ht="54" customHeight="1">
      <c r="A19" s="284" t="s">
        <v>13</v>
      </c>
      <c r="B19" s="284"/>
      <c r="C19" s="284"/>
      <c r="D19" s="284"/>
      <c r="E19" s="284"/>
      <c r="F19" s="284"/>
      <c r="G19" s="284"/>
      <c r="H19" s="284"/>
      <c r="I19" s="284"/>
      <c r="J19" s="8"/>
      <c r="K19" s="9"/>
      <c r="L19" s="10"/>
    </row>
    <row r="20" spans="1:12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8"/>
      <c r="K20" s="9"/>
      <c r="L20" s="10"/>
    </row>
    <row r="21" spans="1:256" s="11" customFormat="1" ht="21.75" customHeight="1">
      <c r="A21" s="198" t="s">
        <v>14</v>
      </c>
      <c r="B21" s="198"/>
      <c r="C21" s="198"/>
      <c r="D21" s="198"/>
      <c r="E21" s="198"/>
      <c r="F21" s="198"/>
      <c r="G21" s="198"/>
      <c r="H21" s="198"/>
      <c r="I21" s="198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75"/>
      <c r="FY21" s="275"/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/>
      <c r="GK21" s="275"/>
      <c r="GL21" s="275"/>
      <c r="GM21" s="275"/>
      <c r="GN21" s="275"/>
      <c r="GO21" s="275"/>
      <c r="GP21" s="275"/>
      <c r="GQ21" s="275"/>
      <c r="GR21" s="275"/>
      <c r="GS21" s="275"/>
      <c r="GT21" s="275"/>
      <c r="GU21" s="275"/>
      <c r="GV21" s="275"/>
      <c r="GW21" s="275"/>
      <c r="GX21" s="275"/>
      <c r="GY21" s="275"/>
      <c r="GZ21" s="275"/>
      <c r="HA21" s="275"/>
      <c r="HB21" s="275"/>
      <c r="HC21" s="275"/>
      <c r="HD21" s="275"/>
      <c r="HE21" s="275"/>
      <c r="HF21" s="275"/>
      <c r="HG21" s="275"/>
      <c r="HH21" s="275"/>
      <c r="HI21" s="275"/>
      <c r="HJ21" s="275"/>
      <c r="HK21" s="275"/>
      <c r="HL21" s="275"/>
      <c r="HM21" s="275"/>
      <c r="HN21" s="275"/>
      <c r="HO21" s="275"/>
      <c r="HP21" s="275"/>
      <c r="HQ21" s="275"/>
      <c r="HR21" s="275"/>
      <c r="HS21" s="275"/>
      <c r="HT21" s="275"/>
      <c r="HU21" s="275"/>
      <c r="HV21" s="275"/>
      <c r="HW21" s="275"/>
      <c r="HX21" s="275"/>
      <c r="HY21" s="275"/>
      <c r="HZ21" s="275"/>
      <c r="IA21" s="275"/>
      <c r="IB21" s="275"/>
      <c r="IC21" s="275"/>
      <c r="ID21" s="275"/>
      <c r="IE21" s="275"/>
      <c r="IF21" s="275"/>
      <c r="IG21" s="275"/>
      <c r="IH21" s="275"/>
      <c r="II21" s="275"/>
      <c r="IJ21" s="275"/>
      <c r="IK21" s="275"/>
      <c r="IL21" s="275"/>
      <c r="IM21" s="275"/>
      <c r="IN21" s="275"/>
      <c r="IO21" s="275"/>
      <c r="IP21" s="275"/>
      <c r="IQ21" s="275"/>
      <c r="IR21" s="275"/>
      <c r="IS21" s="275"/>
      <c r="IT21" s="275"/>
      <c r="IU21" s="275"/>
      <c r="IV21" s="275"/>
    </row>
    <row r="22" spans="1:9" ht="15.75" customHeight="1">
      <c r="A22" s="3">
        <v>1</v>
      </c>
      <c r="B22" s="215" t="s">
        <v>15</v>
      </c>
      <c r="C22" s="215"/>
      <c r="D22" s="215"/>
      <c r="E22" s="215"/>
      <c r="F22" s="215"/>
      <c r="G22" s="215"/>
      <c r="H22" s="276" t="s">
        <v>179</v>
      </c>
      <c r="I22" s="276"/>
    </row>
    <row r="23" spans="1:9" ht="15.75" customHeight="1">
      <c r="A23" s="3">
        <v>2</v>
      </c>
      <c r="B23" s="215" t="s">
        <v>16</v>
      </c>
      <c r="C23" s="215"/>
      <c r="D23" s="215"/>
      <c r="E23" s="215"/>
      <c r="F23" s="215"/>
      <c r="G23" s="215"/>
      <c r="H23" s="277">
        <v>5174</v>
      </c>
      <c r="I23" s="277"/>
    </row>
    <row r="24" spans="1:9" ht="15.75" customHeight="1">
      <c r="A24" s="3">
        <v>3</v>
      </c>
      <c r="B24" s="215" t="s">
        <v>17</v>
      </c>
      <c r="C24" s="215"/>
      <c r="D24" s="215"/>
      <c r="E24" s="215"/>
      <c r="F24" s="215"/>
      <c r="G24" s="215"/>
      <c r="H24" s="276">
        <v>1305.17</v>
      </c>
      <c r="I24" s="276"/>
    </row>
    <row r="25" spans="1:9" ht="15.75" customHeight="1">
      <c r="A25" s="3">
        <v>4</v>
      </c>
      <c r="B25" s="215" t="s">
        <v>18</v>
      </c>
      <c r="C25" s="215"/>
      <c r="D25" s="215"/>
      <c r="E25" s="215"/>
      <c r="F25" s="215"/>
      <c r="G25" s="215"/>
      <c r="H25" s="272" t="s">
        <v>179</v>
      </c>
      <c r="I25" s="272"/>
    </row>
    <row r="26" spans="1:9" ht="15.75" customHeight="1">
      <c r="A26" s="3">
        <v>5</v>
      </c>
      <c r="B26" s="215" t="s">
        <v>19</v>
      </c>
      <c r="C26" s="215"/>
      <c r="D26" s="215"/>
      <c r="E26" s="215"/>
      <c r="F26" s="215"/>
      <c r="G26" s="215"/>
      <c r="H26" s="272" t="s">
        <v>65</v>
      </c>
      <c r="I26" s="272"/>
    </row>
    <row r="27" spans="1:9" ht="9" customHeight="1">
      <c r="A27" s="273"/>
      <c r="B27" s="273"/>
      <c r="C27" s="273"/>
      <c r="D27" s="273"/>
      <c r="E27" s="273"/>
      <c r="F27" s="273"/>
      <c r="G27" s="273"/>
      <c r="H27" s="273"/>
      <c r="I27" s="273"/>
    </row>
    <row r="28" spans="1:9" ht="22.5" customHeight="1">
      <c r="A28" s="195" t="s">
        <v>20</v>
      </c>
      <c r="B28" s="195"/>
      <c r="C28" s="195"/>
      <c r="D28" s="195"/>
      <c r="E28" s="195"/>
      <c r="F28" s="195"/>
      <c r="G28" s="195"/>
      <c r="H28" s="195"/>
      <c r="I28" s="195"/>
    </row>
    <row r="29" spans="1:9" ht="9" customHeight="1">
      <c r="A29" s="274"/>
      <c r="B29" s="274"/>
      <c r="C29" s="274"/>
      <c r="D29" s="274"/>
      <c r="E29" s="274"/>
      <c r="F29" s="274"/>
      <c r="G29" s="274"/>
      <c r="H29" s="274"/>
      <c r="I29" s="274"/>
    </row>
    <row r="30" spans="1:9" ht="22.5" customHeight="1">
      <c r="A30" s="219" t="s">
        <v>21</v>
      </c>
      <c r="B30" s="219"/>
      <c r="C30" s="219"/>
      <c r="D30" s="219"/>
      <c r="E30" s="219"/>
      <c r="F30" s="219"/>
      <c r="G30" s="219"/>
      <c r="H30" s="219"/>
      <c r="I30" s="219"/>
    </row>
    <row r="31" spans="1:9" s="14" customFormat="1" ht="30" customHeight="1">
      <c r="A31" s="12">
        <v>1</v>
      </c>
      <c r="B31" s="214" t="s">
        <v>22</v>
      </c>
      <c r="C31" s="214"/>
      <c r="D31" s="214"/>
      <c r="E31" s="214"/>
      <c r="F31" s="214"/>
      <c r="G31" s="214"/>
      <c r="H31" s="12" t="s">
        <v>23</v>
      </c>
      <c r="I31" s="12" t="s">
        <v>24</v>
      </c>
    </row>
    <row r="32" spans="1:9" ht="27.75" customHeight="1">
      <c r="A32" s="3" t="s">
        <v>1</v>
      </c>
      <c r="B32" s="215" t="s">
        <v>178</v>
      </c>
      <c r="C32" s="215"/>
      <c r="D32" s="215"/>
      <c r="E32" s="215"/>
      <c r="F32" s="215"/>
      <c r="G32" s="215"/>
      <c r="H32" s="215"/>
      <c r="I32" s="15">
        <f>H24</f>
        <v>1305.17</v>
      </c>
    </row>
    <row r="33" spans="1:9" ht="15.75" customHeight="1">
      <c r="A33" s="3" t="s">
        <v>3</v>
      </c>
      <c r="B33" s="270" t="s">
        <v>155</v>
      </c>
      <c r="C33" s="270"/>
      <c r="D33" s="270"/>
      <c r="E33" s="270"/>
      <c r="F33" s="270"/>
      <c r="G33" s="270"/>
      <c r="H33" s="16" t="s">
        <v>56</v>
      </c>
      <c r="I33" s="66" t="s">
        <v>56</v>
      </c>
    </row>
    <row r="34" spans="1:9" ht="15.75" customHeight="1">
      <c r="A34" s="3" t="s">
        <v>5</v>
      </c>
      <c r="B34" s="271" t="s">
        <v>177</v>
      </c>
      <c r="C34" s="271"/>
      <c r="D34" s="271"/>
      <c r="E34" s="271"/>
      <c r="F34" s="271"/>
      <c r="G34" s="271"/>
      <c r="H34" s="16" t="s">
        <v>56</v>
      </c>
      <c r="I34" s="66" t="s">
        <v>56</v>
      </c>
    </row>
    <row r="35" spans="1:9" ht="15.75" customHeight="1">
      <c r="A35" s="3" t="s">
        <v>7</v>
      </c>
      <c r="B35" s="215" t="s">
        <v>184</v>
      </c>
      <c r="C35" s="215"/>
      <c r="D35" s="215"/>
      <c r="E35" s="215"/>
      <c r="F35" s="215"/>
      <c r="G35" s="215"/>
      <c r="H35" s="215"/>
      <c r="I35" s="25">
        <f>ROUND((((H24/220)*0.2)*7)*15,2)</f>
        <v>124.58</v>
      </c>
    </row>
    <row r="36" spans="1:9" ht="24" customHeight="1">
      <c r="A36" s="3" t="s">
        <v>25</v>
      </c>
      <c r="B36" s="215" t="s">
        <v>221</v>
      </c>
      <c r="C36" s="215"/>
      <c r="D36" s="215"/>
      <c r="E36" s="215"/>
      <c r="F36" s="215"/>
      <c r="G36" s="215"/>
      <c r="H36" s="215"/>
      <c r="I36" s="25">
        <f>ROUND(((H24/220)*1.2),2)*ROUND((105*0.142857),2)</f>
        <v>106.8</v>
      </c>
    </row>
    <row r="37" spans="1:9" ht="15.75" customHeight="1">
      <c r="A37" s="3" t="s">
        <v>26</v>
      </c>
      <c r="B37" s="215" t="s">
        <v>27</v>
      </c>
      <c r="C37" s="215"/>
      <c r="D37" s="215"/>
      <c r="E37" s="215"/>
      <c r="F37" s="215"/>
      <c r="G37" s="215"/>
      <c r="H37" s="215"/>
      <c r="I37" s="66" t="s">
        <v>56</v>
      </c>
    </row>
    <row r="38" spans="1:9" ht="15.75" customHeight="1">
      <c r="A38" s="218" t="s">
        <v>28</v>
      </c>
      <c r="B38" s="218"/>
      <c r="C38" s="218"/>
      <c r="D38" s="218"/>
      <c r="E38" s="218"/>
      <c r="F38" s="218"/>
      <c r="G38" s="218"/>
      <c r="H38" s="218"/>
      <c r="I38" s="17">
        <f>SUM(I32:I37)</f>
        <v>1536.55</v>
      </c>
    </row>
    <row r="39" spans="1:9" ht="26.25" customHeight="1">
      <c r="A39" s="3" t="s">
        <v>46</v>
      </c>
      <c r="B39" s="251" t="s">
        <v>205</v>
      </c>
      <c r="C39" s="193"/>
      <c r="D39" s="193"/>
      <c r="E39" s="193"/>
      <c r="F39" s="193"/>
      <c r="G39" s="268"/>
      <c r="H39" s="121"/>
      <c r="I39" s="25">
        <f>ROUND(((H24/220)*1.5)*15,2)</f>
        <v>133.48</v>
      </c>
    </row>
    <row r="40" spans="1:9" ht="15.75" customHeight="1">
      <c r="A40" s="218" t="s">
        <v>28</v>
      </c>
      <c r="B40" s="218"/>
      <c r="C40" s="218"/>
      <c r="D40" s="218"/>
      <c r="E40" s="218"/>
      <c r="F40" s="218"/>
      <c r="G40" s="218"/>
      <c r="H40" s="218"/>
      <c r="I40" s="17">
        <f>SUM(I38:I39)</f>
        <v>1670.03</v>
      </c>
    </row>
    <row r="41" spans="1:9" ht="9.75" customHeight="1">
      <c r="A41" s="269"/>
      <c r="B41" s="269"/>
      <c r="C41" s="269"/>
      <c r="D41" s="269"/>
      <c r="E41" s="269"/>
      <c r="F41" s="269"/>
      <c r="G41" s="269"/>
      <c r="H41" s="269"/>
      <c r="I41" s="269"/>
    </row>
    <row r="42" spans="1:9" ht="20.25" customHeight="1">
      <c r="A42" s="260" t="s">
        <v>143</v>
      </c>
      <c r="B42" s="261"/>
      <c r="C42" s="261"/>
      <c r="D42" s="261"/>
      <c r="E42" s="261"/>
      <c r="F42" s="261"/>
      <c r="G42" s="261"/>
      <c r="H42" s="261"/>
      <c r="I42" s="261"/>
    </row>
    <row r="43" spans="1:9" ht="10.5" customHeight="1">
      <c r="A43" s="262"/>
      <c r="B43" s="262"/>
      <c r="C43" s="262"/>
      <c r="D43" s="262"/>
      <c r="E43" s="262"/>
      <c r="F43" s="262"/>
      <c r="G43" s="262"/>
      <c r="H43" s="262"/>
      <c r="I43" s="262"/>
    </row>
    <row r="44" spans="1:9" ht="21.75" customHeight="1">
      <c r="A44" s="212" t="s">
        <v>29</v>
      </c>
      <c r="B44" s="212"/>
      <c r="C44" s="212"/>
      <c r="D44" s="212"/>
      <c r="E44" s="212"/>
      <c r="F44" s="212"/>
      <c r="G44" s="212"/>
      <c r="H44" s="212"/>
      <c r="I44" s="212"/>
    </row>
    <row r="45" spans="1:9" ht="25.5" customHeight="1">
      <c r="A45" s="263" t="s">
        <v>159</v>
      </c>
      <c r="B45" s="263"/>
      <c r="C45" s="263"/>
      <c r="D45" s="263"/>
      <c r="E45" s="263"/>
      <c r="F45" s="263"/>
      <c r="G45" s="263"/>
      <c r="H45" s="263"/>
      <c r="I45" s="263"/>
    </row>
    <row r="46" spans="1:9" ht="25.5" customHeight="1">
      <c r="A46" s="18" t="s">
        <v>30</v>
      </c>
      <c r="B46" s="264" t="s">
        <v>156</v>
      </c>
      <c r="C46" s="265"/>
      <c r="D46" s="265"/>
      <c r="E46" s="265"/>
      <c r="F46" s="265"/>
      <c r="G46" s="265"/>
      <c r="H46" s="266"/>
      <c r="I46" s="4" t="s">
        <v>31</v>
      </c>
    </row>
    <row r="47" spans="1:9" ht="25.5" customHeight="1">
      <c r="A47" s="19" t="s">
        <v>1</v>
      </c>
      <c r="B47" s="267" t="s">
        <v>165</v>
      </c>
      <c r="C47" s="267"/>
      <c r="D47" s="267"/>
      <c r="E47" s="267"/>
      <c r="F47" s="267"/>
      <c r="G47" s="267"/>
      <c r="H47" s="16">
        <v>0.0833</v>
      </c>
      <c r="I47" s="74">
        <f>ROUND($I$38*H47,2)</f>
        <v>127.99</v>
      </c>
    </row>
    <row r="48" spans="1:9" ht="29.25" customHeight="1">
      <c r="A48" s="19" t="s">
        <v>3</v>
      </c>
      <c r="B48" s="255" t="s">
        <v>164</v>
      </c>
      <c r="C48" s="256"/>
      <c r="D48" s="256"/>
      <c r="E48" s="256"/>
      <c r="F48" s="256"/>
      <c r="G48" s="256"/>
      <c r="H48" s="86">
        <v>0.03025</v>
      </c>
      <c r="I48" s="74">
        <f>ROUND($I$38*H48,2)</f>
        <v>46.48</v>
      </c>
    </row>
    <row r="49" spans="1:9" ht="19.5" customHeight="1">
      <c r="A49" s="199" t="s">
        <v>32</v>
      </c>
      <c r="B49" s="199"/>
      <c r="C49" s="199"/>
      <c r="D49" s="199"/>
      <c r="E49" s="199"/>
      <c r="F49" s="199"/>
      <c r="G49" s="199"/>
      <c r="H49" s="199"/>
      <c r="I49" s="20">
        <f>SUM(I47+I48)</f>
        <v>174.47</v>
      </c>
    </row>
    <row r="50" spans="1:9" s="21" customFormat="1" ht="10.5" customHeight="1">
      <c r="A50" s="257"/>
      <c r="B50" s="257"/>
      <c r="C50" s="257"/>
      <c r="D50" s="257"/>
      <c r="E50" s="257"/>
      <c r="F50" s="257"/>
      <c r="G50" s="257"/>
      <c r="H50" s="257"/>
      <c r="I50" s="257"/>
    </row>
    <row r="51" spans="1:9" ht="85.5" customHeight="1">
      <c r="A51" s="242" t="s">
        <v>157</v>
      </c>
      <c r="B51" s="242"/>
      <c r="C51" s="242"/>
      <c r="D51" s="242"/>
      <c r="E51" s="242"/>
      <c r="F51" s="242"/>
      <c r="G51" s="242"/>
      <c r="H51" s="242"/>
      <c r="I51" s="242"/>
    </row>
    <row r="52" spans="1:9" ht="11.25" customHeight="1">
      <c r="A52" s="258"/>
      <c r="B52" s="258"/>
      <c r="C52" s="258"/>
      <c r="D52" s="258"/>
      <c r="E52" s="258"/>
      <c r="F52" s="258"/>
      <c r="G52" s="258"/>
      <c r="H52" s="258"/>
      <c r="I52" s="258"/>
    </row>
    <row r="53" spans="1:9" s="7" customFormat="1" ht="32.25" customHeight="1">
      <c r="A53" s="259" t="s">
        <v>158</v>
      </c>
      <c r="B53" s="259"/>
      <c r="C53" s="259"/>
      <c r="D53" s="259"/>
      <c r="E53" s="259"/>
      <c r="F53" s="259"/>
      <c r="G53" s="259"/>
      <c r="H53" s="259"/>
      <c r="I53" s="259"/>
    </row>
    <row r="54" spans="1:9" s="7" customFormat="1" ht="30" customHeight="1">
      <c r="A54" s="22" t="s">
        <v>34</v>
      </c>
      <c r="B54" s="214" t="s">
        <v>35</v>
      </c>
      <c r="C54" s="214"/>
      <c r="D54" s="214"/>
      <c r="E54" s="214"/>
      <c r="F54" s="214"/>
      <c r="G54" s="214"/>
      <c r="H54" s="13" t="s">
        <v>36</v>
      </c>
      <c r="I54" s="13" t="s">
        <v>37</v>
      </c>
    </row>
    <row r="55" spans="1:9" s="7" customFormat="1" ht="15.75" customHeight="1">
      <c r="A55" s="23" t="s">
        <v>1</v>
      </c>
      <c r="B55" s="229" t="s">
        <v>38</v>
      </c>
      <c r="C55" s="229"/>
      <c r="D55" s="229"/>
      <c r="E55" s="229"/>
      <c r="F55" s="229"/>
      <c r="G55" s="229"/>
      <c r="H55" s="24">
        <v>0.2</v>
      </c>
      <c r="I55" s="25">
        <f aca="true" t="shared" si="0" ref="I55:I62">ROUND(($I$38+$I$49)*H55,2)</f>
        <v>342.2</v>
      </c>
    </row>
    <row r="56" spans="1:9" s="7" customFormat="1" ht="15.75" customHeight="1">
      <c r="A56" s="23" t="s">
        <v>3</v>
      </c>
      <c r="B56" s="215" t="s">
        <v>39</v>
      </c>
      <c r="C56" s="215"/>
      <c r="D56" s="215"/>
      <c r="E56" s="215"/>
      <c r="F56" s="215"/>
      <c r="G56" s="215"/>
      <c r="H56" s="26">
        <v>0.025</v>
      </c>
      <c r="I56" s="25">
        <f t="shared" si="0"/>
        <v>42.78</v>
      </c>
    </row>
    <row r="57" spans="1:9" s="7" customFormat="1" ht="48.75" customHeight="1">
      <c r="A57" s="23" t="s">
        <v>5</v>
      </c>
      <c r="B57" s="215" t="s">
        <v>40</v>
      </c>
      <c r="C57" s="215"/>
      <c r="D57" s="27" t="s">
        <v>41</v>
      </c>
      <c r="E57" s="28">
        <v>0.03</v>
      </c>
      <c r="F57" s="27" t="s">
        <v>42</v>
      </c>
      <c r="G57" s="29">
        <v>1</v>
      </c>
      <c r="H57" s="30">
        <f>ROUND((E57*G57),6)</f>
        <v>0.03</v>
      </c>
      <c r="I57" s="25">
        <f t="shared" si="0"/>
        <v>51.33</v>
      </c>
    </row>
    <row r="58" spans="1:9" s="7" customFormat="1" ht="15.75" customHeight="1">
      <c r="A58" s="23" t="s">
        <v>7</v>
      </c>
      <c r="B58" s="229" t="s">
        <v>43</v>
      </c>
      <c r="C58" s="229"/>
      <c r="D58" s="229"/>
      <c r="E58" s="229"/>
      <c r="F58" s="229"/>
      <c r="G58" s="229"/>
      <c r="H58" s="24">
        <v>0.015</v>
      </c>
      <c r="I58" s="25">
        <f t="shared" si="0"/>
        <v>25.67</v>
      </c>
    </row>
    <row r="59" spans="1:9" s="7" customFormat="1" ht="15.75" customHeight="1">
      <c r="A59" s="23" t="s">
        <v>25</v>
      </c>
      <c r="B59" s="229" t="s">
        <v>44</v>
      </c>
      <c r="C59" s="229"/>
      <c r="D59" s="229"/>
      <c r="E59" s="229"/>
      <c r="F59" s="229"/>
      <c r="G59" s="229"/>
      <c r="H59" s="24">
        <v>0.01</v>
      </c>
      <c r="I59" s="25">
        <f t="shared" si="0"/>
        <v>17.11</v>
      </c>
    </row>
    <row r="60" spans="1:9" s="7" customFormat="1" ht="15.75" customHeight="1">
      <c r="A60" s="23" t="s">
        <v>26</v>
      </c>
      <c r="B60" s="215" t="s">
        <v>45</v>
      </c>
      <c r="C60" s="215"/>
      <c r="D60" s="215"/>
      <c r="E60" s="215"/>
      <c r="F60" s="215"/>
      <c r="G60" s="215"/>
      <c r="H60" s="26">
        <v>0.006</v>
      </c>
      <c r="I60" s="25">
        <f t="shared" si="0"/>
        <v>10.27</v>
      </c>
    </row>
    <row r="61" spans="1:9" ht="20.25" customHeight="1">
      <c r="A61" s="23" t="s">
        <v>46</v>
      </c>
      <c r="B61" s="229" t="s">
        <v>47</v>
      </c>
      <c r="C61" s="229"/>
      <c r="D61" s="229"/>
      <c r="E61" s="229"/>
      <c r="F61" s="229"/>
      <c r="G61" s="229"/>
      <c r="H61" s="24">
        <v>0.002</v>
      </c>
      <c r="I61" s="25">
        <f t="shared" si="0"/>
        <v>3.42</v>
      </c>
    </row>
    <row r="62" spans="1:9" ht="15.75" customHeight="1">
      <c r="A62" s="23" t="s">
        <v>48</v>
      </c>
      <c r="B62" s="215" t="s">
        <v>49</v>
      </c>
      <c r="C62" s="215"/>
      <c r="D62" s="215"/>
      <c r="E62" s="215"/>
      <c r="F62" s="215"/>
      <c r="G62" s="215"/>
      <c r="H62" s="26">
        <v>0.08</v>
      </c>
      <c r="I62" s="25">
        <f t="shared" si="0"/>
        <v>136.88</v>
      </c>
    </row>
    <row r="63" spans="1:9" ht="15.75" customHeight="1">
      <c r="A63" s="199" t="s">
        <v>32</v>
      </c>
      <c r="B63" s="199"/>
      <c r="C63" s="199"/>
      <c r="D63" s="199"/>
      <c r="E63" s="199"/>
      <c r="F63" s="199"/>
      <c r="G63" s="199"/>
      <c r="H63" s="31">
        <f>SUM(H55:H62)</f>
        <v>0.36800000000000005</v>
      </c>
      <c r="I63" s="32">
        <f>SUM(I55:I62)</f>
        <v>629.6600000000001</v>
      </c>
    </row>
    <row r="64" spans="1:9" ht="8.25" customHeight="1">
      <c r="A64" s="33"/>
      <c r="B64" s="34"/>
      <c r="C64" s="34"/>
      <c r="D64" s="34"/>
      <c r="E64" s="34"/>
      <c r="F64" s="34"/>
      <c r="G64" s="34"/>
      <c r="H64" s="35"/>
      <c r="I64" s="36"/>
    </row>
    <row r="65" spans="1:9" ht="35.25" customHeight="1">
      <c r="A65" s="242" t="s">
        <v>50</v>
      </c>
      <c r="B65" s="242"/>
      <c r="C65" s="242"/>
      <c r="D65" s="242"/>
      <c r="E65" s="242"/>
      <c r="F65" s="242"/>
      <c r="G65" s="242"/>
      <c r="H65" s="242"/>
      <c r="I65" s="242"/>
    </row>
    <row r="66" spans="1:9" ht="7.5" customHeight="1">
      <c r="A66" s="248"/>
      <c r="B66" s="248"/>
      <c r="C66" s="248"/>
      <c r="D66" s="248"/>
      <c r="E66" s="248"/>
      <c r="F66" s="248"/>
      <c r="G66" s="248"/>
      <c r="H66" s="248"/>
      <c r="I66" s="248"/>
    </row>
    <row r="67" spans="1:9" ht="18" customHeight="1">
      <c r="A67" s="224" t="s">
        <v>51</v>
      </c>
      <c r="B67" s="224"/>
      <c r="C67" s="224"/>
      <c r="D67" s="224"/>
      <c r="E67" s="224"/>
      <c r="F67" s="224"/>
      <c r="G67" s="224"/>
      <c r="H67" s="224"/>
      <c r="I67" s="224"/>
    </row>
    <row r="68" spans="1:9" ht="18.75" customHeight="1">
      <c r="A68" s="37" t="s">
        <v>52</v>
      </c>
      <c r="B68" s="214" t="s">
        <v>53</v>
      </c>
      <c r="C68" s="214"/>
      <c r="D68" s="214"/>
      <c r="E68" s="214"/>
      <c r="F68" s="214"/>
      <c r="G68" s="214"/>
      <c r="H68" s="214"/>
      <c r="I68" s="13" t="s">
        <v>31</v>
      </c>
    </row>
    <row r="69" spans="1:9" ht="15.75" customHeight="1">
      <c r="A69" s="19" t="s">
        <v>1</v>
      </c>
      <c r="B69" s="251" t="s">
        <v>202</v>
      </c>
      <c r="C69" s="251"/>
      <c r="D69" s="251"/>
      <c r="E69" s="251"/>
      <c r="F69" s="251"/>
      <c r="G69" s="251"/>
      <c r="H69" s="251"/>
      <c r="I69" s="38">
        <f>IF(ROUND((H72*H70*H71)-(I32*H73),2)&lt;0,0,ROUND((H72*H70*H71)-(I32*H73),2))</f>
        <v>38.69</v>
      </c>
    </row>
    <row r="70" spans="1:9" ht="22.5" customHeight="1">
      <c r="A70" s="19"/>
      <c r="B70" s="252" t="s">
        <v>55</v>
      </c>
      <c r="C70" s="252"/>
      <c r="D70" s="252"/>
      <c r="E70" s="252"/>
      <c r="F70" s="252"/>
      <c r="G70" s="252"/>
      <c r="H70" s="39">
        <v>3.9</v>
      </c>
      <c r="I70" s="40" t="s">
        <v>56</v>
      </c>
    </row>
    <row r="71" spans="1:9" ht="17.25" customHeight="1">
      <c r="A71" s="19"/>
      <c r="B71" s="254" t="s">
        <v>57</v>
      </c>
      <c r="C71" s="254"/>
      <c r="D71" s="254"/>
      <c r="E71" s="254"/>
      <c r="F71" s="254"/>
      <c r="G71" s="254"/>
      <c r="H71" s="41">
        <v>2</v>
      </c>
      <c r="I71" s="40"/>
    </row>
    <row r="72" spans="1:9" ht="15" customHeight="1">
      <c r="A72" s="19"/>
      <c r="B72" s="254" t="s">
        <v>129</v>
      </c>
      <c r="C72" s="254"/>
      <c r="D72" s="254"/>
      <c r="E72" s="254"/>
      <c r="F72" s="254"/>
      <c r="G72" s="254"/>
      <c r="H72" s="42">
        <v>15</v>
      </c>
      <c r="I72" s="40"/>
    </row>
    <row r="73" spans="1:9" ht="15" customHeight="1">
      <c r="A73" s="19"/>
      <c r="B73" s="250" t="s">
        <v>130</v>
      </c>
      <c r="C73" s="250"/>
      <c r="D73" s="250"/>
      <c r="E73" s="250"/>
      <c r="F73" s="250"/>
      <c r="G73" s="250"/>
      <c r="H73" s="43">
        <v>0.06</v>
      </c>
      <c r="I73" s="27"/>
    </row>
    <row r="74" spans="1:9" ht="15.75" customHeight="1">
      <c r="A74" s="19" t="s">
        <v>3</v>
      </c>
      <c r="B74" s="251" t="s">
        <v>203</v>
      </c>
      <c r="C74" s="251"/>
      <c r="D74" s="251"/>
      <c r="E74" s="251"/>
      <c r="F74" s="251"/>
      <c r="G74" s="251"/>
      <c r="H74" s="251"/>
      <c r="I74" s="38">
        <f>ROUND(H76*H75*(1-H77),2)</f>
        <v>203.27</v>
      </c>
    </row>
    <row r="75" spans="1:9" ht="15.75" customHeight="1">
      <c r="A75" s="19"/>
      <c r="B75" s="252" t="s">
        <v>67</v>
      </c>
      <c r="C75" s="252"/>
      <c r="D75" s="252"/>
      <c r="E75" s="252"/>
      <c r="F75" s="252"/>
      <c r="G75" s="252"/>
      <c r="H75" s="39">
        <v>16.73</v>
      </c>
      <c r="I75" s="40" t="s">
        <v>56</v>
      </c>
    </row>
    <row r="76" spans="1:9" ht="15.75" customHeight="1">
      <c r="A76" s="44"/>
      <c r="B76" s="252" t="s">
        <v>58</v>
      </c>
      <c r="C76" s="252"/>
      <c r="D76" s="252"/>
      <c r="E76" s="252"/>
      <c r="F76" s="252"/>
      <c r="G76" s="252"/>
      <c r="H76" s="45">
        <v>15</v>
      </c>
      <c r="I76" s="40"/>
    </row>
    <row r="77" spans="1:9" ht="15.75" customHeight="1">
      <c r="A77" s="44"/>
      <c r="B77" s="253" t="s">
        <v>59</v>
      </c>
      <c r="C77" s="253"/>
      <c r="D77" s="253"/>
      <c r="E77" s="253"/>
      <c r="F77" s="253"/>
      <c r="G77" s="253"/>
      <c r="H77" s="46">
        <v>0.19</v>
      </c>
      <c r="I77" s="40"/>
    </row>
    <row r="78" spans="1:9" ht="15.75" customHeight="1">
      <c r="A78" s="19" t="s">
        <v>5</v>
      </c>
      <c r="B78" s="251" t="s">
        <v>60</v>
      </c>
      <c r="C78" s="251"/>
      <c r="D78" s="251"/>
      <c r="E78" s="251"/>
      <c r="F78" s="251"/>
      <c r="G78" s="251"/>
      <c r="H78" s="251"/>
      <c r="I78" s="38">
        <v>0</v>
      </c>
    </row>
    <row r="79" spans="1:9" ht="30.75" customHeight="1">
      <c r="A79" s="19" t="s">
        <v>7</v>
      </c>
      <c r="B79" s="215" t="s">
        <v>204</v>
      </c>
      <c r="C79" s="215"/>
      <c r="D79" s="215"/>
      <c r="E79" s="215"/>
      <c r="F79" s="215"/>
      <c r="G79" s="215"/>
      <c r="H79" s="215"/>
      <c r="I79" s="6">
        <f>15.02</f>
        <v>15.02</v>
      </c>
    </row>
    <row r="80" spans="1:9" ht="15.75" customHeight="1">
      <c r="A80" s="19" t="s">
        <v>25</v>
      </c>
      <c r="B80" s="247" t="s">
        <v>68</v>
      </c>
      <c r="C80" s="247"/>
      <c r="D80" s="247"/>
      <c r="E80" s="247"/>
      <c r="F80" s="247"/>
      <c r="G80" s="247"/>
      <c r="H80" s="247"/>
      <c r="I80" s="47" t="s">
        <v>56</v>
      </c>
    </row>
    <row r="81" spans="1:9" ht="15.75" customHeight="1">
      <c r="A81" s="48"/>
      <c r="B81" s="199" t="s">
        <v>28</v>
      </c>
      <c r="C81" s="199"/>
      <c r="D81" s="199"/>
      <c r="E81" s="199"/>
      <c r="F81" s="199"/>
      <c r="G81" s="199"/>
      <c r="H81" s="199"/>
      <c r="I81" s="32">
        <f>SUM(I69:I79)</f>
        <v>256.98</v>
      </c>
    </row>
    <row r="82" spans="1:9" ht="7.5" customHeight="1">
      <c r="A82" s="248"/>
      <c r="B82" s="248"/>
      <c r="C82" s="248"/>
      <c r="D82" s="248"/>
      <c r="E82" s="248"/>
      <c r="F82" s="248"/>
      <c r="G82" s="248"/>
      <c r="H82" s="248"/>
      <c r="I82" s="248"/>
    </row>
    <row r="83" spans="1:9" ht="36" customHeight="1">
      <c r="A83" s="195" t="s">
        <v>69</v>
      </c>
      <c r="B83" s="195"/>
      <c r="C83" s="195"/>
      <c r="D83" s="195"/>
      <c r="E83" s="195"/>
      <c r="F83" s="195"/>
      <c r="G83" s="195"/>
      <c r="H83" s="195"/>
      <c r="I83" s="195"/>
    </row>
    <row r="84" spans="1:9" ht="7.5" customHeight="1">
      <c r="A84" s="249"/>
      <c r="B84" s="249"/>
      <c r="C84" s="249"/>
      <c r="D84" s="249"/>
      <c r="E84" s="249"/>
      <c r="F84" s="249"/>
      <c r="G84" s="249"/>
      <c r="H84" s="249"/>
      <c r="I84" s="249"/>
    </row>
    <row r="85" spans="1:9" ht="21.75" customHeight="1">
      <c r="A85" s="219" t="s">
        <v>70</v>
      </c>
      <c r="B85" s="219"/>
      <c r="C85" s="219"/>
      <c r="D85" s="219"/>
      <c r="E85" s="219"/>
      <c r="F85" s="219"/>
      <c r="G85" s="219"/>
      <c r="H85" s="219"/>
      <c r="I85" s="219"/>
    </row>
    <row r="86" spans="1:9" ht="23.25" customHeight="1">
      <c r="A86" s="13">
        <v>2</v>
      </c>
      <c r="B86" s="214" t="s">
        <v>71</v>
      </c>
      <c r="C86" s="214"/>
      <c r="D86" s="214"/>
      <c r="E86" s="214"/>
      <c r="F86" s="214"/>
      <c r="G86" s="214"/>
      <c r="H86" s="214"/>
      <c r="I86" s="13" t="s">
        <v>31</v>
      </c>
    </row>
    <row r="87" spans="1:9" ht="21.75" customHeight="1">
      <c r="A87" s="49" t="s">
        <v>30</v>
      </c>
      <c r="B87" s="245" t="s">
        <v>160</v>
      </c>
      <c r="C87" s="245"/>
      <c r="D87" s="245"/>
      <c r="E87" s="245"/>
      <c r="F87" s="245"/>
      <c r="G87" s="245"/>
      <c r="H87" s="245"/>
      <c r="I87" s="50">
        <f>I49</f>
        <v>174.47</v>
      </c>
    </row>
    <row r="88" spans="1:9" ht="18.75" customHeight="1">
      <c r="A88" s="49" t="s">
        <v>34</v>
      </c>
      <c r="B88" s="245" t="s">
        <v>35</v>
      </c>
      <c r="C88" s="245"/>
      <c r="D88" s="245"/>
      <c r="E88" s="245"/>
      <c r="F88" s="245"/>
      <c r="G88" s="245"/>
      <c r="H88" s="245"/>
      <c r="I88" s="50">
        <f>I63</f>
        <v>629.6600000000001</v>
      </c>
    </row>
    <row r="89" spans="1:9" ht="21.75" customHeight="1">
      <c r="A89" s="49" t="s">
        <v>52</v>
      </c>
      <c r="B89" s="245" t="s">
        <v>53</v>
      </c>
      <c r="C89" s="245"/>
      <c r="D89" s="245"/>
      <c r="E89" s="245"/>
      <c r="F89" s="245"/>
      <c r="G89" s="245"/>
      <c r="H89" s="245"/>
      <c r="I89" s="50">
        <f>I81</f>
        <v>256.98</v>
      </c>
    </row>
    <row r="90" spans="1:9" ht="21.75" customHeight="1">
      <c r="A90" s="246" t="s">
        <v>32</v>
      </c>
      <c r="B90" s="246"/>
      <c r="C90" s="246"/>
      <c r="D90" s="246"/>
      <c r="E90" s="246"/>
      <c r="F90" s="246"/>
      <c r="G90" s="246"/>
      <c r="H90" s="246"/>
      <c r="I90" s="75">
        <f>SUM(I87+I88+I89)</f>
        <v>1061.1100000000001</v>
      </c>
    </row>
    <row r="91" spans="1:9" ht="12" customHeight="1">
      <c r="A91" s="243"/>
      <c r="B91" s="243"/>
      <c r="C91" s="243"/>
      <c r="D91" s="243"/>
      <c r="E91" s="243"/>
      <c r="F91" s="243"/>
      <c r="G91" s="243"/>
      <c r="H91" s="243"/>
      <c r="I91" s="243"/>
    </row>
    <row r="92" spans="1:9" s="7" customFormat="1" ht="26.25" customHeight="1">
      <c r="A92" s="212" t="s">
        <v>72</v>
      </c>
      <c r="B92" s="212"/>
      <c r="C92" s="212"/>
      <c r="D92" s="212"/>
      <c r="E92" s="212"/>
      <c r="F92" s="212"/>
      <c r="G92" s="212"/>
      <c r="H92" s="212"/>
      <c r="I92" s="212"/>
    </row>
    <row r="93" spans="1:9" s="7" customFormat="1" ht="28.5" customHeight="1">
      <c r="A93" s="37">
        <v>3</v>
      </c>
      <c r="B93" s="213" t="s">
        <v>73</v>
      </c>
      <c r="C93" s="213"/>
      <c r="D93" s="213"/>
      <c r="E93" s="213"/>
      <c r="F93" s="213"/>
      <c r="G93" s="213"/>
      <c r="H93" s="213"/>
      <c r="I93" s="37" t="s">
        <v>74</v>
      </c>
    </row>
    <row r="94" spans="1:9" s="7" customFormat="1" ht="45" customHeight="1">
      <c r="A94" s="19" t="s">
        <v>1</v>
      </c>
      <c r="B94" s="229" t="s">
        <v>75</v>
      </c>
      <c r="C94" s="229"/>
      <c r="D94" s="229"/>
      <c r="E94" s="229"/>
      <c r="F94" s="229"/>
      <c r="G94" s="229"/>
      <c r="H94" s="229"/>
      <c r="I94" s="25">
        <f>ROUND((($I$38/12)+($I$47/12)+($I$38/12/12)+($I$48/12))*(30/30)*0.05,2)</f>
        <v>7.66</v>
      </c>
    </row>
    <row r="95" spans="1:9" s="7" customFormat="1" ht="15.75" customHeight="1">
      <c r="A95" s="19" t="s">
        <v>3</v>
      </c>
      <c r="B95" s="217" t="s">
        <v>76</v>
      </c>
      <c r="C95" s="217"/>
      <c r="D95" s="217"/>
      <c r="E95" s="217"/>
      <c r="F95" s="217"/>
      <c r="G95" s="217"/>
      <c r="H95" s="217"/>
      <c r="I95" s="25">
        <f>ROUND($I$94*H62,2)</f>
        <v>0.61</v>
      </c>
    </row>
    <row r="96" spans="1:9" s="7" customFormat="1" ht="43.5" customHeight="1">
      <c r="A96" s="19" t="s">
        <v>25</v>
      </c>
      <c r="B96" s="229" t="s">
        <v>163</v>
      </c>
      <c r="C96" s="229"/>
      <c r="D96" s="229"/>
      <c r="E96" s="229"/>
      <c r="F96" s="229"/>
      <c r="G96" s="229"/>
      <c r="H96" s="84">
        <v>0.0024</v>
      </c>
      <c r="I96" s="25">
        <f>ROUND($I$38*H96,2)</f>
        <v>3.69</v>
      </c>
    </row>
    <row r="97" spans="1:9" s="7" customFormat="1" ht="31.5" customHeight="1">
      <c r="A97" s="19" t="s">
        <v>5</v>
      </c>
      <c r="B97" s="220" t="s">
        <v>161</v>
      </c>
      <c r="C97" s="221"/>
      <c r="D97" s="221"/>
      <c r="E97" s="221"/>
      <c r="F97" s="221"/>
      <c r="G97" s="241"/>
      <c r="H97" s="85">
        <v>0.0194</v>
      </c>
      <c r="I97" s="25">
        <f>ROUND(($I$38)*H97,2)</f>
        <v>29.81</v>
      </c>
    </row>
    <row r="98" spans="1:9" s="7" customFormat="1" ht="15.75" customHeight="1">
      <c r="A98" s="19" t="s">
        <v>7</v>
      </c>
      <c r="B98" s="217" t="s">
        <v>145</v>
      </c>
      <c r="C98" s="217"/>
      <c r="D98" s="217"/>
      <c r="E98" s="217"/>
      <c r="F98" s="217"/>
      <c r="G98" s="217"/>
      <c r="H98" s="244"/>
      <c r="I98" s="25">
        <f>ROUND($H$63*I97,2)</f>
        <v>10.97</v>
      </c>
    </row>
    <row r="99" spans="1:9" s="7" customFormat="1" ht="35.25" customHeight="1">
      <c r="A99" s="19" t="s">
        <v>25</v>
      </c>
      <c r="B99" s="229" t="s">
        <v>162</v>
      </c>
      <c r="C99" s="229"/>
      <c r="D99" s="229"/>
      <c r="E99" s="229"/>
      <c r="F99" s="229"/>
      <c r="G99" s="229"/>
      <c r="H99" s="76">
        <v>0.0476</v>
      </c>
      <c r="I99" s="25">
        <f>ROUND($I$38*H99,2)</f>
        <v>73.14</v>
      </c>
    </row>
    <row r="100" spans="1:9" s="7" customFormat="1" ht="15.75" customHeight="1">
      <c r="A100" s="199" t="s">
        <v>32</v>
      </c>
      <c r="B100" s="199"/>
      <c r="C100" s="199"/>
      <c r="D100" s="199"/>
      <c r="E100" s="199"/>
      <c r="F100" s="199"/>
      <c r="G100" s="199"/>
      <c r="H100" s="199"/>
      <c r="I100" s="32">
        <f>SUM(I94:I99)</f>
        <v>125.88</v>
      </c>
    </row>
    <row r="101" spans="1:9" s="7" customFormat="1" ht="10.5" customHeight="1">
      <c r="A101" s="240"/>
      <c r="B101" s="240"/>
      <c r="C101" s="240"/>
      <c r="D101" s="240"/>
      <c r="E101" s="240"/>
      <c r="F101" s="240"/>
      <c r="G101" s="240"/>
      <c r="H101" s="240"/>
      <c r="I101" s="240"/>
    </row>
    <row r="102" spans="1:9" ht="24" customHeight="1">
      <c r="A102" s="219" t="s">
        <v>77</v>
      </c>
      <c r="B102" s="219"/>
      <c r="C102" s="219"/>
      <c r="D102" s="219"/>
      <c r="E102" s="219"/>
      <c r="F102" s="219"/>
      <c r="G102" s="219"/>
      <c r="H102" s="219"/>
      <c r="I102" s="219"/>
    </row>
    <row r="103" spans="1:9" ht="27" customHeight="1">
      <c r="A103" s="242" t="s">
        <v>78</v>
      </c>
      <c r="B103" s="242"/>
      <c r="C103" s="242"/>
      <c r="D103" s="242"/>
      <c r="E103" s="242"/>
      <c r="F103" s="242"/>
      <c r="G103" s="242"/>
      <c r="H103" s="242"/>
      <c r="I103" s="242"/>
    </row>
    <row r="104" spans="1:9" ht="51" customHeight="1">
      <c r="A104" s="226" t="s">
        <v>61</v>
      </c>
      <c r="B104" s="227"/>
      <c r="C104" s="227"/>
      <c r="D104" s="227"/>
      <c r="E104" s="227"/>
      <c r="F104" s="227"/>
      <c r="G104" s="227"/>
      <c r="H104" s="227"/>
      <c r="I104" s="228"/>
    </row>
    <row r="105" spans="1:9" ht="8.25" customHeight="1">
      <c r="A105" s="232"/>
      <c r="B105" s="233"/>
      <c r="C105" s="233"/>
      <c r="D105" s="233"/>
      <c r="E105" s="233"/>
      <c r="F105" s="233"/>
      <c r="G105" s="233"/>
      <c r="H105" s="233"/>
      <c r="I105" s="234"/>
    </row>
    <row r="106" spans="1:9" ht="41.25" customHeight="1">
      <c r="A106" s="78" t="s">
        <v>149</v>
      </c>
      <c r="B106" s="80">
        <f>I38</f>
        <v>1536.55</v>
      </c>
      <c r="C106" s="79"/>
      <c r="D106" s="78" t="s">
        <v>144</v>
      </c>
      <c r="E106" s="80">
        <f>I90-I69-I74</f>
        <v>819.1500000000001</v>
      </c>
      <c r="F106" s="77"/>
      <c r="G106" s="78" t="s">
        <v>131</v>
      </c>
      <c r="H106" s="80">
        <f>I100</f>
        <v>125.88</v>
      </c>
      <c r="I106" s="81">
        <f>B106+E106+H106</f>
        <v>2481.58</v>
      </c>
    </row>
    <row r="107" spans="1:9" ht="7.5" customHeight="1">
      <c r="A107" s="235"/>
      <c r="B107" s="236"/>
      <c r="C107" s="236"/>
      <c r="D107" s="236"/>
      <c r="E107" s="236"/>
      <c r="F107" s="236"/>
      <c r="G107" s="236"/>
      <c r="H107" s="236"/>
      <c r="I107" s="236"/>
    </row>
    <row r="108" spans="1:9" ht="22.5" customHeight="1">
      <c r="A108" s="237" t="s">
        <v>33</v>
      </c>
      <c r="B108" s="238"/>
      <c r="C108" s="238"/>
      <c r="D108" s="238"/>
      <c r="E108" s="238"/>
      <c r="F108" s="238"/>
      <c r="G108" s="238"/>
      <c r="H108" s="238"/>
      <c r="I108" s="239"/>
    </row>
    <row r="109" spans="1:9" ht="15.75" customHeight="1">
      <c r="A109" s="51" t="s">
        <v>79</v>
      </c>
      <c r="B109" s="213" t="s">
        <v>80</v>
      </c>
      <c r="C109" s="213"/>
      <c r="D109" s="213"/>
      <c r="E109" s="213"/>
      <c r="F109" s="213"/>
      <c r="G109" s="213"/>
      <c r="H109" s="231"/>
      <c r="I109" s="51" t="s">
        <v>31</v>
      </c>
    </row>
    <row r="110" spans="1:9" ht="16.5" customHeight="1">
      <c r="A110" s="18" t="s">
        <v>1</v>
      </c>
      <c r="B110" s="220" t="s">
        <v>166</v>
      </c>
      <c r="C110" s="221"/>
      <c r="D110" s="221"/>
      <c r="E110" s="221"/>
      <c r="F110" s="221"/>
      <c r="G110" s="221"/>
      <c r="H110" s="87">
        <v>0.09075</v>
      </c>
      <c r="I110" s="83">
        <f>ROUND($I$106*H110,2)</f>
        <v>225.2</v>
      </c>
    </row>
    <row r="111" spans="1:9" ht="15.75" customHeight="1">
      <c r="A111" s="19" t="s">
        <v>3</v>
      </c>
      <c r="B111" s="229" t="s">
        <v>63</v>
      </c>
      <c r="C111" s="229"/>
      <c r="D111" s="229"/>
      <c r="E111" s="229"/>
      <c r="F111" s="229"/>
      <c r="G111" s="229"/>
      <c r="H111" s="230"/>
      <c r="I111" s="25">
        <f>ROUND((($I$106/30)*1)/12,2)</f>
        <v>6.89</v>
      </c>
    </row>
    <row r="112" spans="1:9" ht="24" customHeight="1">
      <c r="A112" s="19" t="s">
        <v>5</v>
      </c>
      <c r="B112" s="229" t="s">
        <v>81</v>
      </c>
      <c r="C112" s="229"/>
      <c r="D112" s="229"/>
      <c r="E112" s="229"/>
      <c r="F112" s="229"/>
      <c r="G112" s="229"/>
      <c r="H112" s="229"/>
      <c r="I112" s="25">
        <f>ROUND((($I$106/30)*5)/12*0.015,2)</f>
        <v>0.52</v>
      </c>
    </row>
    <row r="113" spans="1:9" ht="27.75" customHeight="1">
      <c r="A113" s="19" t="s">
        <v>7</v>
      </c>
      <c r="B113" s="229" t="s">
        <v>82</v>
      </c>
      <c r="C113" s="229"/>
      <c r="D113" s="229"/>
      <c r="E113" s="229"/>
      <c r="F113" s="229"/>
      <c r="G113" s="229"/>
      <c r="H113" s="229"/>
      <c r="I113" s="25">
        <f>ROUND(((($I$106/30)*15)/12)*0.0078,2)</f>
        <v>0.81</v>
      </c>
    </row>
    <row r="114" spans="1:9" ht="27.75" customHeight="1">
      <c r="A114" s="19" t="s">
        <v>25</v>
      </c>
      <c r="B114" s="215" t="s">
        <v>62</v>
      </c>
      <c r="C114" s="215"/>
      <c r="D114" s="215"/>
      <c r="E114" s="215"/>
      <c r="F114" s="215"/>
      <c r="G114" s="215"/>
      <c r="H114" s="215"/>
      <c r="I114" s="25">
        <f>ROUND((((B106+B106/3)/12)*(4/12)+(I63+I81-I69-I74+I100)*(4/12))*0.02,2)</f>
        <v>6.28</v>
      </c>
    </row>
    <row r="115" spans="1:9" ht="27.75" customHeight="1">
      <c r="A115" s="52" t="s">
        <v>26</v>
      </c>
      <c r="B115" s="220" t="s">
        <v>64</v>
      </c>
      <c r="C115" s="221"/>
      <c r="D115" s="221"/>
      <c r="E115" s="221"/>
      <c r="F115" s="221"/>
      <c r="G115" s="221"/>
      <c r="H115" s="222"/>
      <c r="I115" s="25">
        <f>ROUND(((($I$106/30)*5)/12),2)</f>
        <v>34.47</v>
      </c>
    </row>
    <row r="116" spans="1:9" ht="15.75" customHeight="1">
      <c r="A116" s="199" t="s">
        <v>32</v>
      </c>
      <c r="B116" s="199"/>
      <c r="C116" s="199"/>
      <c r="D116" s="199"/>
      <c r="E116" s="199"/>
      <c r="F116" s="199"/>
      <c r="G116" s="199"/>
      <c r="H116" s="199"/>
      <c r="I116" s="53">
        <f>SUM(I110:I115)</f>
        <v>274.16999999999996</v>
      </c>
    </row>
    <row r="117" spans="1:9" ht="9.75" customHeight="1">
      <c r="A117" s="199"/>
      <c r="B117" s="199"/>
      <c r="C117" s="199"/>
      <c r="D117" s="199"/>
      <c r="E117" s="199"/>
      <c r="F117" s="199"/>
      <c r="G117" s="199"/>
      <c r="H117" s="199"/>
      <c r="I117" s="199"/>
    </row>
    <row r="118" spans="1:9" ht="20.25" customHeight="1">
      <c r="A118" s="224" t="s">
        <v>146</v>
      </c>
      <c r="B118" s="224"/>
      <c r="C118" s="224"/>
      <c r="D118" s="224"/>
      <c r="E118" s="224"/>
      <c r="F118" s="224"/>
      <c r="G118" s="224"/>
      <c r="H118" s="224"/>
      <c r="I118" s="224"/>
    </row>
    <row r="119" spans="1:9" ht="25.5" customHeight="1">
      <c r="A119" s="37" t="s">
        <v>83</v>
      </c>
      <c r="B119" s="213" t="s">
        <v>147</v>
      </c>
      <c r="C119" s="213"/>
      <c r="D119" s="213"/>
      <c r="E119" s="213"/>
      <c r="F119" s="213"/>
      <c r="G119" s="213"/>
      <c r="H119" s="213"/>
      <c r="I119" s="54" t="s">
        <v>31</v>
      </c>
    </row>
    <row r="120" spans="1:9" ht="13.5" customHeight="1">
      <c r="A120" s="19" t="s">
        <v>1</v>
      </c>
      <c r="B120" s="217" t="s">
        <v>148</v>
      </c>
      <c r="C120" s="217"/>
      <c r="D120" s="217"/>
      <c r="E120" s="217"/>
      <c r="F120" s="217"/>
      <c r="G120" s="217"/>
      <c r="H120" s="217"/>
      <c r="I120" s="25">
        <v>0</v>
      </c>
    </row>
    <row r="121" spans="1:9" ht="15.75" customHeight="1">
      <c r="A121" s="225" t="s">
        <v>32</v>
      </c>
      <c r="B121" s="225"/>
      <c r="C121" s="225"/>
      <c r="D121" s="225"/>
      <c r="E121" s="225"/>
      <c r="F121" s="225"/>
      <c r="G121" s="225"/>
      <c r="H121" s="225"/>
      <c r="I121" s="25">
        <v>0</v>
      </c>
    </row>
    <row r="122" spans="1:9" ht="7.5" customHeight="1">
      <c r="A122" s="223"/>
      <c r="B122" s="223"/>
      <c r="C122" s="223"/>
      <c r="D122" s="223"/>
      <c r="E122" s="223"/>
      <c r="F122" s="223"/>
      <c r="G122" s="223"/>
      <c r="H122" s="223"/>
      <c r="I122" s="223"/>
    </row>
    <row r="123" spans="1:9" ht="23.25" customHeight="1">
      <c r="A123" s="219" t="s">
        <v>84</v>
      </c>
      <c r="B123" s="219"/>
      <c r="C123" s="219"/>
      <c r="D123" s="219"/>
      <c r="E123" s="219"/>
      <c r="F123" s="219"/>
      <c r="G123" s="219"/>
      <c r="H123" s="219"/>
      <c r="I123" s="219"/>
    </row>
    <row r="124" spans="1:9" ht="27.75" customHeight="1">
      <c r="A124" s="13">
        <v>4</v>
      </c>
      <c r="B124" s="213" t="s">
        <v>85</v>
      </c>
      <c r="C124" s="213"/>
      <c r="D124" s="213"/>
      <c r="E124" s="213"/>
      <c r="F124" s="213"/>
      <c r="G124" s="213"/>
      <c r="H124" s="213"/>
      <c r="I124" s="54" t="s">
        <v>31</v>
      </c>
    </row>
    <row r="125" spans="1:9" ht="19.5" customHeight="1">
      <c r="A125" s="55" t="s">
        <v>79</v>
      </c>
      <c r="B125" s="217" t="s">
        <v>80</v>
      </c>
      <c r="C125" s="217"/>
      <c r="D125" s="217"/>
      <c r="E125" s="217"/>
      <c r="F125" s="217"/>
      <c r="G125" s="217"/>
      <c r="H125" s="217"/>
      <c r="I125" s="25">
        <f>I116</f>
        <v>274.16999999999996</v>
      </c>
    </row>
    <row r="126" spans="1:9" ht="19.5" customHeight="1">
      <c r="A126" s="55" t="s">
        <v>86</v>
      </c>
      <c r="B126" s="217" t="s">
        <v>147</v>
      </c>
      <c r="C126" s="217"/>
      <c r="D126" s="217"/>
      <c r="E126" s="217"/>
      <c r="F126" s="217"/>
      <c r="G126" s="217"/>
      <c r="H126" s="217"/>
      <c r="I126" s="25">
        <f>I121</f>
        <v>0</v>
      </c>
    </row>
    <row r="127" spans="1:9" ht="19.5" customHeight="1">
      <c r="A127" s="218" t="s">
        <v>32</v>
      </c>
      <c r="B127" s="218"/>
      <c r="C127" s="218"/>
      <c r="D127" s="218"/>
      <c r="E127" s="218"/>
      <c r="F127" s="218"/>
      <c r="G127" s="218"/>
      <c r="H127" s="218"/>
      <c r="I127" s="32">
        <f>SUM(I125+I126)</f>
        <v>274.16999999999996</v>
      </c>
    </row>
    <row r="128" spans="1:9" ht="9" customHeight="1">
      <c r="A128" s="196"/>
      <c r="B128" s="196"/>
      <c r="C128" s="196"/>
      <c r="D128" s="196"/>
      <c r="E128" s="196"/>
      <c r="F128" s="196"/>
      <c r="G128" s="196"/>
      <c r="H128" s="196"/>
      <c r="I128" s="196"/>
    </row>
    <row r="129" spans="1:9" ht="30" customHeight="1">
      <c r="A129" s="219" t="s">
        <v>87</v>
      </c>
      <c r="B129" s="219"/>
      <c r="C129" s="219"/>
      <c r="D129" s="219"/>
      <c r="E129" s="219"/>
      <c r="F129" s="219"/>
      <c r="G129" s="219"/>
      <c r="H129" s="219"/>
      <c r="I129" s="219"/>
    </row>
    <row r="130" spans="1:9" ht="25.5" customHeight="1">
      <c r="A130" s="37">
        <v>5</v>
      </c>
      <c r="B130" s="214" t="s">
        <v>88</v>
      </c>
      <c r="C130" s="214"/>
      <c r="D130" s="214"/>
      <c r="E130" s="214"/>
      <c r="F130" s="214"/>
      <c r="G130" s="214"/>
      <c r="H130" s="214"/>
      <c r="I130" s="37" t="s">
        <v>31</v>
      </c>
    </row>
    <row r="131" spans="1:9" ht="17.25" customHeight="1">
      <c r="A131" s="19" t="s">
        <v>1</v>
      </c>
      <c r="B131" s="215" t="s">
        <v>89</v>
      </c>
      <c r="C131" s="215"/>
      <c r="D131" s="215"/>
      <c r="E131" s="215"/>
      <c r="F131" s="215"/>
      <c r="G131" s="215"/>
      <c r="H131" s="215"/>
      <c r="I131" s="38">
        <f>SUM(I192)</f>
        <v>69.62944444444445</v>
      </c>
    </row>
    <row r="132" spans="1:9" ht="15.75" customHeight="1">
      <c r="A132" s="19" t="s">
        <v>3</v>
      </c>
      <c r="B132" s="215" t="s">
        <v>90</v>
      </c>
      <c r="C132" s="215"/>
      <c r="D132" s="215"/>
      <c r="E132" s="215"/>
      <c r="F132" s="215"/>
      <c r="G132" s="215"/>
      <c r="H132" s="215"/>
      <c r="I132" s="6">
        <f>SUM(I209)</f>
        <v>28.869814814814813</v>
      </c>
    </row>
    <row r="133" spans="1:9" ht="15.75" customHeight="1">
      <c r="A133" s="19" t="s">
        <v>5</v>
      </c>
      <c r="B133" s="216" t="s">
        <v>91</v>
      </c>
      <c r="C133" s="216"/>
      <c r="D133" s="216"/>
      <c r="E133" s="216"/>
      <c r="F133" s="216"/>
      <c r="G133" s="216"/>
      <c r="H133" s="216"/>
      <c r="I133" s="6">
        <f>SUM(I198)</f>
        <v>3.0397314814814815</v>
      </c>
    </row>
    <row r="134" spans="1:9" ht="15.75" customHeight="1">
      <c r="A134" s="19" t="s">
        <v>7</v>
      </c>
      <c r="B134" s="215" t="s">
        <v>92</v>
      </c>
      <c r="C134" s="215"/>
      <c r="D134" s="215"/>
      <c r="E134" s="215"/>
      <c r="F134" s="215"/>
      <c r="G134" s="215"/>
      <c r="H134" s="215"/>
      <c r="I134" s="6" t="s">
        <v>93</v>
      </c>
    </row>
    <row r="135" spans="1:9" ht="15.75" customHeight="1">
      <c r="A135" s="199" t="s">
        <v>28</v>
      </c>
      <c r="B135" s="199"/>
      <c r="C135" s="199"/>
      <c r="D135" s="199"/>
      <c r="E135" s="199"/>
      <c r="F135" s="199"/>
      <c r="G135" s="199"/>
      <c r="H135" s="199"/>
      <c r="I135" s="56">
        <f>SUM(I131:I134)</f>
        <v>101.53899074074074</v>
      </c>
    </row>
    <row r="136" spans="1:9" ht="8.25" customHeight="1">
      <c r="A136" s="210"/>
      <c r="B136" s="210"/>
      <c r="C136" s="210"/>
      <c r="D136" s="210"/>
      <c r="E136" s="210"/>
      <c r="F136" s="210"/>
      <c r="G136" s="210"/>
      <c r="H136" s="210"/>
      <c r="I136" s="210"/>
    </row>
    <row r="137" spans="1:9" ht="14.25" customHeight="1">
      <c r="A137" s="211" t="s">
        <v>94</v>
      </c>
      <c r="B137" s="211"/>
      <c r="C137" s="211"/>
      <c r="D137" s="211"/>
      <c r="E137" s="211"/>
      <c r="F137" s="211"/>
      <c r="G137" s="211"/>
      <c r="H137" s="211"/>
      <c r="I137" s="211"/>
    </row>
    <row r="138" spans="1:9" ht="8.25" customHeight="1">
      <c r="A138" s="57"/>
      <c r="B138" s="58"/>
      <c r="C138" s="58"/>
      <c r="D138" s="58"/>
      <c r="E138" s="58"/>
      <c r="F138" s="58"/>
      <c r="G138" s="58"/>
      <c r="H138" s="58"/>
      <c r="I138" s="59"/>
    </row>
    <row r="139" spans="1:9" s="7" customFormat="1" ht="29.25" customHeight="1">
      <c r="A139" s="212" t="s">
        <v>95</v>
      </c>
      <c r="B139" s="212"/>
      <c r="C139" s="212"/>
      <c r="D139" s="212"/>
      <c r="E139" s="212"/>
      <c r="F139" s="212"/>
      <c r="G139" s="212"/>
      <c r="H139" s="212"/>
      <c r="I139" s="212"/>
    </row>
    <row r="140" spans="1:9" ht="32.25" customHeight="1">
      <c r="A140" s="37">
        <v>6</v>
      </c>
      <c r="B140" s="213" t="s">
        <v>96</v>
      </c>
      <c r="C140" s="213"/>
      <c r="D140" s="213"/>
      <c r="E140" s="213"/>
      <c r="F140" s="213"/>
      <c r="G140" s="213"/>
      <c r="H140" s="13" t="s">
        <v>36</v>
      </c>
      <c r="I140" s="60" t="s">
        <v>97</v>
      </c>
    </row>
    <row r="141" spans="1:9" ht="47.25" customHeight="1">
      <c r="A141" s="208" t="s">
        <v>98</v>
      </c>
      <c r="B141" s="208"/>
      <c r="C141" s="208"/>
      <c r="D141" s="208"/>
      <c r="E141" s="208"/>
      <c r="F141" s="208"/>
      <c r="G141" s="208"/>
      <c r="H141" s="61" t="s">
        <v>56</v>
      </c>
      <c r="I141" s="62">
        <f>SUM(I40+I90+I100+I127+I135)</f>
        <v>3232.728990740741</v>
      </c>
    </row>
    <row r="142" spans="1:9" ht="15.75" customHeight="1">
      <c r="A142" s="63" t="s">
        <v>1</v>
      </c>
      <c r="B142" s="209" t="s">
        <v>99</v>
      </c>
      <c r="C142" s="209"/>
      <c r="D142" s="209"/>
      <c r="E142" s="209"/>
      <c r="F142" s="209"/>
      <c r="G142" s="209"/>
      <c r="H142" s="26">
        <v>0.03</v>
      </c>
      <c r="I142" s="25">
        <f>ROUND(H142*I141,2)</f>
        <v>96.98</v>
      </c>
    </row>
    <row r="143" spans="1:9" ht="48" customHeight="1">
      <c r="A143" s="208" t="s">
        <v>100</v>
      </c>
      <c r="B143" s="208"/>
      <c r="C143" s="208"/>
      <c r="D143" s="208"/>
      <c r="E143" s="208"/>
      <c r="F143" s="208"/>
      <c r="G143" s="208"/>
      <c r="H143" s="64" t="s">
        <v>56</v>
      </c>
      <c r="I143" s="62">
        <f>SUM(I40+I90+I100+I127+I135+I142)</f>
        <v>3329.7089907407412</v>
      </c>
    </row>
    <row r="144" spans="1:9" ht="15.75" customHeight="1">
      <c r="A144" s="63" t="s">
        <v>3</v>
      </c>
      <c r="B144" s="209" t="s">
        <v>101</v>
      </c>
      <c r="C144" s="209"/>
      <c r="D144" s="209"/>
      <c r="E144" s="209"/>
      <c r="F144" s="209"/>
      <c r="G144" s="209"/>
      <c r="H144" s="26">
        <v>0.0679</v>
      </c>
      <c r="I144" s="25">
        <f>ROUND(H144*I143,2)</f>
        <v>226.09</v>
      </c>
    </row>
    <row r="145" spans="1:9" ht="49.5" customHeight="1">
      <c r="A145" s="208" t="s">
        <v>102</v>
      </c>
      <c r="B145" s="208"/>
      <c r="C145" s="208"/>
      <c r="D145" s="208"/>
      <c r="E145" s="208"/>
      <c r="F145" s="208"/>
      <c r="G145" s="208"/>
      <c r="H145" s="64" t="s">
        <v>56</v>
      </c>
      <c r="I145" s="62">
        <f>SUM(I40+I90+I100+I127+I135+I142+I144)</f>
        <v>3555.7989907407414</v>
      </c>
    </row>
    <row r="146" spans="1:9" ht="15.75" customHeight="1">
      <c r="A146" s="63" t="s">
        <v>5</v>
      </c>
      <c r="B146" s="209" t="s">
        <v>103</v>
      </c>
      <c r="C146" s="209"/>
      <c r="D146" s="209"/>
      <c r="E146" s="209"/>
      <c r="F146" s="209"/>
      <c r="G146" s="209"/>
      <c r="H146" s="65" t="s">
        <v>56</v>
      </c>
      <c r="I146" s="66" t="s">
        <v>56</v>
      </c>
    </row>
    <row r="147" spans="1:9" ht="15.75" customHeight="1">
      <c r="A147" s="19"/>
      <c r="B147" s="209" t="s">
        <v>104</v>
      </c>
      <c r="C147" s="209"/>
      <c r="D147" s="209"/>
      <c r="E147" s="209"/>
      <c r="F147" s="209"/>
      <c r="G147" s="209"/>
      <c r="H147" s="65" t="s">
        <v>56</v>
      </c>
      <c r="I147" s="66" t="s">
        <v>56</v>
      </c>
    </row>
    <row r="148" spans="1:9" ht="17.25" customHeight="1">
      <c r="A148" s="19"/>
      <c r="B148" s="204" t="s">
        <v>105</v>
      </c>
      <c r="C148" s="204"/>
      <c r="D148" s="204"/>
      <c r="E148" s="204"/>
      <c r="F148" s="204"/>
      <c r="G148" s="204"/>
      <c r="H148" s="67">
        <v>0.076</v>
      </c>
      <c r="I148" s="25">
        <f>ROUND(($I$145/(1-$H$157))*H148,2)</f>
        <v>304.5</v>
      </c>
    </row>
    <row r="149" spans="1:9" ht="16.5" customHeight="1">
      <c r="A149" s="19"/>
      <c r="B149" s="204" t="s">
        <v>106</v>
      </c>
      <c r="C149" s="204"/>
      <c r="D149" s="204"/>
      <c r="E149" s="204"/>
      <c r="F149" s="204"/>
      <c r="G149" s="204"/>
      <c r="H149" s="67">
        <v>0.0165</v>
      </c>
      <c r="I149" s="25">
        <f>ROUND(($I$145/(1-$H$157))*H149,2)</f>
        <v>66.11</v>
      </c>
    </row>
    <row r="150" spans="1:9" ht="27" customHeight="1">
      <c r="A150" s="19"/>
      <c r="B150" s="205" t="s">
        <v>107</v>
      </c>
      <c r="C150" s="205"/>
      <c r="D150" s="205"/>
      <c r="E150" s="205"/>
      <c r="F150" s="205"/>
      <c r="G150" s="205"/>
      <c r="H150" s="68" t="s">
        <v>56</v>
      </c>
      <c r="I150" s="66" t="s">
        <v>56</v>
      </c>
    </row>
    <row r="151" spans="1:9" ht="27" customHeight="1">
      <c r="A151" s="19"/>
      <c r="B151" s="205" t="s">
        <v>108</v>
      </c>
      <c r="C151" s="205"/>
      <c r="D151" s="205"/>
      <c r="E151" s="205"/>
      <c r="F151" s="205"/>
      <c r="G151" s="205"/>
      <c r="H151" s="68" t="s">
        <v>56</v>
      </c>
      <c r="I151" s="66" t="s">
        <v>56</v>
      </c>
    </row>
    <row r="152" spans="1:9" ht="18" customHeight="1">
      <c r="A152" s="19"/>
      <c r="B152" s="206" t="s">
        <v>109</v>
      </c>
      <c r="C152" s="206"/>
      <c r="D152" s="206"/>
      <c r="E152" s="206"/>
      <c r="F152" s="206"/>
      <c r="G152" s="206"/>
      <c r="H152" s="68" t="s">
        <v>56</v>
      </c>
      <c r="I152" s="66" t="s">
        <v>56</v>
      </c>
    </row>
    <row r="153" spans="1:9" ht="18" customHeight="1">
      <c r="A153" s="19"/>
      <c r="B153" s="207" t="s">
        <v>110</v>
      </c>
      <c r="C153" s="207"/>
      <c r="D153" s="207"/>
      <c r="E153" s="207"/>
      <c r="F153" s="207"/>
      <c r="G153" s="207"/>
      <c r="H153" s="68" t="s">
        <v>56</v>
      </c>
      <c r="I153" s="66" t="s">
        <v>56</v>
      </c>
    </row>
    <row r="154" spans="1:9" ht="15" customHeight="1">
      <c r="A154" s="19"/>
      <c r="B154" s="204" t="s">
        <v>111</v>
      </c>
      <c r="C154" s="204"/>
      <c r="D154" s="204"/>
      <c r="E154" s="204"/>
      <c r="F154" s="204"/>
      <c r="G154" s="204"/>
      <c r="H154" s="67">
        <v>0.02</v>
      </c>
      <c r="I154" s="25">
        <f>ROUND(($I$145/(1-$H$157))*H154,2)</f>
        <v>80.13</v>
      </c>
    </row>
    <row r="155" spans="1:9" ht="15.75" customHeight="1">
      <c r="A155" s="199" t="s">
        <v>32</v>
      </c>
      <c r="B155" s="199"/>
      <c r="C155" s="199"/>
      <c r="D155" s="199"/>
      <c r="E155" s="199"/>
      <c r="F155" s="199"/>
      <c r="G155" s="199"/>
      <c r="H155" s="199"/>
      <c r="I155" s="32">
        <f>SUM(I142+I144+I148+I149+I154)</f>
        <v>773.81</v>
      </c>
    </row>
    <row r="156" spans="1:9" ht="6.75" customHeight="1">
      <c r="A156" s="196"/>
      <c r="B156" s="196"/>
      <c r="C156" s="196"/>
      <c r="D156" s="196"/>
      <c r="E156" s="196"/>
      <c r="F156" s="196"/>
      <c r="G156" s="196"/>
      <c r="H156" s="196"/>
      <c r="I156" s="196"/>
    </row>
    <row r="157" spans="1:9" ht="15.75" customHeight="1">
      <c r="A157" s="200" t="s">
        <v>112</v>
      </c>
      <c r="B157" s="200"/>
      <c r="C157" s="200"/>
      <c r="D157" s="200"/>
      <c r="E157" s="200"/>
      <c r="F157" s="200"/>
      <c r="G157" s="200"/>
      <c r="H157" s="69">
        <f>SUM(H148:H154)</f>
        <v>0.1125</v>
      </c>
      <c r="I157" s="70">
        <f>SUM(I148:I154)</f>
        <v>450.74</v>
      </c>
    </row>
    <row r="158" spans="1:9" ht="12.75" customHeight="1">
      <c r="A158" s="201" t="s">
        <v>113</v>
      </c>
      <c r="B158" s="201"/>
      <c r="C158" s="202" t="s">
        <v>114</v>
      </c>
      <c r="D158" s="202"/>
      <c r="E158" s="202"/>
      <c r="F158" s="202"/>
      <c r="G158" s="202"/>
      <c r="H158" s="202"/>
      <c r="I158" s="202"/>
    </row>
    <row r="159" spans="1:9" ht="12" customHeight="1">
      <c r="A159" s="201"/>
      <c r="B159" s="201"/>
      <c r="C159" s="202" t="s">
        <v>115</v>
      </c>
      <c r="D159" s="202"/>
      <c r="E159" s="202"/>
      <c r="F159" s="202"/>
      <c r="G159" s="202"/>
      <c r="H159" s="202"/>
      <c r="I159" s="202"/>
    </row>
    <row r="160" spans="1:9" ht="13.5" customHeight="1">
      <c r="A160" s="201"/>
      <c r="B160" s="201"/>
      <c r="C160" s="203" t="s">
        <v>116</v>
      </c>
      <c r="D160" s="203"/>
      <c r="E160" s="203"/>
      <c r="F160" s="203"/>
      <c r="G160" s="203"/>
      <c r="H160" s="203"/>
      <c r="I160" s="203"/>
    </row>
    <row r="161" spans="1:9" ht="6.75" customHeight="1">
      <c r="A161" s="194"/>
      <c r="B161" s="194"/>
      <c r="C161" s="194"/>
      <c r="D161" s="194"/>
      <c r="E161" s="194"/>
      <c r="F161" s="194"/>
      <c r="G161" s="194"/>
      <c r="H161" s="194"/>
      <c r="I161" s="194"/>
    </row>
    <row r="162" spans="1:9" ht="25.5" customHeight="1">
      <c r="A162" s="195" t="s">
        <v>117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ht="5.25" customHeight="1">
      <c r="A163" s="196"/>
      <c r="B163" s="196"/>
      <c r="C163" s="196"/>
      <c r="D163" s="196"/>
      <c r="E163" s="196"/>
      <c r="F163" s="196"/>
      <c r="G163" s="196"/>
      <c r="H163" s="196"/>
      <c r="I163" s="196"/>
    </row>
    <row r="164" spans="1:9" ht="30" customHeight="1">
      <c r="A164" s="197" t="s">
        <v>118</v>
      </c>
      <c r="B164" s="197"/>
      <c r="C164" s="197"/>
      <c r="D164" s="197"/>
      <c r="E164" s="197"/>
      <c r="F164" s="197"/>
      <c r="G164" s="197"/>
      <c r="H164" s="197"/>
      <c r="I164" s="197"/>
    </row>
    <row r="165" spans="1:9" ht="15" customHeight="1">
      <c r="A165" s="198" t="s">
        <v>119</v>
      </c>
      <c r="B165" s="198"/>
      <c r="C165" s="198"/>
      <c r="D165" s="198"/>
      <c r="E165" s="198"/>
      <c r="F165" s="198"/>
      <c r="G165" s="198"/>
      <c r="H165" s="198"/>
      <c r="I165" s="5" t="s">
        <v>31</v>
      </c>
    </row>
    <row r="166" spans="1:11" ht="15" customHeight="1">
      <c r="A166" s="71" t="s">
        <v>1</v>
      </c>
      <c r="B166" s="193" t="s">
        <v>120</v>
      </c>
      <c r="C166" s="193"/>
      <c r="D166" s="193"/>
      <c r="E166" s="193"/>
      <c r="F166" s="193"/>
      <c r="G166" s="193"/>
      <c r="H166" s="193"/>
      <c r="I166" s="6">
        <f>I40</f>
        <v>1670.03</v>
      </c>
      <c r="K166" s="72"/>
    </row>
    <row r="167" spans="1:9" ht="15" customHeight="1">
      <c r="A167" s="71" t="s">
        <v>3</v>
      </c>
      <c r="B167" s="193" t="s">
        <v>29</v>
      </c>
      <c r="C167" s="193"/>
      <c r="D167" s="193"/>
      <c r="E167" s="193"/>
      <c r="F167" s="193"/>
      <c r="G167" s="193"/>
      <c r="H167" s="193"/>
      <c r="I167" s="6">
        <f>I90</f>
        <v>1061.1100000000001</v>
      </c>
    </row>
    <row r="168" spans="1:9" ht="15" customHeight="1">
      <c r="A168" s="71" t="s">
        <v>5</v>
      </c>
      <c r="B168" s="193" t="s">
        <v>121</v>
      </c>
      <c r="C168" s="193"/>
      <c r="D168" s="193"/>
      <c r="E168" s="193"/>
      <c r="F168" s="193"/>
      <c r="G168" s="193"/>
      <c r="H168" s="193"/>
      <c r="I168" s="6">
        <f>I100</f>
        <v>125.88</v>
      </c>
    </row>
    <row r="169" spans="1:9" ht="15" customHeight="1">
      <c r="A169" s="71" t="s">
        <v>7</v>
      </c>
      <c r="B169" s="193" t="s">
        <v>122</v>
      </c>
      <c r="C169" s="193"/>
      <c r="D169" s="193"/>
      <c r="E169" s="193"/>
      <c r="F169" s="193"/>
      <c r="G169" s="193"/>
      <c r="H169" s="193"/>
      <c r="I169" s="6">
        <f>I127</f>
        <v>274.16999999999996</v>
      </c>
    </row>
    <row r="170" spans="1:9" ht="15" customHeight="1">
      <c r="A170" s="71" t="s">
        <v>25</v>
      </c>
      <c r="B170" s="193" t="s">
        <v>123</v>
      </c>
      <c r="C170" s="193"/>
      <c r="D170" s="193"/>
      <c r="E170" s="193"/>
      <c r="F170" s="193"/>
      <c r="G170" s="193"/>
      <c r="H170" s="193"/>
      <c r="I170" s="6">
        <f>I135</f>
        <v>101.53899074074074</v>
      </c>
    </row>
    <row r="171" spans="1:9" ht="15" customHeight="1">
      <c r="A171" s="189" t="s">
        <v>124</v>
      </c>
      <c r="B171" s="189"/>
      <c r="C171" s="189"/>
      <c r="D171" s="189"/>
      <c r="E171" s="189"/>
      <c r="F171" s="189"/>
      <c r="G171" s="189"/>
      <c r="H171" s="189"/>
      <c r="I171" s="56">
        <f>SUM(I166:I170)</f>
        <v>3232.728990740741</v>
      </c>
    </row>
    <row r="172" spans="1:9" ht="15" customHeight="1">
      <c r="A172" s="73" t="s">
        <v>26</v>
      </c>
      <c r="B172" s="193" t="s">
        <v>125</v>
      </c>
      <c r="C172" s="193"/>
      <c r="D172" s="193"/>
      <c r="E172" s="193"/>
      <c r="F172" s="193"/>
      <c r="G172" s="193"/>
      <c r="H172" s="193"/>
      <c r="I172" s="6">
        <f>I155</f>
        <v>773.81</v>
      </c>
    </row>
    <row r="173" spans="1:9" ht="15" customHeight="1">
      <c r="A173" s="189" t="s">
        <v>126</v>
      </c>
      <c r="B173" s="189"/>
      <c r="C173" s="189"/>
      <c r="D173" s="189"/>
      <c r="E173" s="189"/>
      <c r="F173" s="189"/>
      <c r="G173" s="189"/>
      <c r="H173" s="189"/>
      <c r="I173" s="56">
        <f>SUM(I171:I172)</f>
        <v>4006.538990740741</v>
      </c>
    </row>
    <row r="174" spans="1:9" s="7" customFormat="1" ht="29.25" customHeight="1">
      <c r="A174" s="190" t="s">
        <v>132</v>
      </c>
      <c r="B174" s="190"/>
      <c r="C174" s="190"/>
      <c r="D174" s="190"/>
      <c r="E174" s="190"/>
      <c r="F174" s="190"/>
      <c r="G174" s="190"/>
      <c r="H174" s="190"/>
      <c r="I174" s="190"/>
    </row>
    <row r="175" spans="1:9" s="7" customFormat="1" ht="63" customHeight="1">
      <c r="A175" s="191" t="s">
        <v>133</v>
      </c>
      <c r="B175" s="191"/>
      <c r="C175" s="192" t="s">
        <v>134</v>
      </c>
      <c r="D175" s="192"/>
      <c r="E175" s="88" t="s">
        <v>135</v>
      </c>
      <c r="F175" s="192" t="s">
        <v>136</v>
      </c>
      <c r="G175" s="192"/>
      <c r="H175" s="55" t="s">
        <v>137</v>
      </c>
      <c r="I175" s="55" t="s">
        <v>138</v>
      </c>
    </row>
    <row r="176" spans="1:9" s="7" customFormat="1" ht="14.25" customHeight="1">
      <c r="A176" s="177" t="s">
        <v>183</v>
      </c>
      <c r="B176" s="177"/>
      <c r="C176" s="186">
        <f>SUM(I173)</f>
        <v>4006.538990740741</v>
      </c>
      <c r="D176" s="186"/>
      <c r="E176" s="90">
        <v>2</v>
      </c>
      <c r="F176" s="186">
        <f>SUM(C176*E176)</f>
        <v>8013.077981481482</v>
      </c>
      <c r="G176" s="186"/>
      <c r="H176" s="91">
        <v>1</v>
      </c>
      <c r="I176" s="89">
        <f>SUM(F176*H176)</f>
        <v>8013.077981481482</v>
      </c>
    </row>
    <row r="177" spans="1:9" s="7" customFormat="1" ht="15.75" customHeight="1">
      <c r="A177" s="177"/>
      <c r="B177" s="177"/>
      <c r="C177" s="178"/>
      <c r="D177" s="178"/>
      <c r="E177" s="90"/>
      <c r="F177" s="178"/>
      <c r="G177" s="178"/>
      <c r="H177" s="91"/>
      <c r="I177" s="82"/>
    </row>
    <row r="178" spans="1:9" s="7" customFormat="1" ht="12.75" customHeight="1">
      <c r="A178" s="177"/>
      <c r="B178" s="177"/>
      <c r="C178" s="178"/>
      <c r="D178" s="178"/>
      <c r="E178" s="82"/>
      <c r="F178" s="178"/>
      <c r="G178" s="178"/>
      <c r="H178" s="82"/>
      <c r="I178" s="82"/>
    </row>
    <row r="179" spans="1:9" s="7" customFormat="1" ht="12.75" customHeight="1">
      <c r="A179" s="179" t="s">
        <v>167</v>
      </c>
      <c r="B179" s="179"/>
      <c r="C179" s="179"/>
      <c r="D179" s="179"/>
      <c r="E179" s="179"/>
      <c r="F179" s="179"/>
      <c r="G179" s="179"/>
      <c r="H179" s="179"/>
      <c r="I179" s="92">
        <f>SUM(I176:I178)</f>
        <v>8013.077981481482</v>
      </c>
    </row>
    <row r="180" spans="1:9" ht="9" customHeight="1">
      <c r="A180" s="180"/>
      <c r="B180" s="180"/>
      <c r="C180" s="180"/>
      <c r="D180" s="180"/>
      <c r="E180" s="180"/>
      <c r="F180" s="180"/>
      <c r="G180" s="180"/>
      <c r="H180" s="180"/>
      <c r="I180" s="180"/>
    </row>
    <row r="181" spans="1:9" ht="12.75" hidden="1">
      <c r="A181" s="187"/>
      <c r="B181" s="187"/>
      <c r="C181" s="187"/>
      <c r="D181" s="187"/>
      <c r="E181" s="187"/>
      <c r="F181" s="187"/>
      <c r="G181" s="187"/>
      <c r="H181" s="187"/>
      <c r="I181" s="187"/>
    </row>
    <row r="182" spans="1:9" ht="27" customHeight="1">
      <c r="A182" s="181" t="s">
        <v>169</v>
      </c>
      <c r="B182" s="181"/>
      <c r="C182" s="181"/>
      <c r="D182" s="181"/>
      <c r="E182" s="181"/>
      <c r="F182" s="181"/>
      <c r="G182" s="182"/>
      <c r="H182" s="182"/>
      <c r="I182" s="182"/>
    </row>
    <row r="183" spans="1:9" ht="12.75" customHeight="1">
      <c r="A183" s="175" t="s">
        <v>128</v>
      </c>
      <c r="B183" s="176"/>
      <c r="C183" s="176"/>
      <c r="D183" s="176"/>
      <c r="E183" s="176"/>
      <c r="F183" s="176"/>
      <c r="G183" s="188" t="s">
        <v>127</v>
      </c>
      <c r="H183" s="188"/>
      <c r="I183" s="188"/>
    </row>
    <row r="184" spans="1:9" ht="12.75" customHeight="1">
      <c r="A184" s="169" t="s">
        <v>214</v>
      </c>
      <c r="B184" s="170"/>
      <c r="C184" s="170"/>
      <c r="D184" s="170"/>
      <c r="E184" s="170"/>
      <c r="F184" s="171"/>
      <c r="G184" s="94"/>
      <c r="H184" s="94"/>
      <c r="I184" s="117"/>
    </row>
    <row r="185" spans="1:9" ht="12.75" customHeight="1">
      <c r="A185" s="169" t="s">
        <v>172</v>
      </c>
      <c r="B185" s="170"/>
      <c r="C185" s="170"/>
      <c r="D185" s="170"/>
      <c r="E185" s="170"/>
      <c r="F185" s="171"/>
      <c r="G185" s="94" t="s">
        <v>173</v>
      </c>
      <c r="H185" s="94" t="s">
        <v>171</v>
      </c>
      <c r="I185" s="93" t="s">
        <v>170</v>
      </c>
    </row>
    <row r="186" spans="1:9" ht="12.75" customHeight="1">
      <c r="A186" s="183" t="s">
        <v>185</v>
      </c>
      <c r="B186" s="184"/>
      <c r="C186" s="184"/>
      <c r="D186" s="184"/>
      <c r="E186" s="184"/>
      <c r="F186" s="185"/>
      <c r="G186" s="111">
        <v>2</v>
      </c>
      <c r="H186" s="112">
        <v>87.43333333333334</v>
      </c>
      <c r="I186" s="96">
        <f>H186*G186</f>
        <v>174.86666666666667</v>
      </c>
    </row>
    <row r="187" spans="1:9" ht="12.75" customHeight="1">
      <c r="A187" s="166" t="s">
        <v>198</v>
      </c>
      <c r="B187" s="167"/>
      <c r="C187" s="167"/>
      <c r="D187" s="167"/>
      <c r="E187" s="167"/>
      <c r="F187" s="168"/>
      <c r="G187" s="111">
        <v>2</v>
      </c>
      <c r="H187" s="112">
        <v>65.52</v>
      </c>
      <c r="I187" s="96">
        <f>H187*G187</f>
        <v>131.04</v>
      </c>
    </row>
    <row r="188" spans="1:9" ht="12.75" customHeight="1">
      <c r="A188" s="172" t="s">
        <v>186</v>
      </c>
      <c r="B188" s="173"/>
      <c r="C188" s="173"/>
      <c r="D188" s="173"/>
      <c r="E188" s="173"/>
      <c r="F188" s="174"/>
      <c r="G188" s="111">
        <v>2</v>
      </c>
      <c r="H188" s="112">
        <v>85.92333333333333</v>
      </c>
      <c r="I188" s="96">
        <f>H188*G188</f>
        <v>171.84666666666666</v>
      </c>
    </row>
    <row r="189" spans="1:9" ht="12.75" customHeight="1">
      <c r="A189" s="166" t="s">
        <v>187</v>
      </c>
      <c r="B189" s="167"/>
      <c r="C189" s="167"/>
      <c r="D189" s="167"/>
      <c r="E189" s="167"/>
      <c r="F189" s="168"/>
      <c r="G189" s="111">
        <v>1</v>
      </c>
      <c r="H189" s="112">
        <v>142.93333333333334</v>
      </c>
      <c r="I189" s="96">
        <f>H189*G189</f>
        <v>142.93333333333334</v>
      </c>
    </row>
    <row r="190" spans="1:9" ht="12.75" customHeight="1">
      <c r="A190" s="166" t="s">
        <v>199</v>
      </c>
      <c r="B190" s="167"/>
      <c r="C190" s="167"/>
      <c r="D190" s="167"/>
      <c r="E190" s="167"/>
      <c r="F190" s="168"/>
      <c r="G190" s="111">
        <v>2</v>
      </c>
      <c r="H190" s="112">
        <v>107.43333333333334</v>
      </c>
      <c r="I190" s="96">
        <f>H190*G190</f>
        <v>214.86666666666667</v>
      </c>
    </row>
    <row r="191" spans="1:9" ht="12.75" customHeight="1">
      <c r="A191" s="169" t="s">
        <v>175</v>
      </c>
      <c r="B191" s="170"/>
      <c r="C191" s="170"/>
      <c r="D191" s="170"/>
      <c r="E191" s="170"/>
      <c r="F191" s="171"/>
      <c r="G191" s="94"/>
      <c r="H191" s="95"/>
      <c r="I191" s="97">
        <f>SUM(I186:I190)</f>
        <v>835.5533333333334</v>
      </c>
    </row>
    <row r="192" spans="1:9" ht="12.75" customHeight="1">
      <c r="A192" s="292" t="s">
        <v>215</v>
      </c>
      <c r="B192" s="293"/>
      <c r="C192" s="293"/>
      <c r="D192" s="293"/>
      <c r="E192" s="293"/>
      <c r="F192" s="294"/>
      <c r="G192" s="94"/>
      <c r="H192" s="95"/>
      <c r="I192" s="97">
        <f>I191/12</f>
        <v>69.62944444444445</v>
      </c>
    </row>
    <row r="193" spans="1:9" ht="12.75" customHeight="1">
      <c r="A193" s="98"/>
      <c r="B193" s="99"/>
      <c r="C193" s="99"/>
      <c r="D193" s="99"/>
      <c r="E193" s="99"/>
      <c r="F193" s="100"/>
      <c r="G193" s="94"/>
      <c r="H193" s="95"/>
      <c r="I193" s="97"/>
    </row>
    <row r="194" spans="1:9" ht="15" customHeight="1">
      <c r="A194" s="169" t="s">
        <v>174</v>
      </c>
      <c r="B194" s="170"/>
      <c r="C194" s="170"/>
      <c r="D194" s="170"/>
      <c r="E194" s="170"/>
      <c r="F194" s="171"/>
      <c r="G194" s="94"/>
      <c r="H194" s="95"/>
      <c r="I194" s="93"/>
    </row>
    <row r="195" spans="1:9" ht="12.75" customHeight="1">
      <c r="A195" s="169" t="s">
        <v>172</v>
      </c>
      <c r="B195" s="170"/>
      <c r="C195" s="170"/>
      <c r="D195" s="170"/>
      <c r="E195" s="170"/>
      <c r="F195" s="171"/>
      <c r="G195" s="94" t="s">
        <v>173</v>
      </c>
      <c r="H195" s="94" t="s">
        <v>171</v>
      </c>
      <c r="I195" s="93" t="s">
        <v>170</v>
      </c>
    </row>
    <row r="196" spans="1:9" ht="12.75" customHeight="1">
      <c r="A196" s="296" t="s">
        <v>196</v>
      </c>
      <c r="B196" s="297"/>
      <c r="C196" s="297"/>
      <c r="D196" s="297"/>
      <c r="E196" s="297"/>
      <c r="F196" s="298"/>
      <c r="G196" s="111">
        <v>1</v>
      </c>
      <c r="H196" s="112">
        <v>1094.3033333333333</v>
      </c>
      <c r="I196" s="96">
        <f>(H196/60)/3</f>
        <v>6.079462962962963</v>
      </c>
    </row>
    <row r="197" spans="1:9" ht="12.75" customHeight="1">
      <c r="A197" s="311" t="s">
        <v>217</v>
      </c>
      <c r="B197" s="312"/>
      <c r="C197" s="312"/>
      <c r="D197" s="312"/>
      <c r="E197" s="312"/>
      <c r="F197" s="313"/>
      <c r="G197" s="113"/>
      <c r="H197" s="114"/>
      <c r="I197" s="115">
        <f>SUM(I196:I196)</f>
        <v>6.079462962962963</v>
      </c>
    </row>
    <row r="198" spans="1:9" ht="12.75" customHeight="1">
      <c r="A198" s="292" t="s">
        <v>215</v>
      </c>
      <c r="B198" s="293"/>
      <c r="C198" s="293"/>
      <c r="D198" s="293"/>
      <c r="E198" s="293"/>
      <c r="F198" s="294"/>
      <c r="G198" s="113"/>
      <c r="H198" s="114"/>
      <c r="I198" s="115">
        <f>SUM(I197/2)</f>
        <v>3.0397314814814815</v>
      </c>
    </row>
    <row r="199" spans="1:9" ht="12.75" customHeight="1">
      <c r="A199" s="118"/>
      <c r="B199" s="119"/>
      <c r="C199" s="119"/>
      <c r="D199" s="119"/>
      <c r="E199" s="119"/>
      <c r="F199" s="120" t="s">
        <v>216</v>
      </c>
      <c r="G199" s="113"/>
      <c r="H199" s="114"/>
      <c r="I199" s="115"/>
    </row>
    <row r="200" spans="1:9" ht="12.75" customHeight="1">
      <c r="A200" s="314" t="s">
        <v>197</v>
      </c>
      <c r="B200" s="315"/>
      <c r="C200" s="315"/>
      <c r="D200" s="315"/>
      <c r="E200" s="315"/>
      <c r="F200" s="316"/>
      <c r="G200" s="113"/>
      <c r="H200" s="114"/>
      <c r="I200" s="115"/>
    </row>
    <row r="201" spans="1:9" ht="12.75" customHeight="1">
      <c r="A201" s="169" t="s">
        <v>172</v>
      </c>
      <c r="B201" s="170"/>
      <c r="C201" s="170"/>
      <c r="D201" s="170"/>
      <c r="E201" s="170"/>
      <c r="F201" s="171"/>
      <c r="G201" s="94" t="s">
        <v>173</v>
      </c>
      <c r="H201" s="94" t="s">
        <v>171</v>
      </c>
      <c r="I201" s="93" t="s">
        <v>170</v>
      </c>
    </row>
    <row r="202" spans="1:9" ht="12.75" customHeight="1">
      <c r="A202" s="299" t="s">
        <v>188</v>
      </c>
      <c r="B202" s="300"/>
      <c r="C202" s="300"/>
      <c r="D202" s="300"/>
      <c r="E202" s="300"/>
      <c r="F202" s="301"/>
      <c r="G202" s="111">
        <v>1</v>
      </c>
      <c r="H202" s="112">
        <v>54.33</v>
      </c>
      <c r="I202" s="96">
        <f>H202*G202</f>
        <v>54.33</v>
      </c>
    </row>
    <row r="203" spans="1:9" ht="12.75" customHeight="1">
      <c r="A203" s="292" t="s">
        <v>215</v>
      </c>
      <c r="B203" s="293"/>
      <c r="C203" s="293"/>
      <c r="D203" s="293"/>
      <c r="E203" s="293"/>
      <c r="F203" s="294"/>
      <c r="G203" s="111"/>
      <c r="H203" s="112"/>
      <c r="I203" s="165">
        <f>SUM(I202/2)</f>
        <v>27.165</v>
      </c>
    </row>
    <row r="204" spans="1:9" ht="12.75" customHeight="1">
      <c r="A204" s="162"/>
      <c r="B204" s="163"/>
      <c r="C204" s="163"/>
      <c r="D204" s="163"/>
      <c r="E204" s="163"/>
      <c r="F204" s="164"/>
      <c r="G204" s="111"/>
      <c r="H204" s="112"/>
      <c r="I204" s="96"/>
    </row>
    <row r="205" spans="1:9" ht="12.75">
      <c r="A205" s="166" t="s">
        <v>220</v>
      </c>
      <c r="B205" s="167"/>
      <c r="C205" s="167"/>
      <c r="D205" s="167"/>
      <c r="E205" s="167"/>
      <c r="F205" s="168"/>
      <c r="G205" s="111">
        <v>1</v>
      </c>
      <c r="H205" s="112">
        <v>13.496666666666668</v>
      </c>
      <c r="I205" s="96">
        <f>SUM((H205/12)/3)</f>
        <v>0.37490740740740747</v>
      </c>
    </row>
    <row r="206" spans="1:9" ht="12.75">
      <c r="A206" s="300" t="s">
        <v>218</v>
      </c>
      <c r="B206" s="300"/>
      <c r="C206" s="300"/>
      <c r="D206" s="300"/>
      <c r="E206" s="300"/>
      <c r="F206" s="301"/>
      <c r="G206" s="111">
        <v>1</v>
      </c>
      <c r="H206" s="112">
        <v>109.25</v>
      </c>
      <c r="I206" s="96">
        <f>SUM((H206/12)/3)</f>
        <v>3.034722222222222</v>
      </c>
    </row>
    <row r="207" spans="1:9" ht="12.75">
      <c r="A207" s="308" t="s">
        <v>217</v>
      </c>
      <c r="B207" s="309"/>
      <c r="C207" s="309"/>
      <c r="D207" s="309"/>
      <c r="E207" s="309"/>
      <c r="F207" s="310"/>
      <c r="G207" s="116"/>
      <c r="H207" s="114"/>
      <c r="I207" s="115">
        <f>SUM(I205:I206)</f>
        <v>3.409629629629629</v>
      </c>
    </row>
    <row r="208" spans="1:9" ht="12.75">
      <c r="A208" s="292" t="s">
        <v>215</v>
      </c>
      <c r="B208" s="293"/>
      <c r="C208" s="293"/>
      <c r="D208" s="293"/>
      <c r="E208" s="293"/>
      <c r="F208" s="294"/>
      <c r="G208" s="116"/>
      <c r="H208" s="114"/>
      <c r="I208" s="115">
        <f>SUM(I207/2)</f>
        <v>1.7048148148148146</v>
      </c>
    </row>
    <row r="209" spans="1:9" ht="12.75">
      <c r="A209" s="305" t="s">
        <v>219</v>
      </c>
      <c r="B209" s="306"/>
      <c r="C209" s="306"/>
      <c r="D209" s="306"/>
      <c r="E209" s="306"/>
      <c r="F209" s="307"/>
      <c r="G209" s="116"/>
      <c r="H209" s="114"/>
      <c r="I209" s="115">
        <f>SUM(I203+I208)</f>
        <v>28.869814814814813</v>
      </c>
    </row>
  </sheetData>
  <sheetProtection selectLockedCells="1" selectUnlockedCells="1"/>
  <mergeCells count="258">
    <mergeCell ref="A209:F209"/>
    <mergeCell ref="A205:F205"/>
    <mergeCell ref="A207:F207"/>
    <mergeCell ref="A197:F197"/>
    <mergeCell ref="A200:F200"/>
    <mergeCell ref="A201:F201"/>
    <mergeCell ref="A206:F206"/>
    <mergeCell ref="A203:F203"/>
    <mergeCell ref="B11:G11"/>
    <mergeCell ref="H11:I11"/>
    <mergeCell ref="B12:G12"/>
    <mergeCell ref="A208:F208"/>
    <mergeCell ref="A202:F202"/>
    <mergeCell ref="H12:I12"/>
    <mergeCell ref="A13:I13"/>
    <mergeCell ref="A14:E14"/>
    <mergeCell ref="F14:G14"/>
    <mergeCell ref="H14:I14"/>
    <mergeCell ref="A8:I8"/>
    <mergeCell ref="B10:G10"/>
    <mergeCell ref="H10:I10"/>
    <mergeCell ref="A192:F192"/>
    <mergeCell ref="A198:F198"/>
    <mergeCell ref="H15:I15"/>
    <mergeCell ref="B24:G24"/>
    <mergeCell ref="H24:I24"/>
    <mergeCell ref="B25:G25"/>
    <mergeCell ref="A196:F196"/>
    <mergeCell ref="A2:I2"/>
    <mergeCell ref="A3:I3"/>
    <mergeCell ref="A4:E4"/>
    <mergeCell ref="F4:I4"/>
    <mergeCell ref="A7:I7"/>
    <mergeCell ref="B9:G9"/>
    <mergeCell ref="H9:I9"/>
    <mergeCell ref="A5:E5"/>
    <mergeCell ref="F5:I5"/>
    <mergeCell ref="A6:I6"/>
    <mergeCell ref="A15:E15"/>
    <mergeCell ref="F15:G15"/>
    <mergeCell ref="A16:I16"/>
    <mergeCell ref="A17:I17"/>
    <mergeCell ref="A18:I18"/>
    <mergeCell ref="A19:I19"/>
    <mergeCell ref="A20:I20"/>
    <mergeCell ref="A21:I21"/>
    <mergeCell ref="J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DA21:DH21"/>
    <mergeCell ref="DI21:DP21"/>
    <mergeCell ref="DQ21:DX21"/>
    <mergeCell ref="DY21:EF21"/>
    <mergeCell ref="EG21:EN21"/>
    <mergeCell ref="EO21:EV21"/>
    <mergeCell ref="GK21:GR21"/>
    <mergeCell ref="GS21:GZ21"/>
    <mergeCell ref="HA21:HH21"/>
    <mergeCell ref="EW21:FD21"/>
    <mergeCell ref="FE21:FL21"/>
    <mergeCell ref="FM21:FT21"/>
    <mergeCell ref="FU21:GB21"/>
    <mergeCell ref="IO21:IV21"/>
    <mergeCell ref="B22:G22"/>
    <mergeCell ref="H22:I22"/>
    <mergeCell ref="B23:G23"/>
    <mergeCell ref="H23:I23"/>
    <mergeCell ref="HI21:HP21"/>
    <mergeCell ref="HQ21:HX21"/>
    <mergeCell ref="HY21:IF21"/>
    <mergeCell ref="IG21:IN21"/>
    <mergeCell ref="GC21:GJ21"/>
    <mergeCell ref="H25:I25"/>
    <mergeCell ref="B26:G26"/>
    <mergeCell ref="H26:I26"/>
    <mergeCell ref="A27:I27"/>
    <mergeCell ref="A28:I28"/>
    <mergeCell ref="A29:I29"/>
    <mergeCell ref="A30:I30"/>
    <mergeCell ref="B31:G31"/>
    <mergeCell ref="B32:H32"/>
    <mergeCell ref="B33:G33"/>
    <mergeCell ref="B34:G34"/>
    <mergeCell ref="B35:H35"/>
    <mergeCell ref="B36:H36"/>
    <mergeCell ref="B37:H37"/>
    <mergeCell ref="A40:H40"/>
    <mergeCell ref="A38:H38"/>
    <mergeCell ref="B39:G39"/>
    <mergeCell ref="A41:I41"/>
    <mergeCell ref="A42:I42"/>
    <mergeCell ref="A43:I43"/>
    <mergeCell ref="A44:I44"/>
    <mergeCell ref="A45:I45"/>
    <mergeCell ref="B46:H46"/>
    <mergeCell ref="B47:G47"/>
    <mergeCell ref="B48:G48"/>
    <mergeCell ref="A49:H49"/>
    <mergeCell ref="A50:I50"/>
    <mergeCell ref="A51:I51"/>
    <mergeCell ref="A52:I52"/>
    <mergeCell ref="A53:I53"/>
    <mergeCell ref="B54:G54"/>
    <mergeCell ref="B55:G55"/>
    <mergeCell ref="B56:G56"/>
    <mergeCell ref="B57:C57"/>
    <mergeCell ref="B58:G58"/>
    <mergeCell ref="B59:G59"/>
    <mergeCell ref="B60:G60"/>
    <mergeCell ref="B61:G61"/>
    <mergeCell ref="B62:G62"/>
    <mergeCell ref="A63:G63"/>
    <mergeCell ref="A65:I65"/>
    <mergeCell ref="A66:I66"/>
    <mergeCell ref="A67:I67"/>
    <mergeCell ref="B68:H68"/>
    <mergeCell ref="B69:H69"/>
    <mergeCell ref="B70:G70"/>
    <mergeCell ref="B71:G71"/>
    <mergeCell ref="B72:G72"/>
    <mergeCell ref="B73:G73"/>
    <mergeCell ref="B74:H74"/>
    <mergeCell ref="B75:G75"/>
    <mergeCell ref="B76:G76"/>
    <mergeCell ref="B77:G77"/>
    <mergeCell ref="B78:H78"/>
    <mergeCell ref="B79:H79"/>
    <mergeCell ref="B80:H80"/>
    <mergeCell ref="B81:H81"/>
    <mergeCell ref="A82:I82"/>
    <mergeCell ref="A83:I83"/>
    <mergeCell ref="A84:I84"/>
    <mergeCell ref="A85:I85"/>
    <mergeCell ref="B86:H86"/>
    <mergeCell ref="B87:H87"/>
    <mergeCell ref="B88:H88"/>
    <mergeCell ref="B89:H89"/>
    <mergeCell ref="A90:H90"/>
    <mergeCell ref="A91:I91"/>
    <mergeCell ref="A92:I92"/>
    <mergeCell ref="B93:H93"/>
    <mergeCell ref="B94:H94"/>
    <mergeCell ref="B95:H95"/>
    <mergeCell ref="B98:H98"/>
    <mergeCell ref="B96:G96"/>
    <mergeCell ref="B99:G99"/>
    <mergeCell ref="A100:H100"/>
    <mergeCell ref="A101:I101"/>
    <mergeCell ref="A102:I102"/>
    <mergeCell ref="B97:G97"/>
    <mergeCell ref="A103:I103"/>
    <mergeCell ref="A104:I104"/>
    <mergeCell ref="B111:H111"/>
    <mergeCell ref="B112:H112"/>
    <mergeCell ref="B113:H113"/>
    <mergeCell ref="B109:H109"/>
    <mergeCell ref="A105:I105"/>
    <mergeCell ref="A107:I107"/>
    <mergeCell ref="A108:I108"/>
    <mergeCell ref="B110:G110"/>
    <mergeCell ref="B114:H114"/>
    <mergeCell ref="B115:H115"/>
    <mergeCell ref="A116:H116"/>
    <mergeCell ref="A117:I117"/>
    <mergeCell ref="A122:I122"/>
    <mergeCell ref="A123:I123"/>
    <mergeCell ref="A118:I118"/>
    <mergeCell ref="B119:H119"/>
    <mergeCell ref="B120:H120"/>
    <mergeCell ref="A121:H121"/>
    <mergeCell ref="B124:H124"/>
    <mergeCell ref="B125:H125"/>
    <mergeCell ref="B126:H126"/>
    <mergeCell ref="A127:H127"/>
    <mergeCell ref="A128:I128"/>
    <mergeCell ref="A129:I129"/>
    <mergeCell ref="B130:H130"/>
    <mergeCell ref="B131:H131"/>
    <mergeCell ref="B132:H132"/>
    <mergeCell ref="B133:H133"/>
    <mergeCell ref="B134:H134"/>
    <mergeCell ref="A135:H135"/>
    <mergeCell ref="A136:I136"/>
    <mergeCell ref="A137:I137"/>
    <mergeCell ref="A139:I139"/>
    <mergeCell ref="B140:G140"/>
    <mergeCell ref="A141:G141"/>
    <mergeCell ref="B142:G142"/>
    <mergeCell ref="A143:G143"/>
    <mergeCell ref="B144:G144"/>
    <mergeCell ref="A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A155:H155"/>
    <mergeCell ref="A156:I156"/>
    <mergeCell ref="A157:G157"/>
    <mergeCell ref="A158:B160"/>
    <mergeCell ref="C158:I158"/>
    <mergeCell ref="C159:I159"/>
    <mergeCell ref="C160:I160"/>
    <mergeCell ref="B172:H172"/>
    <mergeCell ref="A161:I161"/>
    <mergeCell ref="A162:I162"/>
    <mergeCell ref="A163:I163"/>
    <mergeCell ref="A164:I164"/>
    <mergeCell ref="A165:H165"/>
    <mergeCell ref="B166:H166"/>
    <mergeCell ref="A173:H173"/>
    <mergeCell ref="A174:I174"/>
    <mergeCell ref="A175:B175"/>
    <mergeCell ref="C175:D175"/>
    <mergeCell ref="F175:G175"/>
    <mergeCell ref="B167:H167"/>
    <mergeCell ref="B168:H168"/>
    <mergeCell ref="B169:H169"/>
    <mergeCell ref="B170:H170"/>
    <mergeCell ref="A171:H171"/>
    <mergeCell ref="A186:F186"/>
    <mergeCell ref="A187:F187"/>
    <mergeCell ref="A176:B176"/>
    <mergeCell ref="C176:D176"/>
    <mergeCell ref="F176:G176"/>
    <mergeCell ref="A177:B177"/>
    <mergeCell ref="C177:D177"/>
    <mergeCell ref="F177:G177"/>
    <mergeCell ref="A181:I181"/>
    <mergeCell ref="G183:I183"/>
    <mergeCell ref="A183:F183"/>
    <mergeCell ref="A185:F185"/>
    <mergeCell ref="A178:B178"/>
    <mergeCell ref="C178:D178"/>
    <mergeCell ref="F178:G178"/>
    <mergeCell ref="A179:H179"/>
    <mergeCell ref="A180:I180"/>
    <mergeCell ref="A182:I182"/>
    <mergeCell ref="A184:F184"/>
    <mergeCell ref="A190:F190"/>
    <mergeCell ref="A194:F194"/>
    <mergeCell ref="A195:F195"/>
    <mergeCell ref="A191:F191"/>
    <mergeCell ref="A188:F188"/>
    <mergeCell ref="A189:F189"/>
  </mergeCells>
  <printOptions/>
  <pageMargins left="0.7875" right="0.31527777777777777" top="0.43333333333333335" bottom="0.31527777777777777" header="0.5118055555555555" footer="0.5118055555555555"/>
  <pageSetup horizontalDpi="600" verticalDpi="600" orientation="portrait" paperSize="9" scale="71" r:id="rId1"/>
  <rowBreaks count="3" manualBreakCount="3">
    <brk id="28" max="255" man="1"/>
    <brk id="8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K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3.28125" style="1" bestFit="1" customWidth="1"/>
    <col min="7" max="7" width="9.8515625" style="1" customWidth="1"/>
    <col min="8" max="8" width="13.421875" style="1" customWidth="1"/>
    <col min="9" max="9" width="14.421875" style="2" customWidth="1"/>
    <col min="10" max="10" width="10.7109375" style="1" customWidth="1"/>
    <col min="11" max="16384" width="9.140625" style="1" customWidth="1"/>
  </cols>
  <sheetData>
    <row r="2" spans="1:9" ht="23.25" customHeight="1">
      <c r="A2" s="285" t="s">
        <v>225</v>
      </c>
      <c r="B2" s="285"/>
      <c r="C2" s="285"/>
      <c r="D2" s="285"/>
      <c r="E2" s="285"/>
      <c r="F2" s="285"/>
      <c r="G2" s="285"/>
      <c r="H2" s="285"/>
      <c r="I2" s="285"/>
    </row>
    <row r="3" spans="1:9" ht="45" customHeight="1">
      <c r="A3" s="286" t="s">
        <v>150</v>
      </c>
      <c r="B3" s="286"/>
      <c r="C3" s="286"/>
      <c r="D3" s="286"/>
      <c r="E3" s="286"/>
      <c r="F3" s="286"/>
      <c r="G3" s="286"/>
      <c r="H3" s="286"/>
      <c r="I3" s="286"/>
    </row>
    <row r="4" spans="1:9" ht="15.75" customHeight="1">
      <c r="A4" s="215" t="s">
        <v>223</v>
      </c>
      <c r="B4" s="215"/>
      <c r="C4" s="215"/>
      <c r="D4" s="215"/>
      <c r="E4" s="215"/>
      <c r="F4" s="287"/>
      <c r="G4" s="287"/>
      <c r="H4" s="287"/>
      <c r="I4" s="287"/>
    </row>
    <row r="5" spans="1:9" ht="15.75" customHeight="1">
      <c r="A5" s="215" t="s">
        <v>226</v>
      </c>
      <c r="B5" s="215"/>
      <c r="C5" s="215"/>
      <c r="D5" s="215"/>
      <c r="E5" s="215"/>
      <c r="F5" s="287"/>
      <c r="G5" s="287"/>
      <c r="H5" s="287"/>
      <c r="I5" s="287"/>
    </row>
    <row r="6" spans="1:9" ht="15.75" customHeight="1">
      <c r="A6" s="215" t="s">
        <v>151</v>
      </c>
      <c r="B6" s="215"/>
      <c r="C6" s="215"/>
      <c r="D6" s="215"/>
      <c r="E6" s="215"/>
      <c r="F6" s="215"/>
      <c r="G6" s="215"/>
      <c r="H6" s="215"/>
      <c r="I6" s="215"/>
    </row>
    <row r="7" spans="1:9" ht="15.75" customHeight="1">
      <c r="A7" s="288" t="s">
        <v>222</v>
      </c>
      <c r="B7" s="289"/>
      <c r="C7" s="289"/>
      <c r="D7" s="289"/>
      <c r="E7" s="289"/>
      <c r="F7" s="289"/>
      <c r="G7" s="289"/>
      <c r="H7" s="289"/>
      <c r="I7" s="290"/>
    </row>
    <row r="8" spans="1:9" ht="20.25" customHeight="1">
      <c r="A8" s="198" t="s">
        <v>0</v>
      </c>
      <c r="B8" s="198"/>
      <c r="C8" s="198"/>
      <c r="D8" s="198"/>
      <c r="E8" s="198"/>
      <c r="F8" s="198"/>
      <c r="G8" s="198"/>
      <c r="H8" s="198"/>
      <c r="I8" s="198"/>
    </row>
    <row r="9" spans="1:9" ht="15.75" customHeight="1">
      <c r="A9" s="3" t="s">
        <v>1</v>
      </c>
      <c r="B9" s="215" t="s">
        <v>2</v>
      </c>
      <c r="C9" s="215"/>
      <c r="D9" s="215"/>
      <c r="E9" s="215"/>
      <c r="F9" s="215"/>
      <c r="G9" s="215"/>
      <c r="H9" s="291"/>
      <c r="I9" s="291"/>
    </row>
    <row r="10" spans="1:9" ht="15.75" customHeight="1">
      <c r="A10" s="3" t="s">
        <v>3</v>
      </c>
      <c r="B10" s="215" t="s">
        <v>4</v>
      </c>
      <c r="C10" s="215"/>
      <c r="D10" s="215"/>
      <c r="E10" s="215"/>
      <c r="F10" s="215"/>
      <c r="G10" s="215"/>
      <c r="H10" s="287" t="s">
        <v>152</v>
      </c>
      <c r="I10" s="287"/>
    </row>
    <row r="11" spans="1:9" ht="39.75" customHeight="1">
      <c r="A11" s="3" t="s">
        <v>5</v>
      </c>
      <c r="B11" s="215" t="s">
        <v>6</v>
      </c>
      <c r="C11" s="215"/>
      <c r="D11" s="215"/>
      <c r="E11" s="215"/>
      <c r="F11" s="215"/>
      <c r="G11" s="215"/>
      <c r="H11" s="287" t="s">
        <v>153</v>
      </c>
      <c r="I11" s="287"/>
    </row>
    <row r="12" spans="1:9" ht="15.75" customHeight="1">
      <c r="A12" s="3" t="s">
        <v>7</v>
      </c>
      <c r="B12" s="215" t="s">
        <v>8</v>
      </c>
      <c r="C12" s="215"/>
      <c r="D12" s="215"/>
      <c r="E12" s="215"/>
      <c r="F12" s="215"/>
      <c r="G12" s="215"/>
      <c r="H12" s="287">
        <v>12</v>
      </c>
      <c r="I12" s="287"/>
    </row>
    <row r="13" spans="1:9" ht="25.5" customHeight="1">
      <c r="A13" s="302" t="s">
        <v>9</v>
      </c>
      <c r="B13" s="302"/>
      <c r="C13" s="302"/>
      <c r="D13" s="302"/>
      <c r="E13" s="302"/>
      <c r="F13" s="302"/>
      <c r="G13" s="302"/>
      <c r="H13" s="302"/>
      <c r="I13" s="302"/>
    </row>
    <row r="14" spans="1:9" ht="43.5" customHeight="1">
      <c r="A14" s="175" t="s">
        <v>206</v>
      </c>
      <c r="B14" s="175"/>
      <c r="C14" s="175"/>
      <c r="D14" s="175"/>
      <c r="E14" s="175"/>
      <c r="F14" s="303" t="s">
        <v>10</v>
      </c>
      <c r="G14" s="303"/>
      <c r="H14" s="304" t="s">
        <v>11</v>
      </c>
      <c r="I14" s="304"/>
    </row>
    <row r="15" spans="1:9" ht="12.75" customHeight="1">
      <c r="A15" s="279" t="s">
        <v>207</v>
      </c>
      <c r="B15" s="279"/>
      <c r="C15" s="279"/>
      <c r="D15" s="279"/>
      <c r="E15" s="279"/>
      <c r="F15" s="280" t="s">
        <v>154</v>
      </c>
      <c r="G15" s="280"/>
      <c r="H15" s="295">
        <v>1</v>
      </c>
      <c r="I15" s="295"/>
    </row>
    <row r="16" spans="1:10" ht="7.5" customHeight="1">
      <c r="A16" s="281"/>
      <c r="B16" s="282"/>
      <c r="C16" s="282"/>
      <c r="D16" s="282"/>
      <c r="E16" s="282"/>
      <c r="F16" s="282"/>
      <c r="G16" s="282"/>
      <c r="H16" s="282"/>
      <c r="I16" s="283"/>
      <c r="J16" s="8"/>
    </row>
    <row r="17" spans="1:10" ht="48" customHeight="1">
      <c r="A17" s="242" t="s">
        <v>12</v>
      </c>
      <c r="B17" s="242"/>
      <c r="C17" s="242"/>
      <c r="D17" s="242"/>
      <c r="E17" s="242"/>
      <c r="F17" s="242"/>
      <c r="G17" s="242"/>
      <c r="H17" s="242"/>
      <c r="I17" s="242"/>
      <c r="J17" s="8"/>
    </row>
    <row r="18" spans="1:10" ht="7.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8"/>
    </row>
    <row r="19" spans="1:10" ht="54" customHeight="1">
      <c r="A19" s="284" t="s">
        <v>13</v>
      </c>
      <c r="B19" s="284"/>
      <c r="C19" s="284"/>
      <c r="D19" s="284"/>
      <c r="E19" s="284"/>
      <c r="F19" s="284"/>
      <c r="G19" s="284"/>
      <c r="H19" s="284"/>
      <c r="I19" s="284"/>
      <c r="J19" s="8"/>
    </row>
    <row r="20" spans="1:10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8"/>
    </row>
    <row r="21" spans="1:245" s="11" customFormat="1" ht="21.75" customHeight="1">
      <c r="A21" s="198" t="s">
        <v>14</v>
      </c>
      <c r="B21" s="198"/>
      <c r="C21" s="198"/>
      <c r="D21" s="198"/>
      <c r="E21" s="198"/>
      <c r="F21" s="198"/>
      <c r="G21" s="198"/>
      <c r="H21" s="198"/>
      <c r="I21" s="198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75"/>
      <c r="FY21" s="275"/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/>
      <c r="GK21" s="275"/>
      <c r="GL21" s="275"/>
      <c r="GM21" s="275"/>
      <c r="GN21" s="275"/>
      <c r="GO21" s="275"/>
      <c r="GP21" s="275"/>
      <c r="GQ21" s="275"/>
      <c r="GR21" s="275"/>
      <c r="GS21" s="275"/>
      <c r="GT21" s="275"/>
      <c r="GU21" s="275"/>
      <c r="GV21" s="275"/>
      <c r="GW21" s="275"/>
      <c r="GX21" s="275"/>
      <c r="GY21" s="275"/>
      <c r="GZ21" s="275"/>
      <c r="HA21" s="275"/>
      <c r="HB21" s="275"/>
      <c r="HC21" s="275"/>
      <c r="HD21" s="275"/>
      <c r="HE21" s="275"/>
      <c r="HF21" s="275"/>
      <c r="HG21" s="275"/>
      <c r="HH21" s="275"/>
      <c r="HI21" s="275"/>
      <c r="HJ21" s="275"/>
      <c r="HK21" s="275"/>
      <c r="HL21" s="275"/>
      <c r="HM21" s="275"/>
      <c r="HN21" s="275"/>
      <c r="HO21" s="275"/>
      <c r="HP21" s="275"/>
      <c r="HQ21" s="275"/>
      <c r="HR21" s="275"/>
      <c r="HS21" s="275"/>
      <c r="HT21" s="275"/>
      <c r="HU21" s="275"/>
      <c r="HV21" s="275"/>
      <c r="HW21" s="275"/>
      <c r="HX21" s="275"/>
      <c r="HY21" s="275"/>
      <c r="HZ21" s="275"/>
      <c r="IA21" s="275"/>
      <c r="IB21" s="275"/>
      <c r="IC21" s="275"/>
      <c r="ID21" s="275"/>
      <c r="IE21" s="275"/>
      <c r="IF21" s="275"/>
      <c r="IG21" s="275"/>
      <c r="IH21" s="275"/>
      <c r="II21" s="275"/>
      <c r="IJ21" s="275"/>
      <c r="IK21" s="275"/>
    </row>
    <row r="22" spans="1:9" ht="15.75" customHeight="1">
      <c r="A22" s="3">
        <v>1</v>
      </c>
      <c r="B22" s="215" t="s">
        <v>15</v>
      </c>
      <c r="C22" s="215"/>
      <c r="D22" s="215"/>
      <c r="E22" s="215"/>
      <c r="F22" s="215"/>
      <c r="G22" s="215"/>
      <c r="H22" s="276" t="s">
        <v>179</v>
      </c>
      <c r="I22" s="276"/>
    </row>
    <row r="23" spans="1:9" ht="15.75" customHeight="1">
      <c r="A23" s="3">
        <v>2</v>
      </c>
      <c r="B23" s="215" t="s">
        <v>16</v>
      </c>
      <c r="C23" s="215"/>
      <c r="D23" s="215"/>
      <c r="E23" s="215"/>
      <c r="F23" s="215"/>
      <c r="G23" s="215"/>
      <c r="H23" s="277">
        <v>5174</v>
      </c>
      <c r="I23" s="277"/>
    </row>
    <row r="24" spans="1:9" ht="15.75" customHeight="1">
      <c r="A24" s="3">
        <v>3</v>
      </c>
      <c r="B24" s="215" t="s">
        <v>17</v>
      </c>
      <c r="C24" s="215"/>
      <c r="D24" s="215"/>
      <c r="E24" s="215"/>
      <c r="F24" s="215"/>
      <c r="G24" s="215"/>
      <c r="H24" s="276">
        <v>1305.17</v>
      </c>
      <c r="I24" s="276"/>
    </row>
    <row r="25" spans="1:9" ht="15.75" customHeight="1">
      <c r="A25" s="3">
        <v>4</v>
      </c>
      <c r="B25" s="215" t="s">
        <v>18</v>
      </c>
      <c r="C25" s="215"/>
      <c r="D25" s="215"/>
      <c r="E25" s="215"/>
      <c r="F25" s="215"/>
      <c r="G25" s="215"/>
      <c r="H25" s="272" t="s">
        <v>179</v>
      </c>
      <c r="I25" s="272"/>
    </row>
    <row r="26" spans="1:9" ht="15.75" customHeight="1">
      <c r="A26" s="3">
        <v>5</v>
      </c>
      <c r="B26" s="215" t="s">
        <v>19</v>
      </c>
      <c r="C26" s="215"/>
      <c r="D26" s="215"/>
      <c r="E26" s="215"/>
      <c r="F26" s="215"/>
      <c r="G26" s="215"/>
      <c r="H26" s="272" t="s">
        <v>65</v>
      </c>
      <c r="I26" s="272"/>
    </row>
    <row r="27" spans="1:9" ht="9" customHeight="1">
      <c r="A27" s="273"/>
      <c r="B27" s="273"/>
      <c r="C27" s="273"/>
      <c r="D27" s="273"/>
      <c r="E27" s="273"/>
      <c r="F27" s="273"/>
      <c r="G27" s="273"/>
      <c r="H27" s="273"/>
      <c r="I27" s="273"/>
    </row>
    <row r="28" spans="1:9" ht="22.5" customHeight="1">
      <c r="A28" s="195" t="s">
        <v>20</v>
      </c>
      <c r="B28" s="195"/>
      <c r="C28" s="195"/>
      <c r="D28" s="195"/>
      <c r="E28" s="195"/>
      <c r="F28" s="195"/>
      <c r="G28" s="195"/>
      <c r="H28" s="195"/>
      <c r="I28" s="195"/>
    </row>
    <row r="29" spans="1:9" ht="9" customHeight="1">
      <c r="A29" s="274"/>
      <c r="B29" s="274"/>
      <c r="C29" s="274"/>
      <c r="D29" s="274"/>
      <c r="E29" s="274"/>
      <c r="F29" s="274"/>
      <c r="G29" s="274"/>
      <c r="H29" s="274"/>
      <c r="I29" s="274"/>
    </row>
    <row r="30" spans="1:9" ht="22.5" customHeight="1">
      <c r="A30" s="219" t="s">
        <v>21</v>
      </c>
      <c r="B30" s="219"/>
      <c r="C30" s="219"/>
      <c r="D30" s="219"/>
      <c r="E30" s="219"/>
      <c r="F30" s="219"/>
      <c r="G30" s="219"/>
      <c r="H30" s="219"/>
      <c r="I30" s="219"/>
    </row>
    <row r="31" spans="1:9" s="14" customFormat="1" ht="30" customHeight="1">
      <c r="A31" s="12">
        <v>1</v>
      </c>
      <c r="B31" s="214" t="s">
        <v>22</v>
      </c>
      <c r="C31" s="214"/>
      <c r="D31" s="214"/>
      <c r="E31" s="214"/>
      <c r="F31" s="214"/>
      <c r="G31" s="214"/>
      <c r="H31" s="12" t="s">
        <v>23</v>
      </c>
      <c r="I31" s="12" t="s">
        <v>24</v>
      </c>
    </row>
    <row r="32" spans="1:9" ht="27.75" customHeight="1">
      <c r="A32" s="3" t="s">
        <v>1</v>
      </c>
      <c r="B32" s="215" t="s">
        <v>178</v>
      </c>
      <c r="C32" s="215"/>
      <c r="D32" s="215"/>
      <c r="E32" s="215"/>
      <c r="F32" s="215"/>
      <c r="G32" s="215"/>
      <c r="H32" s="215"/>
      <c r="I32" s="15">
        <f>H24</f>
        <v>1305.17</v>
      </c>
    </row>
    <row r="33" spans="1:9" ht="15.75" customHeight="1">
      <c r="A33" s="3" t="s">
        <v>3</v>
      </c>
      <c r="B33" s="270" t="s">
        <v>155</v>
      </c>
      <c r="C33" s="270"/>
      <c r="D33" s="270"/>
      <c r="E33" s="270"/>
      <c r="F33" s="270"/>
      <c r="G33" s="270"/>
      <c r="H33" s="16" t="s">
        <v>56</v>
      </c>
      <c r="I33" s="66" t="s">
        <v>56</v>
      </c>
    </row>
    <row r="34" spans="1:9" ht="15.75" customHeight="1">
      <c r="A34" s="3" t="s">
        <v>5</v>
      </c>
      <c r="B34" s="271" t="s">
        <v>177</v>
      </c>
      <c r="C34" s="271"/>
      <c r="D34" s="271"/>
      <c r="E34" s="271"/>
      <c r="F34" s="271"/>
      <c r="G34" s="271"/>
      <c r="H34" s="16" t="s">
        <v>56</v>
      </c>
      <c r="I34" s="66" t="s">
        <v>56</v>
      </c>
    </row>
    <row r="35" spans="1:9" ht="15.75" customHeight="1">
      <c r="A35" s="3" t="s">
        <v>7</v>
      </c>
      <c r="B35" s="215" t="s">
        <v>180</v>
      </c>
      <c r="C35" s="215"/>
      <c r="D35" s="215"/>
      <c r="E35" s="215"/>
      <c r="F35" s="215"/>
      <c r="G35" s="215"/>
      <c r="H35" s="215"/>
      <c r="I35" s="66" t="s">
        <v>56</v>
      </c>
    </row>
    <row r="36" spans="1:9" ht="15.75" customHeight="1">
      <c r="A36" s="3" t="s">
        <v>25</v>
      </c>
      <c r="B36" s="215" t="s">
        <v>181</v>
      </c>
      <c r="C36" s="215"/>
      <c r="D36" s="215"/>
      <c r="E36" s="215"/>
      <c r="F36" s="215"/>
      <c r="G36" s="215"/>
      <c r="H36" s="215"/>
      <c r="I36" s="66" t="s">
        <v>56</v>
      </c>
    </row>
    <row r="37" spans="1:9" ht="15.75" customHeight="1">
      <c r="A37" s="3" t="s">
        <v>26</v>
      </c>
      <c r="B37" s="215" t="s">
        <v>27</v>
      </c>
      <c r="C37" s="215"/>
      <c r="D37" s="215"/>
      <c r="E37" s="215"/>
      <c r="F37" s="215"/>
      <c r="G37" s="215"/>
      <c r="H37" s="215"/>
      <c r="I37" s="66" t="s">
        <v>56</v>
      </c>
    </row>
    <row r="38" spans="1:9" ht="15.75" customHeight="1">
      <c r="A38" s="218" t="s">
        <v>28</v>
      </c>
      <c r="B38" s="218"/>
      <c r="C38" s="218"/>
      <c r="D38" s="218"/>
      <c r="E38" s="218"/>
      <c r="F38" s="218"/>
      <c r="G38" s="218"/>
      <c r="H38" s="218"/>
      <c r="I38" s="17">
        <f>SUM(I30:I35)</f>
        <v>1305.17</v>
      </c>
    </row>
    <row r="39" spans="1:9" ht="31.5" customHeight="1">
      <c r="A39" s="3" t="s">
        <v>46</v>
      </c>
      <c r="B39" s="251" t="s">
        <v>205</v>
      </c>
      <c r="C39" s="193"/>
      <c r="D39" s="193"/>
      <c r="E39" s="193"/>
      <c r="F39" s="193"/>
      <c r="G39" s="268"/>
      <c r="H39" s="121"/>
      <c r="I39" s="25">
        <f>ROUND(((H24/220)*1.5)*15,2)</f>
        <v>133.48</v>
      </c>
    </row>
    <row r="40" spans="1:9" ht="15.75" customHeight="1">
      <c r="A40" s="218" t="s">
        <v>28</v>
      </c>
      <c r="B40" s="218"/>
      <c r="C40" s="218"/>
      <c r="D40" s="218"/>
      <c r="E40" s="218"/>
      <c r="F40" s="218"/>
      <c r="G40" s="218"/>
      <c r="H40" s="218"/>
      <c r="I40" s="17">
        <f>SUM(I38:I39)</f>
        <v>1438.65</v>
      </c>
    </row>
    <row r="41" spans="1:9" ht="9.75" customHeight="1">
      <c r="A41" s="269"/>
      <c r="B41" s="269"/>
      <c r="C41" s="269"/>
      <c r="D41" s="269"/>
      <c r="E41" s="269"/>
      <c r="F41" s="269"/>
      <c r="G41" s="269"/>
      <c r="H41" s="269"/>
      <c r="I41" s="269"/>
    </row>
    <row r="42" spans="1:9" ht="20.25" customHeight="1">
      <c r="A42" s="260" t="s">
        <v>143</v>
      </c>
      <c r="B42" s="261"/>
      <c r="C42" s="261"/>
      <c r="D42" s="261"/>
      <c r="E42" s="261"/>
      <c r="F42" s="261"/>
      <c r="G42" s="261"/>
      <c r="H42" s="261"/>
      <c r="I42" s="261"/>
    </row>
    <row r="43" spans="1:9" ht="10.5" customHeight="1">
      <c r="A43" s="262"/>
      <c r="B43" s="262"/>
      <c r="C43" s="262"/>
      <c r="D43" s="262"/>
      <c r="E43" s="262"/>
      <c r="F43" s="262"/>
      <c r="G43" s="262"/>
      <c r="H43" s="262"/>
      <c r="I43" s="262"/>
    </row>
    <row r="44" spans="1:9" ht="21.75" customHeight="1">
      <c r="A44" s="212" t="s">
        <v>29</v>
      </c>
      <c r="B44" s="212"/>
      <c r="C44" s="212"/>
      <c r="D44" s="212"/>
      <c r="E44" s="212"/>
      <c r="F44" s="212"/>
      <c r="G44" s="212"/>
      <c r="H44" s="212"/>
      <c r="I44" s="212"/>
    </row>
    <row r="45" spans="1:9" ht="25.5" customHeight="1">
      <c r="A45" s="263" t="s">
        <v>159</v>
      </c>
      <c r="B45" s="263"/>
      <c r="C45" s="263"/>
      <c r="D45" s="263"/>
      <c r="E45" s="263"/>
      <c r="F45" s="263"/>
      <c r="G45" s="263"/>
      <c r="H45" s="263"/>
      <c r="I45" s="263"/>
    </row>
    <row r="46" spans="1:9" ht="25.5" customHeight="1">
      <c r="A46" s="18" t="s">
        <v>30</v>
      </c>
      <c r="B46" s="264" t="s">
        <v>156</v>
      </c>
      <c r="C46" s="265"/>
      <c r="D46" s="265"/>
      <c r="E46" s="265"/>
      <c r="F46" s="265"/>
      <c r="G46" s="265"/>
      <c r="H46" s="266"/>
      <c r="I46" s="4" t="s">
        <v>31</v>
      </c>
    </row>
    <row r="47" spans="1:9" ht="25.5" customHeight="1">
      <c r="A47" s="19" t="s">
        <v>1</v>
      </c>
      <c r="B47" s="267" t="s">
        <v>165</v>
      </c>
      <c r="C47" s="267"/>
      <c r="D47" s="267"/>
      <c r="E47" s="267"/>
      <c r="F47" s="267"/>
      <c r="G47" s="267"/>
      <c r="H47" s="16">
        <v>0.0833</v>
      </c>
      <c r="I47" s="74">
        <f>ROUND($I$38*H47,2)</f>
        <v>108.72</v>
      </c>
    </row>
    <row r="48" spans="1:9" ht="29.25" customHeight="1">
      <c r="A48" s="19" t="s">
        <v>3</v>
      </c>
      <c r="B48" s="255" t="s">
        <v>164</v>
      </c>
      <c r="C48" s="256"/>
      <c r="D48" s="256"/>
      <c r="E48" s="256"/>
      <c r="F48" s="256"/>
      <c r="G48" s="256"/>
      <c r="H48" s="86">
        <v>0.03025</v>
      </c>
      <c r="I48" s="74">
        <f>ROUND($I$38*H48,2)</f>
        <v>39.48</v>
      </c>
    </row>
    <row r="49" spans="1:9" ht="19.5" customHeight="1">
      <c r="A49" s="199" t="s">
        <v>32</v>
      </c>
      <c r="B49" s="199"/>
      <c r="C49" s="199"/>
      <c r="D49" s="199"/>
      <c r="E49" s="199"/>
      <c r="F49" s="199"/>
      <c r="G49" s="199"/>
      <c r="H49" s="199"/>
      <c r="I49" s="20">
        <f>SUM(I47+I48)</f>
        <v>148.2</v>
      </c>
    </row>
    <row r="50" spans="1:9" s="7" customFormat="1" ht="10.5" customHeight="1">
      <c r="A50" s="262"/>
      <c r="B50" s="262"/>
      <c r="C50" s="262"/>
      <c r="D50" s="262"/>
      <c r="E50" s="262"/>
      <c r="F50" s="262"/>
      <c r="G50" s="262"/>
      <c r="H50" s="262"/>
      <c r="I50" s="262"/>
    </row>
    <row r="51" spans="1:9" ht="85.5" customHeight="1">
      <c r="A51" s="242" t="s">
        <v>224</v>
      </c>
      <c r="B51" s="242"/>
      <c r="C51" s="242"/>
      <c r="D51" s="242"/>
      <c r="E51" s="242"/>
      <c r="F51" s="242"/>
      <c r="G51" s="242"/>
      <c r="H51" s="242"/>
      <c r="I51" s="242"/>
    </row>
    <row r="52" spans="1:9" ht="11.25" customHeight="1">
      <c r="A52" s="258"/>
      <c r="B52" s="258"/>
      <c r="C52" s="258"/>
      <c r="D52" s="258"/>
      <c r="E52" s="258"/>
      <c r="F52" s="258"/>
      <c r="G52" s="258"/>
      <c r="H52" s="258"/>
      <c r="I52" s="258"/>
    </row>
    <row r="53" spans="1:9" s="7" customFormat="1" ht="32.25" customHeight="1">
      <c r="A53" s="259" t="s">
        <v>158</v>
      </c>
      <c r="B53" s="259"/>
      <c r="C53" s="259"/>
      <c r="D53" s="259"/>
      <c r="E53" s="259"/>
      <c r="F53" s="259"/>
      <c r="G53" s="259"/>
      <c r="H53" s="259"/>
      <c r="I53" s="259"/>
    </row>
    <row r="54" spans="1:9" s="7" customFormat="1" ht="30" customHeight="1">
      <c r="A54" s="22" t="s">
        <v>34</v>
      </c>
      <c r="B54" s="214" t="s">
        <v>35</v>
      </c>
      <c r="C54" s="214"/>
      <c r="D54" s="214"/>
      <c r="E54" s="214"/>
      <c r="F54" s="214"/>
      <c r="G54" s="214"/>
      <c r="H54" s="13" t="s">
        <v>36</v>
      </c>
      <c r="I54" s="13" t="s">
        <v>37</v>
      </c>
    </row>
    <row r="55" spans="1:9" s="7" customFormat="1" ht="15.75" customHeight="1">
      <c r="A55" s="23" t="s">
        <v>1</v>
      </c>
      <c r="B55" s="229" t="s">
        <v>38</v>
      </c>
      <c r="C55" s="229"/>
      <c r="D55" s="229"/>
      <c r="E55" s="229"/>
      <c r="F55" s="229"/>
      <c r="G55" s="229"/>
      <c r="H55" s="24">
        <v>0.2</v>
      </c>
      <c r="I55" s="25">
        <f aca="true" t="shared" si="0" ref="I55:I62">ROUND(($I$38+$I$49)*H55,2)</f>
        <v>290.67</v>
      </c>
    </row>
    <row r="56" spans="1:9" s="7" customFormat="1" ht="15.75" customHeight="1">
      <c r="A56" s="23" t="s">
        <v>3</v>
      </c>
      <c r="B56" s="215" t="s">
        <v>39</v>
      </c>
      <c r="C56" s="215"/>
      <c r="D56" s="215"/>
      <c r="E56" s="215"/>
      <c r="F56" s="215"/>
      <c r="G56" s="215"/>
      <c r="H56" s="26">
        <v>0.025</v>
      </c>
      <c r="I56" s="25">
        <f t="shared" si="0"/>
        <v>36.33</v>
      </c>
    </row>
    <row r="57" spans="1:9" s="7" customFormat="1" ht="48.75" customHeight="1">
      <c r="A57" s="23" t="s">
        <v>5</v>
      </c>
      <c r="B57" s="215" t="s">
        <v>40</v>
      </c>
      <c r="C57" s="215"/>
      <c r="D57" s="27" t="s">
        <v>41</v>
      </c>
      <c r="E57" s="28">
        <v>0.03</v>
      </c>
      <c r="F57" s="27" t="s">
        <v>42</v>
      </c>
      <c r="G57" s="29">
        <v>1</v>
      </c>
      <c r="H57" s="30">
        <f>ROUND((E57*G57),6)</f>
        <v>0.03</v>
      </c>
      <c r="I57" s="25">
        <f t="shared" si="0"/>
        <v>43.6</v>
      </c>
    </row>
    <row r="58" spans="1:9" s="7" customFormat="1" ht="15.75" customHeight="1">
      <c r="A58" s="23" t="s">
        <v>7</v>
      </c>
      <c r="B58" s="229" t="s">
        <v>43</v>
      </c>
      <c r="C58" s="229"/>
      <c r="D58" s="229"/>
      <c r="E58" s="229"/>
      <c r="F58" s="229"/>
      <c r="G58" s="229"/>
      <c r="H58" s="24">
        <v>0.015</v>
      </c>
      <c r="I58" s="25">
        <f t="shared" si="0"/>
        <v>21.8</v>
      </c>
    </row>
    <row r="59" spans="1:9" s="7" customFormat="1" ht="15.75" customHeight="1">
      <c r="A59" s="23" t="s">
        <v>25</v>
      </c>
      <c r="B59" s="229" t="s">
        <v>44</v>
      </c>
      <c r="C59" s="229"/>
      <c r="D59" s="229"/>
      <c r="E59" s="229"/>
      <c r="F59" s="229"/>
      <c r="G59" s="229"/>
      <c r="H59" s="24">
        <v>0.01</v>
      </c>
      <c r="I59" s="25">
        <f t="shared" si="0"/>
        <v>14.53</v>
      </c>
    </row>
    <row r="60" spans="1:9" s="7" customFormat="1" ht="15.75" customHeight="1">
      <c r="A60" s="23" t="s">
        <v>26</v>
      </c>
      <c r="B60" s="215" t="s">
        <v>45</v>
      </c>
      <c r="C60" s="215"/>
      <c r="D60" s="215"/>
      <c r="E60" s="215"/>
      <c r="F60" s="215"/>
      <c r="G60" s="215"/>
      <c r="H60" s="26">
        <v>0.006</v>
      </c>
      <c r="I60" s="25">
        <f t="shared" si="0"/>
        <v>8.72</v>
      </c>
    </row>
    <row r="61" spans="1:9" ht="20.25" customHeight="1">
      <c r="A61" s="23" t="s">
        <v>46</v>
      </c>
      <c r="B61" s="229" t="s">
        <v>47</v>
      </c>
      <c r="C61" s="229"/>
      <c r="D61" s="229"/>
      <c r="E61" s="229"/>
      <c r="F61" s="229"/>
      <c r="G61" s="229"/>
      <c r="H61" s="24">
        <v>0.002</v>
      </c>
      <c r="I61" s="25">
        <f t="shared" si="0"/>
        <v>2.91</v>
      </c>
    </row>
    <row r="62" spans="1:9" ht="15.75" customHeight="1">
      <c r="A62" s="23" t="s">
        <v>48</v>
      </c>
      <c r="B62" s="215" t="s">
        <v>49</v>
      </c>
      <c r="C62" s="215"/>
      <c r="D62" s="215"/>
      <c r="E62" s="215"/>
      <c r="F62" s="215"/>
      <c r="G62" s="215"/>
      <c r="H62" s="26">
        <v>0.08</v>
      </c>
      <c r="I62" s="25">
        <f t="shared" si="0"/>
        <v>116.27</v>
      </c>
    </row>
    <row r="63" spans="1:9" ht="15.75" customHeight="1">
      <c r="A63" s="199" t="s">
        <v>32</v>
      </c>
      <c r="B63" s="199"/>
      <c r="C63" s="199"/>
      <c r="D63" s="199"/>
      <c r="E63" s="199"/>
      <c r="F63" s="199"/>
      <c r="G63" s="199"/>
      <c r="H63" s="31">
        <f>SUM(H55:H62)</f>
        <v>0.36800000000000005</v>
      </c>
      <c r="I63" s="32">
        <f>SUM(I55:I62)</f>
        <v>534.83</v>
      </c>
    </row>
    <row r="64" spans="1:9" ht="8.25" customHeight="1">
      <c r="A64" s="33"/>
      <c r="B64" s="34"/>
      <c r="C64" s="34"/>
      <c r="D64" s="34"/>
      <c r="E64" s="34"/>
      <c r="F64" s="34"/>
      <c r="G64" s="34"/>
      <c r="H64" s="35"/>
      <c r="I64" s="36"/>
    </row>
    <row r="65" spans="1:9" ht="35.25" customHeight="1">
      <c r="A65" s="242" t="s">
        <v>50</v>
      </c>
      <c r="B65" s="242"/>
      <c r="C65" s="242"/>
      <c r="D65" s="242"/>
      <c r="E65" s="242"/>
      <c r="F65" s="242"/>
      <c r="G65" s="242"/>
      <c r="H65" s="242"/>
      <c r="I65" s="242"/>
    </row>
    <row r="66" spans="1:9" ht="7.5" customHeight="1">
      <c r="A66" s="248"/>
      <c r="B66" s="248"/>
      <c r="C66" s="248"/>
      <c r="D66" s="248"/>
      <c r="E66" s="248"/>
      <c r="F66" s="248"/>
      <c r="G66" s="248"/>
      <c r="H66" s="248"/>
      <c r="I66" s="248"/>
    </row>
    <row r="67" spans="1:9" ht="18" customHeight="1">
      <c r="A67" s="224" t="s">
        <v>51</v>
      </c>
      <c r="B67" s="224"/>
      <c r="C67" s="224"/>
      <c r="D67" s="224"/>
      <c r="E67" s="224"/>
      <c r="F67" s="224"/>
      <c r="G67" s="224"/>
      <c r="H67" s="224"/>
      <c r="I67" s="224"/>
    </row>
    <row r="68" spans="1:9" ht="18.75" customHeight="1">
      <c r="A68" s="37" t="s">
        <v>52</v>
      </c>
      <c r="B68" s="214" t="s">
        <v>53</v>
      </c>
      <c r="C68" s="214"/>
      <c r="D68" s="214"/>
      <c r="E68" s="214"/>
      <c r="F68" s="214"/>
      <c r="G68" s="214"/>
      <c r="H68" s="214"/>
      <c r="I68" s="13" t="s">
        <v>31</v>
      </c>
    </row>
    <row r="69" spans="1:9" ht="15.75" customHeight="1">
      <c r="A69" s="19" t="s">
        <v>1</v>
      </c>
      <c r="B69" s="251" t="s">
        <v>202</v>
      </c>
      <c r="C69" s="251"/>
      <c r="D69" s="251"/>
      <c r="E69" s="251"/>
      <c r="F69" s="251"/>
      <c r="G69" s="251"/>
      <c r="H69" s="251"/>
      <c r="I69" s="38">
        <f>IF(ROUND((H72*H70*H71)-(I32*H73),2)&lt;0,0,ROUND((H72*H70*H71)-(I32*H73),2))</f>
        <v>38.69</v>
      </c>
    </row>
    <row r="70" spans="1:9" ht="22.5" customHeight="1">
      <c r="A70" s="19"/>
      <c r="B70" s="252" t="s">
        <v>55</v>
      </c>
      <c r="C70" s="252"/>
      <c r="D70" s="252"/>
      <c r="E70" s="252"/>
      <c r="F70" s="252"/>
      <c r="G70" s="252"/>
      <c r="H70" s="39">
        <v>3.9</v>
      </c>
      <c r="I70" s="40" t="s">
        <v>56</v>
      </c>
    </row>
    <row r="71" spans="1:9" ht="17.25" customHeight="1">
      <c r="A71" s="19"/>
      <c r="B71" s="254" t="s">
        <v>57</v>
      </c>
      <c r="C71" s="254"/>
      <c r="D71" s="254"/>
      <c r="E71" s="254"/>
      <c r="F71" s="254"/>
      <c r="G71" s="254"/>
      <c r="H71" s="41">
        <v>2</v>
      </c>
      <c r="I71" s="40"/>
    </row>
    <row r="72" spans="1:9" ht="15" customHeight="1">
      <c r="A72" s="19"/>
      <c r="B72" s="254" t="s">
        <v>129</v>
      </c>
      <c r="C72" s="254"/>
      <c r="D72" s="254"/>
      <c r="E72" s="254"/>
      <c r="F72" s="254"/>
      <c r="G72" s="254"/>
      <c r="H72" s="42">
        <v>15</v>
      </c>
      <c r="I72" s="40"/>
    </row>
    <row r="73" spans="1:9" ht="15" customHeight="1">
      <c r="A73" s="19"/>
      <c r="B73" s="250" t="s">
        <v>130</v>
      </c>
      <c r="C73" s="250"/>
      <c r="D73" s="250"/>
      <c r="E73" s="250"/>
      <c r="F73" s="250"/>
      <c r="G73" s="250"/>
      <c r="H73" s="43">
        <v>0.06</v>
      </c>
      <c r="I73" s="27"/>
    </row>
    <row r="74" spans="1:9" ht="15.75" customHeight="1">
      <c r="A74" s="19" t="s">
        <v>3</v>
      </c>
      <c r="B74" s="251" t="s">
        <v>66</v>
      </c>
      <c r="C74" s="251"/>
      <c r="D74" s="251"/>
      <c r="E74" s="251"/>
      <c r="F74" s="251"/>
      <c r="G74" s="251"/>
      <c r="H74" s="251"/>
      <c r="I74" s="38">
        <f>ROUND(H76*H75*(1-H77),2)</f>
        <v>203.27</v>
      </c>
    </row>
    <row r="75" spans="1:9" ht="15.75" customHeight="1">
      <c r="A75" s="19"/>
      <c r="B75" s="252" t="s">
        <v>67</v>
      </c>
      <c r="C75" s="252"/>
      <c r="D75" s="252"/>
      <c r="E75" s="252"/>
      <c r="F75" s="252"/>
      <c r="G75" s="252"/>
      <c r="H75" s="39">
        <v>16.73</v>
      </c>
      <c r="I75" s="40" t="s">
        <v>56</v>
      </c>
    </row>
    <row r="76" spans="1:9" ht="15.75" customHeight="1">
      <c r="A76" s="44"/>
      <c r="B76" s="252" t="s">
        <v>58</v>
      </c>
      <c r="C76" s="252"/>
      <c r="D76" s="252"/>
      <c r="E76" s="252"/>
      <c r="F76" s="252"/>
      <c r="G76" s="252"/>
      <c r="H76" s="45">
        <v>15</v>
      </c>
      <c r="I76" s="40"/>
    </row>
    <row r="77" spans="1:9" ht="15.75" customHeight="1">
      <c r="A77" s="44"/>
      <c r="B77" s="253" t="s">
        <v>59</v>
      </c>
      <c r="C77" s="253"/>
      <c r="D77" s="253"/>
      <c r="E77" s="253"/>
      <c r="F77" s="253"/>
      <c r="G77" s="253"/>
      <c r="H77" s="46">
        <v>0.19</v>
      </c>
      <c r="I77" s="40"/>
    </row>
    <row r="78" spans="1:9" ht="15.75" customHeight="1">
      <c r="A78" s="19" t="s">
        <v>5</v>
      </c>
      <c r="B78" s="251" t="s">
        <v>60</v>
      </c>
      <c r="C78" s="251"/>
      <c r="D78" s="251"/>
      <c r="E78" s="251"/>
      <c r="F78" s="251"/>
      <c r="G78" s="251"/>
      <c r="H78" s="251"/>
      <c r="I78" s="38">
        <v>0</v>
      </c>
    </row>
    <row r="79" spans="1:9" ht="30.75" customHeight="1">
      <c r="A79" s="19" t="s">
        <v>7</v>
      </c>
      <c r="B79" s="215" t="s">
        <v>204</v>
      </c>
      <c r="C79" s="215"/>
      <c r="D79" s="215"/>
      <c r="E79" s="215"/>
      <c r="F79" s="215"/>
      <c r="G79" s="215"/>
      <c r="H79" s="215"/>
      <c r="I79" s="6">
        <f>15.02</f>
        <v>15.02</v>
      </c>
    </row>
    <row r="80" spans="1:9" ht="15.75" customHeight="1">
      <c r="A80" s="19" t="s">
        <v>25</v>
      </c>
      <c r="B80" s="247" t="s">
        <v>68</v>
      </c>
      <c r="C80" s="247"/>
      <c r="D80" s="247"/>
      <c r="E80" s="247"/>
      <c r="F80" s="247"/>
      <c r="G80" s="247"/>
      <c r="H80" s="247"/>
      <c r="I80" s="47" t="s">
        <v>56</v>
      </c>
    </row>
    <row r="81" spans="1:9" ht="15.75" customHeight="1">
      <c r="A81" s="48"/>
      <c r="B81" s="199" t="s">
        <v>28</v>
      </c>
      <c r="C81" s="199"/>
      <c r="D81" s="199"/>
      <c r="E81" s="199"/>
      <c r="F81" s="199"/>
      <c r="G81" s="199"/>
      <c r="H81" s="199"/>
      <c r="I81" s="32">
        <f>SUM(I69:I79)</f>
        <v>256.98</v>
      </c>
    </row>
    <row r="82" spans="1:9" ht="7.5" customHeight="1">
      <c r="A82" s="248"/>
      <c r="B82" s="248"/>
      <c r="C82" s="248"/>
      <c r="D82" s="248"/>
      <c r="E82" s="248"/>
      <c r="F82" s="248"/>
      <c r="G82" s="248"/>
      <c r="H82" s="248"/>
      <c r="I82" s="248"/>
    </row>
    <row r="83" spans="1:9" ht="36" customHeight="1">
      <c r="A83" s="195" t="s">
        <v>69</v>
      </c>
      <c r="B83" s="195"/>
      <c r="C83" s="195"/>
      <c r="D83" s="195"/>
      <c r="E83" s="195"/>
      <c r="F83" s="195"/>
      <c r="G83" s="195"/>
      <c r="H83" s="195"/>
      <c r="I83" s="195"/>
    </row>
    <row r="84" spans="1:9" ht="7.5" customHeight="1">
      <c r="A84" s="249"/>
      <c r="B84" s="249"/>
      <c r="C84" s="249"/>
      <c r="D84" s="249"/>
      <c r="E84" s="249"/>
      <c r="F84" s="249"/>
      <c r="G84" s="249"/>
      <c r="H84" s="249"/>
      <c r="I84" s="249"/>
    </row>
    <row r="85" spans="1:9" ht="21.75" customHeight="1">
      <c r="A85" s="219" t="s">
        <v>70</v>
      </c>
      <c r="B85" s="219"/>
      <c r="C85" s="219"/>
      <c r="D85" s="219"/>
      <c r="E85" s="219"/>
      <c r="F85" s="219"/>
      <c r="G85" s="219"/>
      <c r="H85" s="219"/>
      <c r="I85" s="219"/>
    </row>
    <row r="86" spans="1:9" ht="23.25" customHeight="1">
      <c r="A86" s="13">
        <v>2</v>
      </c>
      <c r="B86" s="214" t="s">
        <v>71</v>
      </c>
      <c r="C86" s="214"/>
      <c r="D86" s="214"/>
      <c r="E86" s="214"/>
      <c r="F86" s="214"/>
      <c r="G86" s="214"/>
      <c r="H86" s="214"/>
      <c r="I86" s="13" t="s">
        <v>31</v>
      </c>
    </row>
    <row r="87" spans="1:9" ht="21.75" customHeight="1">
      <c r="A87" s="49" t="s">
        <v>30</v>
      </c>
      <c r="B87" s="245" t="s">
        <v>160</v>
      </c>
      <c r="C87" s="245"/>
      <c r="D87" s="245"/>
      <c r="E87" s="245"/>
      <c r="F87" s="245"/>
      <c r="G87" s="245"/>
      <c r="H87" s="245"/>
      <c r="I87" s="50">
        <f>I49</f>
        <v>148.2</v>
      </c>
    </row>
    <row r="88" spans="1:9" ht="18.75" customHeight="1">
      <c r="A88" s="49" t="s">
        <v>34</v>
      </c>
      <c r="B88" s="245" t="s">
        <v>35</v>
      </c>
      <c r="C88" s="245"/>
      <c r="D88" s="245"/>
      <c r="E88" s="245"/>
      <c r="F88" s="245"/>
      <c r="G88" s="245"/>
      <c r="H88" s="245"/>
      <c r="I88" s="50">
        <f>I63</f>
        <v>534.83</v>
      </c>
    </row>
    <row r="89" spans="1:9" ht="21.75" customHeight="1">
      <c r="A89" s="49" t="s">
        <v>52</v>
      </c>
      <c r="B89" s="245" t="s">
        <v>53</v>
      </c>
      <c r="C89" s="245"/>
      <c r="D89" s="245"/>
      <c r="E89" s="245"/>
      <c r="F89" s="245"/>
      <c r="G89" s="245"/>
      <c r="H89" s="245"/>
      <c r="I89" s="50">
        <f>I81</f>
        <v>256.98</v>
      </c>
    </row>
    <row r="90" spans="1:9" ht="21.75" customHeight="1">
      <c r="A90" s="246" t="s">
        <v>32</v>
      </c>
      <c r="B90" s="246"/>
      <c r="C90" s="246"/>
      <c r="D90" s="246"/>
      <c r="E90" s="246"/>
      <c r="F90" s="246"/>
      <c r="G90" s="246"/>
      <c r="H90" s="246"/>
      <c r="I90" s="75">
        <f>SUM(I87+I88+I89)</f>
        <v>940.01</v>
      </c>
    </row>
    <row r="91" spans="1:9" ht="12" customHeight="1">
      <c r="A91" s="243"/>
      <c r="B91" s="243"/>
      <c r="C91" s="243"/>
      <c r="D91" s="243"/>
      <c r="E91" s="243"/>
      <c r="F91" s="243"/>
      <c r="G91" s="243"/>
      <c r="H91" s="243"/>
      <c r="I91" s="243"/>
    </row>
    <row r="92" spans="1:9" s="7" customFormat="1" ht="26.25" customHeight="1">
      <c r="A92" s="212" t="s">
        <v>72</v>
      </c>
      <c r="B92" s="212"/>
      <c r="C92" s="212"/>
      <c r="D92" s="212"/>
      <c r="E92" s="212"/>
      <c r="F92" s="212"/>
      <c r="G92" s="212"/>
      <c r="H92" s="212"/>
      <c r="I92" s="212"/>
    </row>
    <row r="93" spans="1:9" s="7" customFormat="1" ht="28.5" customHeight="1">
      <c r="A93" s="37">
        <v>3</v>
      </c>
      <c r="B93" s="213" t="s">
        <v>73</v>
      </c>
      <c r="C93" s="213"/>
      <c r="D93" s="213"/>
      <c r="E93" s="213"/>
      <c r="F93" s="213"/>
      <c r="G93" s="213"/>
      <c r="H93" s="213"/>
      <c r="I93" s="37" t="s">
        <v>74</v>
      </c>
    </row>
    <row r="94" spans="1:9" s="7" customFormat="1" ht="45" customHeight="1">
      <c r="A94" s="19" t="s">
        <v>1</v>
      </c>
      <c r="B94" s="229" t="s">
        <v>75</v>
      </c>
      <c r="C94" s="229"/>
      <c r="D94" s="229"/>
      <c r="E94" s="229"/>
      <c r="F94" s="229"/>
      <c r="G94" s="229"/>
      <c r="H94" s="229"/>
      <c r="I94" s="25">
        <f>ROUND((($I$38/12)+($I$47/12)+($I$38/12/12)+($I$48/12))*(30/30)*0.05,2)</f>
        <v>6.51</v>
      </c>
    </row>
    <row r="95" spans="1:9" s="7" customFormat="1" ht="15.75" customHeight="1">
      <c r="A95" s="19" t="s">
        <v>3</v>
      </c>
      <c r="B95" s="217" t="s">
        <v>76</v>
      </c>
      <c r="C95" s="217"/>
      <c r="D95" s="217"/>
      <c r="E95" s="217"/>
      <c r="F95" s="217"/>
      <c r="G95" s="217"/>
      <c r="H95" s="217"/>
      <c r="I95" s="25">
        <f>ROUND($I$94*H62,2)</f>
        <v>0.52</v>
      </c>
    </row>
    <row r="96" spans="1:9" s="7" customFormat="1" ht="43.5" customHeight="1">
      <c r="A96" s="19" t="s">
        <v>25</v>
      </c>
      <c r="B96" s="229" t="s">
        <v>163</v>
      </c>
      <c r="C96" s="229"/>
      <c r="D96" s="229"/>
      <c r="E96" s="229"/>
      <c r="F96" s="229"/>
      <c r="G96" s="229"/>
      <c r="H96" s="84">
        <v>0.0024</v>
      </c>
      <c r="I96" s="25">
        <f>ROUND($I$38*H96,2)</f>
        <v>3.13</v>
      </c>
    </row>
    <row r="97" spans="1:9" s="7" customFormat="1" ht="31.5" customHeight="1">
      <c r="A97" s="19" t="s">
        <v>5</v>
      </c>
      <c r="B97" s="220" t="s">
        <v>161</v>
      </c>
      <c r="C97" s="221"/>
      <c r="D97" s="221"/>
      <c r="E97" s="221"/>
      <c r="F97" s="221"/>
      <c r="G97" s="241"/>
      <c r="H97" s="85">
        <v>0.0194</v>
      </c>
      <c r="I97" s="25">
        <f>ROUND(($I$38)*H97,2)</f>
        <v>25.32</v>
      </c>
    </row>
    <row r="98" spans="1:9" s="7" customFormat="1" ht="15.75" customHeight="1">
      <c r="A98" s="19" t="s">
        <v>7</v>
      </c>
      <c r="B98" s="217" t="s">
        <v>145</v>
      </c>
      <c r="C98" s="217"/>
      <c r="D98" s="217"/>
      <c r="E98" s="217"/>
      <c r="F98" s="217"/>
      <c r="G98" s="217"/>
      <c r="H98" s="244"/>
      <c r="I98" s="25">
        <f>ROUND($H$63*I97,2)</f>
        <v>9.32</v>
      </c>
    </row>
    <row r="99" spans="1:9" s="7" customFormat="1" ht="35.25" customHeight="1">
      <c r="A99" s="19" t="s">
        <v>25</v>
      </c>
      <c r="B99" s="229" t="s">
        <v>162</v>
      </c>
      <c r="C99" s="229"/>
      <c r="D99" s="229"/>
      <c r="E99" s="229"/>
      <c r="F99" s="229"/>
      <c r="G99" s="229"/>
      <c r="H99" s="76">
        <v>0.0476</v>
      </c>
      <c r="I99" s="25">
        <f>ROUND($I$38*H99,2)</f>
        <v>62.13</v>
      </c>
    </row>
    <row r="100" spans="1:9" s="7" customFormat="1" ht="15.75" customHeight="1">
      <c r="A100" s="199" t="s">
        <v>32</v>
      </c>
      <c r="B100" s="199"/>
      <c r="C100" s="199"/>
      <c r="D100" s="199"/>
      <c r="E100" s="199"/>
      <c r="F100" s="199"/>
      <c r="G100" s="199"/>
      <c r="H100" s="199"/>
      <c r="I100" s="32">
        <f>SUM(I94:I99)</f>
        <v>106.93</v>
      </c>
    </row>
    <row r="101" spans="1:9" s="7" customFormat="1" ht="10.5" customHeight="1">
      <c r="A101" s="240"/>
      <c r="B101" s="240"/>
      <c r="C101" s="240"/>
      <c r="D101" s="240"/>
      <c r="E101" s="240"/>
      <c r="F101" s="240"/>
      <c r="G101" s="240"/>
      <c r="H101" s="240"/>
      <c r="I101" s="240"/>
    </row>
    <row r="102" spans="1:9" ht="24" customHeight="1">
      <c r="A102" s="219" t="s">
        <v>77</v>
      </c>
      <c r="B102" s="219"/>
      <c r="C102" s="219"/>
      <c r="D102" s="219"/>
      <c r="E102" s="219"/>
      <c r="F102" s="219"/>
      <c r="G102" s="219"/>
      <c r="H102" s="219"/>
      <c r="I102" s="219"/>
    </row>
    <row r="103" spans="1:9" ht="27" customHeight="1">
      <c r="A103" s="242" t="s">
        <v>78</v>
      </c>
      <c r="B103" s="242"/>
      <c r="C103" s="242"/>
      <c r="D103" s="242"/>
      <c r="E103" s="242"/>
      <c r="F103" s="242"/>
      <c r="G103" s="242"/>
      <c r="H103" s="242"/>
      <c r="I103" s="242"/>
    </row>
    <row r="104" spans="1:9" ht="51" customHeight="1">
      <c r="A104" s="226" t="s">
        <v>61</v>
      </c>
      <c r="B104" s="227"/>
      <c r="C104" s="227"/>
      <c r="D104" s="227"/>
      <c r="E104" s="227"/>
      <c r="F104" s="227"/>
      <c r="G104" s="227"/>
      <c r="H104" s="227"/>
      <c r="I104" s="228"/>
    </row>
    <row r="105" spans="1:9" ht="8.25" customHeight="1">
      <c r="A105" s="232"/>
      <c r="B105" s="233"/>
      <c r="C105" s="233"/>
      <c r="D105" s="233"/>
      <c r="E105" s="233"/>
      <c r="F105" s="233"/>
      <c r="G105" s="233"/>
      <c r="H105" s="233"/>
      <c r="I105" s="234"/>
    </row>
    <row r="106" spans="1:9" ht="41.25" customHeight="1">
      <c r="A106" s="78" t="s">
        <v>149</v>
      </c>
      <c r="B106" s="80">
        <f>I38</f>
        <v>1305.17</v>
      </c>
      <c r="C106" s="79"/>
      <c r="D106" s="78" t="s">
        <v>144</v>
      </c>
      <c r="E106" s="80">
        <f>I90-I69-I74</f>
        <v>698.05</v>
      </c>
      <c r="F106" s="77"/>
      <c r="G106" s="78" t="s">
        <v>131</v>
      </c>
      <c r="H106" s="80">
        <f>I100</f>
        <v>106.93</v>
      </c>
      <c r="I106" s="81">
        <f>B106+E106+H106</f>
        <v>2110.15</v>
      </c>
    </row>
    <row r="107" spans="1:9" ht="7.5" customHeight="1">
      <c r="A107" s="235"/>
      <c r="B107" s="236"/>
      <c r="C107" s="236"/>
      <c r="D107" s="236"/>
      <c r="E107" s="236"/>
      <c r="F107" s="236"/>
      <c r="G107" s="236"/>
      <c r="H107" s="236"/>
      <c r="I107" s="236"/>
    </row>
    <row r="108" spans="1:9" ht="22.5" customHeight="1">
      <c r="A108" s="237" t="s">
        <v>33</v>
      </c>
      <c r="B108" s="238"/>
      <c r="C108" s="238"/>
      <c r="D108" s="238"/>
      <c r="E108" s="238"/>
      <c r="F108" s="238"/>
      <c r="G108" s="238"/>
      <c r="H108" s="238"/>
      <c r="I108" s="239"/>
    </row>
    <row r="109" spans="1:9" ht="15.75" customHeight="1">
      <c r="A109" s="51" t="s">
        <v>79</v>
      </c>
      <c r="B109" s="213" t="s">
        <v>80</v>
      </c>
      <c r="C109" s="213"/>
      <c r="D109" s="213"/>
      <c r="E109" s="213"/>
      <c r="F109" s="213"/>
      <c r="G109" s="213"/>
      <c r="H109" s="231"/>
      <c r="I109" s="51" t="s">
        <v>31</v>
      </c>
    </row>
    <row r="110" spans="1:9" ht="16.5" customHeight="1">
      <c r="A110" s="18" t="s">
        <v>1</v>
      </c>
      <c r="B110" s="220" t="s">
        <v>166</v>
      </c>
      <c r="C110" s="221"/>
      <c r="D110" s="221"/>
      <c r="E110" s="221"/>
      <c r="F110" s="221"/>
      <c r="G110" s="221"/>
      <c r="H110" s="87">
        <v>0.09075</v>
      </c>
      <c r="I110" s="83">
        <f>ROUND($I$106*H110,2)</f>
        <v>191.5</v>
      </c>
    </row>
    <row r="111" spans="1:9" ht="15.75" customHeight="1">
      <c r="A111" s="19" t="s">
        <v>3</v>
      </c>
      <c r="B111" s="229" t="s">
        <v>63</v>
      </c>
      <c r="C111" s="229"/>
      <c r="D111" s="229"/>
      <c r="E111" s="229"/>
      <c r="F111" s="229"/>
      <c r="G111" s="229"/>
      <c r="H111" s="230"/>
      <c r="I111" s="25">
        <f>ROUND((($I$106/30)*1)/12,2)</f>
        <v>5.86</v>
      </c>
    </row>
    <row r="112" spans="1:9" ht="24" customHeight="1">
      <c r="A112" s="19" t="s">
        <v>5</v>
      </c>
      <c r="B112" s="229" t="s">
        <v>81</v>
      </c>
      <c r="C112" s="229"/>
      <c r="D112" s="229"/>
      <c r="E112" s="229"/>
      <c r="F112" s="229"/>
      <c r="G112" s="229"/>
      <c r="H112" s="229"/>
      <c r="I112" s="25">
        <f>ROUND((($I$106/30)*5)/12*0.015,2)</f>
        <v>0.44</v>
      </c>
    </row>
    <row r="113" spans="1:9" ht="27.75" customHeight="1">
      <c r="A113" s="19" t="s">
        <v>7</v>
      </c>
      <c r="B113" s="229" t="s">
        <v>82</v>
      </c>
      <c r="C113" s="229"/>
      <c r="D113" s="229"/>
      <c r="E113" s="229"/>
      <c r="F113" s="229"/>
      <c r="G113" s="229"/>
      <c r="H113" s="229"/>
      <c r="I113" s="25">
        <f>ROUND(((($I$106/30)*15)/12)*0.0078,2)</f>
        <v>0.69</v>
      </c>
    </row>
    <row r="114" spans="1:9" ht="27.75" customHeight="1">
      <c r="A114" s="19" t="s">
        <v>25</v>
      </c>
      <c r="B114" s="215" t="s">
        <v>62</v>
      </c>
      <c r="C114" s="215"/>
      <c r="D114" s="215"/>
      <c r="E114" s="215"/>
      <c r="F114" s="215"/>
      <c r="G114" s="215"/>
      <c r="H114" s="215"/>
      <c r="I114" s="25">
        <f>ROUND((((B106+B106/3)/12)*(4/12)+(I63+I81-I69-I74+I100)*(4/12))*0.02,2)</f>
        <v>5.35</v>
      </c>
    </row>
    <row r="115" spans="1:9" ht="27.75" customHeight="1">
      <c r="A115" s="52" t="s">
        <v>26</v>
      </c>
      <c r="B115" s="220" t="s">
        <v>64</v>
      </c>
      <c r="C115" s="221"/>
      <c r="D115" s="221"/>
      <c r="E115" s="221"/>
      <c r="F115" s="221"/>
      <c r="G115" s="221"/>
      <c r="H115" s="222"/>
      <c r="I115" s="25">
        <f>ROUND(((($I$106/30)*5)/12),2)</f>
        <v>29.31</v>
      </c>
    </row>
    <row r="116" spans="1:9" ht="15.75" customHeight="1">
      <c r="A116" s="199" t="s">
        <v>32</v>
      </c>
      <c r="B116" s="199"/>
      <c r="C116" s="199"/>
      <c r="D116" s="199"/>
      <c r="E116" s="199"/>
      <c r="F116" s="199"/>
      <c r="G116" s="199"/>
      <c r="H116" s="199"/>
      <c r="I116" s="53">
        <f>SUM(I110:I115)</f>
        <v>233.15</v>
      </c>
    </row>
    <row r="117" spans="1:9" ht="9.75" customHeight="1">
      <c r="A117" s="199"/>
      <c r="B117" s="199"/>
      <c r="C117" s="199"/>
      <c r="D117" s="199"/>
      <c r="E117" s="199"/>
      <c r="F117" s="199"/>
      <c r="G117" s="199"/>
      <c r="H117" s="199"/>
      <c r="I117" s="199"/>
    </row>
    <row r="118" spans="1:9" ht="20.25" customHeight="1">
      <c r="A118" s="224" t="s">
        <v>146</v>
      </c>
      <c r="B118" s="224"/>
      <c r="C118" s="224"/>
      <c r="D118" s="224"/>
      <c r="E118" s="224"/>
      <c r="F118" s="224"/>
      <c r="G118" s="224"/>
      <c r="H118" s="224"/>
      <c r="I118" s="224"/>
    </row>
    <row r="119" spans="1:9" ht="25.5" customHeight="1">
      <c r="A119" s="37" t="s">
        <v>83</v>
      </c>
      <c r="B119" s="213" t="s">
        <v>147</v>
      </c>
      <c r="C119" s="213"/>
      <c r="D119" s="213"/>
      <c r="E119" s="213"/>
      <c r="F119" s="213"/>
      <c r="G119" s="213"/>
      <c r="H119" s="213"/>
      <c r="I119" s="54" t="s">
        <v>31</v>
      </c>
    </row>
    <row r="120" spans="1:9" ht="13.5" customHeight="1">
      <c r="A120" s="19" t="s">
        <v>1</v>
      </c>
      <c r="B120" s="217" t="s">
        <v>148</v>
      </c>
      <c r="C120" s="217"/>
      <c r="D120" s="217"/>
      <c r="E120" s="217"/>
      <c r="F120" s="217"/>
      <c r="G120" s="217"/>
      <c r="H120" s="217"/>
      <c r="I120" s="25">
        <v>0</v>
      </c>
    </row>
    <row r="121" spans="1:9" ht="15.75" customHeight="1">
      <c r="A121" s="225" t="s">
        <v>32</v>
      </c>
      <c r="B121" s="225"/>
      <c r="C121" s="225"/>
      <c r="D121" s="225"/>
      <c r="E121" s="225"/>
      <c r="F121" s="225"/>
      <c r="G121" s="225"/>
      <c r="H121" s="225"/>
      <c r="I121" s="25">
        <v>0</v>
      </c>
    </row>
    <row r="122" spans="1:9" ht="7.5" customHeight="1">
      <c r="A122" s="223"/>
      <c r="B122" s="223"/>
      <c r="C122" s="223"/>
      <c r="D122" s="223"/>
      <c r="E122" s="223"/>
      <c r="F122" s="223"/>
      <c r="G122" s="223"/>
      <c r="H122" s="223"/>
      <c r="I122" s="223"/>
    </row>
    <row r="123" spans="1:9" ht="23.25" customHeight="1">
      <c r="A123" s="219" t="s">
        <v>84</v>
      </c>
      <c r="B123" s="219"/>
      <c r="C123" s="219"/>
      <c r="D123" s="219"/>
      <c r="E123" s="219"/>
      <c r="F123" s="219"/>
      <c r="G123" s="219"/>
      <c r="H123" s="219"/>
      <c r="I123" s="219"/>
    </row>
    <row r="124" spans="1:9" ht="27.75" customHeight="1">
      <c r="A124" s="13">
        <v>4</v>
      </c>
      <c r="B124" s="213" t="s">
        <v>85</v>
      </c>
      <c r="C124" s="213"/>
      <c r="D124" s="213"/>
      <c r="E124" s="213"/>
      <c r="F124" s="213"/>
      <c r="G124" s="213"/>
      <c r="H124" s="213"/>
      <c r="I124" s="54" t="s">
        <v>31</v>
      </c>
    </row>
    <row r="125" spans="1:9" ht="19.5" customHeight="1">
      <c r="A125" s="55" t="s">
        <v>79</v>
      </c>
      <c r="B125" s="217" t="s">
        <v>80</v>
      </c>
      <c r="C125" s="217"/>
      <c r="D125" s="217"/>
      <c r="E125" s="217"/>
      <c r="F125" s="217"/>
      <c r="G125" s="217"/>
      <c r="H125" s="217"/>
      <c r="I125" s="25">
        <f>I116</f>
        <v>233.15</v>
      </c>
    </row>
    <row r="126" spans="1:9" ht="19.5" customHeight="1">
      <c r="A126" s="55" t="s">
        <v>86</v>
      </c>
      <c r="B126" s="217" t="s">
        <v>147</v>
      </c>
      <c r="C126" s="217"/>
      <c r="D126" s="217"/>
      <c r="E126" s="217"/>
      <c r="F126" s="217"/>
      <c r="G126" s="217"/>
      <c r="H126" s="217"/>
      <c r="I126" s="25">
        <f>I121</f>
        <v>0</v>
      </c>
    </row>
    <row r="127" spans="1:9" ht="19.5" customHeight="1">
      <c r="A127" s="218" t="s">
        <v>32</v>
      </c>
      <c r="B127" s="218"/>
      <c r="C127" s="218"/>
      <c r="D127" s="218"/>
      <c r="E127" s="218"/>
      <c r="F127" s="218"/>
      <c r="G127" s="218"/>
      <c r="H127" s="218"/>
      <c r="I127" s="32">
        <f>SUM(I125+I126)</f>
        <v>233.15</v>
      </c>
    </row>
    <row r="128" spans="1:9" ht="9" customHeight="1">
      <c r="A128" s="196"/>
      <c r="B128" s="196"/>
      <c r="C128" s="196"/>
      <c r="D128" s="196"/>
      <c r="E128" s="196"/>
      <c r="F128" s="196"/>
      <c r="G128" s="196"/>
      <c r="H128" s="196"/>
      <c r="I128" s="196"/>
    </row>
    <row r="129" spans="1:9" ht="30" customHeight="1">
      <c r="A129" s="219" t="s">
        <v>87</v>
      </c>
      <c r="B129" s="219"/>
      <c r="C129" s="219"/>
      <c r="D129" s="219"/>
      <c r="E129" s="219"/>
      <c r="F129" s="219"/>
      <c r="G129" s="219"/>
      <c r="H129" s="219"/>
      <c r="I129" s="219"/>
    </row>
    <row r="130" spans="1:9" ht="25.5" customHeight="1">
      <c r="A130" s="37">
        <v>5</v>
      </c>
      <c r="B130" s="214" t="s">
        <v>88</v>
      </c>
      <c r="C130" s="214"/>
      <c r="D130" s="214"/>
      <c r="E130" s="214"/>
      <c r="F130" s="214"/>
      <c r="G130" s="214"/>
      <c r="H130" s="214"/>
      <c r="I130" s="37" t="s">
        <v>31</v>
      </c>
    </row>
    <row r="131" spans="1:9" ht="17.25" customHeight="1">
      <c r="A131" s="19" t="s">
        <v>1</v>
      </c>
      <c r="B131" s="215" t="s">
        <v>89</v>
      </c>
      <c r="C131" s="215"/>
      <c r="D131" s="215"/>
      <c r="E131" s="215"/>
      <c r="F131" s="215"/>
      <c r="G131" s="215"/>
      <c r="H131" s="215"/>
      <c r="I131" s="38">
        <f>I192</f>
        <v>69.62944444444445</v>
      </c>
    </row>
    <row r="132" spans="1:9" ht="15.75" customHeight="1">
      <c r="A132" s="19" t="s">
        <v>3</v>
      </c>
      <c r="B132" s="215" t="s">
        <v>90</v>
      </c>
      <c r="C132" s="215"/>
      <c r="D132" s="215"/>
      <c r="E132" s="215"/>
      <c r="F132" s="215"/>
      <c r="G132" s="215"/>
      <c r="H132" s="215"/>
      <c r="I132" s="6">
        <f>SUM(I205)</f>
        <v>1.7048148148148146</v>
      </c>
    </row>
    <row r="133" spans="1:9" ht="15.75" customHeight="1">
      <c r="A133" s="19" t="s">
        <v>5</v>
      </c>
      <c r="B133" s="216" t="s">
        <v>91</v>
      </c>
      <c r="C133" s="216"/>
      <c r="D133" s="216"/>
      <c r="E133" s="216"/>
      <c r="F133" s="216"/>
      <c r="G133" s="216"/>
      <c r="H133" s="216"/>
      <c r="I133" s="6">
        <f>I198</f>
        <v>3.0397314814814815</v>
      </c>
    </row>
    <row r="134" spans="1:9" ht="15.75" customHeight="1">
      <c r="A134" s="19" t="s">
        <v>7</v>
      </c>
      <c r="B134" s="215" t="s">
        <v>92</v>
      </c>
      <c r="C134" s="215"/>
      <c r="D134" s="215"/>
      <c r="E134" s="215"/>
      <c r="F134" s="215"/>
      <c r="G134" s="215"/>
      <c r="H134" s="215"/>
      <c r="I134" s="6" t="s">
        <v>93</v>
      </c>
    </row>
    <row r="135" spans="1:9" ht="15.75" customHeight="1">
      <c r="A135" s="199" t="s">
        <v>28</v>
      </c>
      <c r="B135" s="199"/>
      <c r="C135" s="199"/>
      <c r="D135" s="199"/>
      <c r="E135" s="199"/>
      <c r="F135" s="199"/>
      <c r="G135" s="199"/>
      <c r="H135" s="199"/>
      <c r="I135" s="56">
        <f>SUM(I131:I134)</f>
        <v>74.37399074074074</v>
      </c>
    </row>
    <row r="136" spans="1:9" ht="8.25" customHeight="1">
      <c r="A136" s="210"/>
      <c r="B136" s="210"/>
      <c r="C136" s="210"/>
      <c r="D136" s="210"/>
      <c r="E136" s="210"/>
      <c r="F136" s="210"/>
      <c r="G136" s="210"/>
      <c r="H136" s="210"/>
      <c r="I136" s="210"/>
    </row>
    <row r="137" spans="1:9" ht="14.25" customHeight="1">
      <c r="A137" s="211" t="s">
        <v>94</v>
      </c>
      <c r="B137" s="211"/>
      <c r="C137" s="211"/>
      <c r="D137" s="211"/>
      <c r="E137" s="211"/>
      <c r="F137" s="211"/>
      <c r="G137" s="211"/>
      <c r="H137" s="211"/>
      <c r="I137" s="211"/>
    </row>
    <row r="138" spans="1:9" ht="8.25" customHeight="1">
      <c r="A138" s="57"/>
      <c r="B138" s="58"/>
      <c r="C138" s="58"/>
      <c r="D138" s="58"/>
      <c r="E138" s="58"/>
      <c r="F138" s="58"/>
      <c r="G138" s="58"/>
      <c r="H138" s="58"/>
      <c r="I138" s="59"/>
    </row>
    <row r="139" spans="1:9" s="7" customFormat="1" ht="29.25" customHeight="1">
      <c r="A139" s="212" t="s">
        <v>95</v>
      </c>
      <c r="B139" s="212"/>
      <c r="C139" s="212"/>
      <c r="D139" s="212"/>
      <c r="E139" s="212"/>
      <c r="F139" s="212"/>
      <c r="G139" s="212"/>
      <c r="H139" s="212"/>
      <c r="I139" s="212"/>
    </row>
    <row r="140" spans="1:9" ht="32.25" customHeight="1">
      <c r="A140" s="37">
        <v>6</v>
      </c>
      <c r="B140" s="213" t="s">
        <v>96</v>
      </c>
      <c r="C140" s="213"/>
      <c r="D140" s="213"/>
      <c r="E140" s="213"/>
      <c r="F140" s="213"/>
      <c r="G140" s="213"/>
      <c r="H140" s="13" t="s">
        <v>36</v>
      </c>
      <c r="I140" s="60" t="s">
        <v>97</v>
      </c>
    </row>
    <row r="141" spans="1:9" ht="47.25" customHeight="1">
      <c r="A141" s="208" t="s">
        <v>98</v>
      </c>
      <c r="B141" s="208"/>
      <c r="C141" s="208"/>
      <c r="D141" s="208"/>
      <c r="E141" s="208"/>
      <c r="F141" s="208"/>
      <c r="G141" s="208"/>
      <c r="H141" s="61" t="s">
        <v>56</v>
      </c>
      <c r="I141" s="62">
        <f>SUM(I40+I90+I100+I127+I135)</f>
        <v>2793.1139907407405</v>
      </c>
    </row>
    <row r="142" spans="1:9" ht="15.75" customHeight="1">
      <c r="A142" s="63" t="s">
        <v>1</v>
      </c>
      <c r="B142" s="209" t="s">
        <v>99</v>
      </c>
      <c r="C142" s="209"/>
      <c r="D142" s="209"/>
      <c r="E142" s="209"/>
      <c r="F142" s="209"/>
      <c r="G142" s="209"/>
      <c r="H142" s="26">
        <v>0.03</v>
      </c>
      <c r="I142" s="25">
        <f>ROUND(H142*I141,2)</f>
        <v>83.79</v>
      </c>
    </row>
    <row r="143" spans="1:9" ht="48" customHeight="1">
      <c r="A143" s="208" t="s">
        <v>100</v>
      </c>
      <c r="B143" s="208"/>
      <c r="C143" s="208"/>
      <c r="D143" s="208"/>
      <c r="E143" s="208"/>
      <c r="F143" s="208"/>
      <c r="G143" s="208"/>
      <c r="H143" s="64" t="s">
        <v>56</v>
      </c>
      <c r="I143" s="62">
        <f>SUM(I40+I90+I100+I127+I135+I142)</f>
        <v>2876.9039907407405</v>
      </c>
    </row>
    <row r="144" spans="1:9" ht="15.75" customHeight="1">
      <c r="A144" s="63" t="s">
        <v>3</v>
      </c>
      <c r="B144" s="209" t="s">
        <v>101</v>
      </c>
      <c r="C144" s="209"/>
      <c r="D144" s="209"/>
      <c r="E144" s="209"/>
      <c r="F144" s="209"/>
      <c r="G144" s="209"/>
      <c r="H144" s="26">
        <v>0.0679</v>
      </c>
      <c r="I144" s="25">
        <f>ROUND(H144*I143,2)</f>
        <v>195.34</v>
      </c>
    </row>
    <row r="145" spans="1:9" ht="49.5" customHeight="1">
      <c r="A145" s="208" t="s">
        <v>102</v>
      </c>
      <c r="B145" s="208"/>
      <c r="C145" s="208"/>
      <c r="D145" s="208"/>
      <c r="E145" s="208"/>
      <c r="F145" s="208"/>
      <c r="G145" s="208"/>
      <c r="H145" s="64" t="s">
        <v>56</v>
      </c>
      <c r="I145" s="62">
        <f>SUM(I40+I90+I100+I127+I135+I142+I144)</f>
        <v>3072.2439907407406</v>
      </c>
    </row>
    <row r="146" spans="1:9" ht="15.75" customHeight="1">
      <c r="A146" s="63" t="s">
        <v>5</v>
      </c>
      <c r="B146" s="209" t="s">
        <v>103</v>
      </c>
      <c r="C146" s="209"/>
      <c r="D146" s="209"/>
      <c r="E146" s="209"/>
      <c r="F146" s="209"/>
      <c r="G146" s="209"/>
      <c r="H146" s="65" t="s">
        <v>56</v>
      </c>
      <c r="I146" s="66" t="s">
        <v>56</v>
      </c>
    </row>
    <row r="147" spans="1:9" ht="15.75" customHeight="1">
      <c r="A147" s="19"/>
      <c r="B147" s="209" t="s">
        <v>104</v>
      </c>
      <c r="C147" s="209"/>
      <c r="D147" s="209"/>
      <c r="E147" s="209"/>
      <c r="F147" s="209"/>
      <c r="G147" s="209"/>
      <c r="H147" s="65" t="s">
        <v>56</v>
      </c>
      <c r="I147" s="66" t="s">
        <v>56</v>
      </c>
    </row>
    <row r="148" spans="1:9" ht="17.25" customHeight="1">
      <c r="A148" s="19"/>
      <c r="B148" s="204" t="s">
        <v>105</v>
      </c>
      <c r="C148" s="204"/>
      <c r="D148" s="204"/>
      <c r="E148" s="204"/>
      <c r="F148" s="204"/>
      <c r="G148" s="204"/>
      <c r="H148" s="67">
        <v>0.076</v>
      </c>
      <c r="I148" s="25">
        <f>ROUND(($I$145/(1-$H$157))*H148,2)</f>
        <v>263.09</v>
      </c>
    </row>
    <row r="149" spans="1:9" ht="16.5" customHeight="1">
      <c r="A149" s="19"/>
      <c r="B149" s="204" t="s">
        <v>106</v>
      </c>
      <c r="C149" s="204"/>
      <c r="D149" s="204"/>
      <c r="E149" s="204"/>
      <c r="F149" s="204"/>
      <c r="G149" s="204"/>
      <c r="H149" s="67">
        <v>0.0165</v>
      </c>
      <c r="I149" s="25">
        <f>ROUND(($I$145/(1-$H$157))*H149,2)</f>
        <v>57.12</v>
      </c>
    </row>
    <row r="150" spans="1:9" ht="27" customHeight="1">
      <c r="A150" s="19"/>
      <c r="B150" s="205" t="s">
        <v>107</v>
      </c>
      <c r="C150" s="205"/>
      <c r="D150" s="205"/>
      <c r="E150" s="205"/>
      <c r="F150" s="205"/>
      <c r="G150" s="205"/>
      <c r="H150" s="68" t="s">
        <v>56</v>
      </c>
      <c r="I150" s="66" t="s">
        <v>56</v>
      </c>
    </row>
    <row r="151" spans="1:9" ht="27" customHeight="1">
      <c r="A151" s="19"/>
      <c r="B151" s="205" t="s">
        <v>108</v>
      </c>
      <c r="C151" s="205"/>
      <c r="D151" s="205"/>
      <c r="E151" s="205"/>
      <c r="F151" s="205"/>
      <c r="G151" s="205"/>
      <c r="H151" s="68" t="s">
        <v>56</v>
      </c>
      <c r="I151" s="66" t="s">
        <v>56</v>
      </c>
    </row>
    <row r="152" spans="1:9" ht="18" customHeight="1">
      <c r="A152" s="19"/>
      <c r="B152" s="206" t="s">
        <v>109</v>
      </c>
      <c r="C152" s="206"/>
      <c r="D152" s="206"/>
      <c r="E152" s="206"/>
      <c r="F152" s="206"/>
      <c r="G152" s="206"/>
      <c r="H152" s="68" t="s">
        <v>56</v>
      </c>
      <c r="I152" s="66" t="s">
        <v>56</v>
      </c>
    </row>
    <row r="153" spans="1:9" ht="18" customHeight="1">
      <c r="A153" s="19"/>
      <c r="B153" s="207" t="s">
        <v>110</v>
      </c>
      <c r="C153" s="207"/>
      <c r="D153" s="207"/>
      <c r="E153" s="207"/>
      <c r="F153" s="207"/>
      <c r="G153" s="207"/>
      <c r="H153" s="68" t="s">
        <v>56</v>
      </c>
      <c r="I153" s="66" t="s">
        <v>56</v>
      </c>
    </row>
    <row r="154" spans="1:9" ht="15" customHeight="1">
      <c r="A154" s="19"/>
      <c r="B154" s="204" t="s">
        <v>111</v>
      </c>
      <c r="C154" s="204"/>
      <c r="D154" s="204"/>
      <c r="E154" s="204"/>
      <c r="F154" s="204"/>
      <c r="G154" s="204"/>
      <c r="H154" s="67">
        <v>0.02</v>
      </c>
      <c r="I154" s="25">
        <f>ROUND(($I$145/(1-$H$157))*H154,2)</f>
        <v>69.23</v>
      </c>
    </row>
    <row r="155" spans="1:9" ht="15.75" customHeight="1">
      <c r="A155" s="199" t="s">
        <v>32</v>
      </c>
      <c r="B155" s="199"/>
      <c r="C155" s="199"/>
      <c r="D155" s="199"/>
      <c r="E155" s="199"/>
      <c r="F155" s="199"/>
      <c r="G155" s="199"/>
      <c r="H155" s="199"/>
      <c r="I155" s="32">
        <f>SUM(I142+I144+I148+I149+I154)</f>
        <v>668.57</v>
      </c>
    </row>
    <row r="156" spans="1:9" ht="6.75" customHeight="1">
      <c r="A156" s="196"/>
      <c r="B156" s="196"/>
      <c r="C156" s="196"/>
      <c r="D156" s="196"/>
      <c r="E156" s="196"/>
      <c r="F156" s="196"/>
      <c r="G156" s="196"/>
      <c r="H156" s="196"/>
      <c r="I156" s="196"/>
    </row>
    <row r="157" spans="1:9" ht="15.75" customHeight="1">
      <c r="A157" s="200" t="s">
        <v>112</v>
      </c>
      <c r="B157" s="200"/>
      <c r="C157" s="200"/>
      <c r="D157" s="200"/>
      <c r="E157" s="200"/>
      <c r="F157" s="200"/>
      <c r="G157" s="200"/>
      <c r="H157" s="69">
        <f>SUM(H148:H154)</f>
        <v>0.1125</v>
      </c>
      <c r="I157" s="70">
        <f>SUM(I148:I154)</f>
        <v>389.44</v>
      </c>
    </row>
    <row r="158" spans="1:9" ht="12.75" customHeight="1">
      <c r="A158" s="201" t="s">
        <v>113</v>
      </c>
      <c r="B158" s="201"/>
      <c r="C158" s="202" t="s">
        <v>114</v>
      </c>
      <c r="D158" s="202"/>
      <c r="E158" s="202"/>
      <c r="F158" s="202"/>
      <c r="G158" s="202"/>
      <c r="H158" s="202"/>
      <c r="I158" s="202"/>
    </row>
    <row r="159" spans="1:9" ht="12" customHeight="1">
      <c r="A159" s="201"/>
      <c r="B159" s="201"/>
      <c r="C159" s="202" t="s">
        <v>115</v>
      </c>
      <c r="D159" s="202"/>
      <c r="E159" s="202"/>
      <c r="F159" s="202"/>
      <c r="G159" s="202"/>
      <c r="H159" s="202"/>
      <c r="I159" s="202"/>
    </row>
    <row r="160" spans="1:9" ht="13.5" customHeight="1">
      <c r="A160" s="201"/>
      <c r="B160" s="201"/>
      <c r="C160" s="203" t="s">
        <v>116</v>
      </c>
      <c r="D160" s="203"/>
      <c r="E160" s="203"/>
      <c r="F160" s="203"/>
      <c r="G160" s="203"/>
      <c r="H160" s="203"/>
      <c r="I160" s="203"/>
    </row>
    <row r="161" spans="1:9" ht="6.75" customHeight="1">
      <c r="A161" s="194"/>
      <c r="B161" s="194"/>
      <c r="C161" s="194"/>
      <c r="D161" s="194"/>
      <c r="E161" s="194"/>
      <c r="F161" s="194"/>
      <c r="G161" s="194"/>
      <c r="H161" s="194"/>
      <c r="I161" s="194"/>
    </row>
    <row r="162" spans="1:9" ht="25.5" customHeight="1">
      <c r="A162" s="195" t="s">
        <v>117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ht="5.25" customHeight="1">
      <c r="A163" s="196"/>
      <c r="B163" s="196"/>
      <c r="C163" s="196"/>
      <c r="D163" s="196"/>
      <c r="E163" s="196"/>
      <c r="F163" s="196"/>
      <c r="G163" s="196"/>
      <c r="H163" s="196"/>
      <c r="I163" s="196"/>
    </row>
    <row r="164" spans="1:9" ht="30" customHeight="1">
      <c r="A164" s="197" t="s">
        <v>118</v>
      </c>
      <c r="B164" s="197"/>
      <c r="C164" s="197"/>
      <c r="D164" s="197"/>
      <c r="E164" s="197"/>
      <c r="F164" s="197"/>
      <c r="G164" s="197"/>
      <c r="H164" s="197"/>
      <c r="I164" s="197"/>
    </row>
    <row r="165" spans="1:9" ht="15" customHeight="1">
      <c r="A165" s="198" t="s">
        <v>119</v>
      </c>
      <c r="B165" s="198"/>
      <c r="C165" s="198"/>
      <c r="D165" s="198"/>
      <c r="E165" s="198"/>
      <c r="F165" s="198"/>
      <c r="G165" s="198"/>
      <c r="H165" s="198"/>
      <c r="I165" s="5" t="s">
        <v>31</v>
      </c>
    </row>
    <row r="166" spans="1:9" ht="15" customHeight="1">
      <c r="A166" s="71" t="s">
        <v>1</v>
      </c>
      <c r="B166" s="193" t="s">
        <v>120</v>
      </c>
      <c r="C166" s="193"/>
      <c r="D166" s="193"/>
      <c r="E166" s="193"/>
      <c r="F166" s="193"/>
      <c r="G166" s="193"/>
      <c r="H166" s="193"/>
      <c r="I166" s="6">
        <f>I40</f>
        <v>1438.65</v>
      </c>
    </row>
    <row r="167" spans="1:9" ht="15" customHeight="1">
      <c r="A167" s="71" t="s">
        <v>3</v>
      </c>
      <c r="B167" s="193" t="s">
        <v>29</v>
      </c>
      <c r="C167" s="193"/>
      <c r="D167" s="193"/>
      <c r="E167" s="193"/>
      <c r="F167" s="193"/>
      <c r="G167" s="193"/>
      <c r="H167" s="193"/>
      <c r="I167" s="6">
        <f>I90</f>
        <v>940.01</v>
      </c>
    </row>
    <row r="168" spans="1:9" ht="15" customHeight="1">
      <c r="A168" s="71" t="s">
        <v>5</v>
      </c>
      <c r="B168" s="193" t="s">
        <v>121</v>
      </c>
      <c r="C168" s="193"/>
      <c r="D168" s="193"/>
      <c r="E168" s="193"/>
      <c r="F168" s="193"/>
      <c r="G168" s="193"/>
      <c r="H168" s="193"/>
      <c r="I168" s="6">
        <f>I100</f>
        <v>106.93</v>
      </c>
    </row>
    <row r="169" spans="1:9" ht="15" customHeight="1">
      <c r="A169" s="71" t="s">
        <v>7</v>
      </c>
      <c r="B169" s="193" t="s">
        <v>122</v>
      </c>
      <c r="C169" s="193"/>
      <c r="D169" s="193"/>
      <c r="E169" s="193"/>
      <c r="F169" s="193"/>
      <c r="G169" s="193"/>
      <c r="H169" s="193"/>
      <c r="I169" s="6">
        <f>I127</f>
        <v>233.15</v>
      </c>
    </row>
    <row r="170" spans="1:9" ht="15" customHeight="1">
      <c r="A170" s="71" t="s">
        <v>25</v>
      </c>
      <c r="B170" s="193" t="s">
        <v>123</v>
      </c>
      <c r="C170" s="193"/>
      <c r="D170" s="193"/>
      <c r="E170" s="193"/>
      <c r="F170" s="193"/>
      <c r="G170" s="193"/>
      <c r="H170" s="193"/>
      <c r="I170" s="6">
        <f>I135</f>
        <v>74.37399074074074</v>
      </c>
    </row>
    <row r="171" spans="1:9" ht="15" customHeight="1">
      <c r="A171" s="189" t="s">
        <v>124</v>
      </c>
      <c r="B171" s="189"/>
      <c r="C171" s="189"/>
      <c r="D171" s="189"/>
      <c r="E171" s="189"/>
      <c r="F171" s="189"/>
      <c r="G171" s="189"/>
      <c r="H171" s="189"/>
      <c r="I171" s="56">
        <f>SUM(I166:I170)</f>
        <v>2793.1139907407405</v>
      </c>
    </row>
    <row r="172" spans="1:9" ht="15" customHeight="1">
      <c r="A172" s="73" t="s">
        <v>26</v>
      </c>
      <c r="B172" s="193" t="s">
        <v>125</v>
      </c>
      <c r="C172" s="193"/>
      <c r="D172" s="193"/>
      <c r="E172" s="193"/>
      <c r="F172" s="193"/>
      <c r="G172" s="193"/>
      <c r="H172" s="193"/>
      <c r="I172" s="6">
        <f>I155</f>
        <v>668.57</v>
      </c>
    </row>
    <row r="173" spans="1:9" ht="15" customHeight="1">
      <c r="A173" s="189" t="s">
        <v>126</v>
      </c>
      <c r="B173" s="189"/>
      <c r="C173" s="189"/>
      <c r="D173" s="189"/>
      <c r="E173" s="189"/>
      <c r="F173" s="189"/>
      <c r="G173" s="189"/>
      <c r="H173" s="189"/>
      <c r="I173" s="56">
        <f>SUM(I171:I172)</f>
        <v>3461.6839907407407</v>
      </c>
    </row>
    <row r="174" spans="1:9" s="7" customFormat="1" ht="29.25" customHeight="1">
      <c r="A174" s="190" t="s">
        <v>132</v>
      </c>
      <c r="B174" s="190"/>
      <c r="C174" s="190"/>
      <c r="D174" s="190"/>
      <c r="E174" s="190"/>
      <c r="F174" s="190"/>
      <c r="G174" s="190"/>
      <c r="H174" s="190"/>
      <c r="I174" s="190"/>
    </row>
    <row r="175" spans="1:9" s="7" customFormat="1" ht="63" customHeight="1">
      <c r="A175" s="191" t="s">
        <v>133</v>
      </c>
      <c r="B175" s="191"/>
      <c r="C175" s="192" t="s">
        <v>134</v>
      </c>
      <c r="D175" s="192"/>
      <c r="E175" s="88" t="s">
        <v>135</v>
      </c>
      <c r="F175" s="192" t="s">
        <v>136</v>
      </c>
      <c r="G175" s="192"/>
      <c r="H175" s="55" t="s">
        <v>137</v>
      </c>
      <c r="I175" s="55" t="s">
        <v>138</v>
      </c>
    </row>
    <row r="176" spans="1:9" s="7" customFormat="1" ht="14.25" customHeight="1">
      <c r="A176" s="177" t="s">
        <v>208</v>
      </c>
      <c r="B176" s="177"/>
      <c r="C176" s="186">
        <f>SUM(I173)</f>
        <v>3461.6839907407407</v>
      </c>
      <c r="D176" s="186"/>
      <c r="E176" s="90">
        <v>2</v>
      </c>
      <c r="F176" s="186">
        <f>SUM(C176*E176)</f>
        <v>6923.367981481481</v>
      </c>
      <c r="G176" s="186"/>
      <c r="H176" s="91">
        <v>1</v>
      </c>
      <c r="I176" s="89">
        <f>SUM(F176*H176)</f>
        <v>6923.367981481481</v>
      </c>
    </row>
    <row r="177" spans="1:9" s="7" customFormat="1" ht="15.75" customHeight="1">
      <c r="A177" s="177"/>
      <c r="B177" s="177"/>
      <c r="C177" s="178"/>
      <c r="D177" s="178"/>
      <c r="E177" s="90"/>
      <c r="F177" s="178"/>
      <c r="G177" s="178"/>
      <c r="H177" s="91"/>
      <c r="I177" s="82"/>
    </row>
    <row r="178" spans="1:9" s="7" customFormat="1" ht="12.75" customHeight="1">
      <c r="A178" s="177"/>
      <c r="B178" s="177"/>
      <c r="C178" s="178"/>
      <c r="D178" s="178"/>
      <c r="E178" s="82"/>
      <c r="F178" s="178"/>
      <c r="G178" s="178"/>
      <c r="H178" s="82"/>
      <c r="I178" s="82"/>
    </row>
    <row r="179" spans="1:9" s="7" customFormat="1" ht="12.75" customHeight="1">
      <c r="A179" s="179" t="s">
        <v>167</v>
      </c>
      <c r="B179" s="179"/>
      <c r="C179" s="179"/>
      <c r="D179" s="179"/>
      <c r="E179" s="179"/>
      <c r="F179" s="179"/>
      <c r="G179" s="179"/>
      <c r="H179" s="179"/>
      <c r="I179" s="92">
        <f>SUM(I176:I178)</f>
        <v>6923.367981481481</v>
      </c>
    </row>
    <row r="180" spans="1:9" ht="9" customHeight="1">
      <c r="A180" s="180"/>
      <c r="B180" s="180"/>
      <c r="C180" s="180"/>
      <c r="D180" s="180"/>
      <c r="E180" s="180"/>
      <c r="F180" s="180"/>
      <c r="G180" s="180"/>
      <c r="H180" s="180"/>
      <c r="I180" s="180"/>
    </row>
    <row r="181" spans="1:9" ht="12.75" hidden="1">
      <c r="A181" s="187"/>
      <c r="B181" s="187"/>
      <c r="C181" s="187"/>
      <c r="D181" s="187"/>
      <c r="E181" s="187"/>
      <c r="F181" s="187"/>
      <c r="G181" s="187"/>
      <c r="H181" s="187"/>
      <c r="I181" s="187"/>
    </row>
    <row r="182" spans="1:9" ht="27" customHeight="1">
      <c r="A182" s="181" t="s">
        <v>169</v>
      </c>
      <c r="B182" s="181"/>
      <c r="C182" s="181"/>
      <c r="D182" s="181"/>
      <c r="E182" s="181"/>
      <c r="F182" s="181"/>
      <c r="G182" s="182"/>
      <c r="H182" s="182"/>
      <c r="I182" s="182"/>
    </row>
    <row r="183" spans="1:9" ht="12.75" customHeight="1">
      <c r="A183" s="175" t="s">
        <v>128</v>
      </c>
      <c r="B183" s="176"/>
      <c r="C183" s="176"/>
      <c r="D183" s="176"/>
      <c r="E183" s="176"/>
      <c r="F183" s="176"/>
      <c r="G183" s="188" t="s">
        <v>127</v>
      </c>
      <c r="H183" s="188"/>
      <c r="I183" s="188"/>
    </row>
    <row r="184" spans="1:9" ht="12.75" customHeight="1">
      <c r="A184" s="169" t="s">
        <v>214</v>
      </c>
      <c r="B184" s="170"/>
      <c r="C184" s="170"/>
      <c r="D184" s="170"/>
      <c r="E184" s="170"/>
      <c r="F184" s="171"/>
      <c r="G184" s="94"/>
      <c r="H184" s="94"/>
      <c r="I184" s="117"/>
    </row>
    <row r="185" spans="1:9" ht="12.75" customHeight="1">
      <c r="A185" s="169" t="s">
        <v>172</v>
      </c>
      <c r="B185" s="170"/>
      <c r="C185" s="170"/>
      <c r="D185" s="170"/>
      <c r="E185" s="170"/>
      <c r="F185" s="171"/>
      <c r="G185" s="94" t="s">
        <v>173</v>
      </c>
      <c r="H185" s="94" t="s">
        <v>171</v>
      </c>
      <c r="I185" s="93" t="s">
        <v>170</v>
      </c>
    </row>
    <row r="186" spans="1:9" ht="12.75" customHeight="1">
      <c r="A186" s="183" t="s">
        <v>185</v>
      </c>
      <c r="B186" s="184"/>
      <c r="C186" s="184"/>
      <c r="D186" s="184"/>
      <c r="E186" s="184"/>
      <c r="F186" s="185"/>
      <c r="G186" s="111">
        <v>2</v>
      </c>
      <c r="H186" s="112">
        <v>87.43333333333334</v>
      </c>
      <c r="I186" s="96">
        <f>H186*G186</f>
        <v>174.86666666666667</v>
      </c>
    </row>
    <row r="187" spans="1:9" ht="12.75" customHeight="1">
      <c r="A187" s="166" t="s">
        <v>198</v>
      </c>
      <c r="B187" s="167"/>
      <c r="C187" s="167"/>
      <c r="D187" s="167"/>
      <c r="E187" s="167"/>
      <c r="F187" s="168"/>
      <c r="G187" s="111">
        <v>2</v>
      </c>
      <c r="H187" s="112">
        <v>65.52</v>
      </c>
      <c r="I187" s="96">
        <f>H187*G187</f>
        <v>131.04</v>
      </c>
    </row>
    <row r="188" spans="1:9" ht="12.75" customHeight="1">
      <c r="A188" s="172" t="s">
        <v>186</v>
      </c>
      <c r="B188" s="173"/>
      <c r="C188" s="173"/>
      <c r="D188" s="173"/>
      <c r="E188" s="173"/>
      <c r="F188" s="174"/>
      <c r="G188" s="111">
        <v>2</v>
      </c>
      <c r="H188" s="112">
        <v>85.92333333333333</v>
      </c>
      <c r="I188" s="96">
        <f>H188*G188</f>
        <v>171.84666666666666</v>
      </c>
    </row>
    <row r="189" spans="1:9" ht="12.75" customHeight="1">
      <c r="A189" s="166" t="s">
        <v>187</v>
      </c>
      <c r="B189" s="167"/>
      <c r="C189" s="167"/>
      <c r="D189" s="167"/>
      <c r="E189" s="167"/>
      <c r="F189" s="168"/>
      <c r="G189" s="111">
        <v>1</v>
      </c>
      <c r="H189" s="112">
        <v>142.93333333333334</v>
      </c>
      <c r="I189" s="96">
        <f>H189*G189</f>
        <v>142.93333333333334</v>
      </c>
    </row>
    <row r="190" spans="1:9" ht="12.75" customHeight="1">
      <c r="A190" s="166" t="s">
        <v>199</v>
      </c>
      <c r="B190" s="167"/>
      <c r="C190" s="167"/>
      <c r="D190" s="167"/>
      <c r="E190" s="167"/>
      <c r="F190" s="168"/>
      <c r="G190" s="111">
        <v>2</v>
      </c>
      <c r="H190" s="112">
        <v>107.43333333333334</v>
      </c>
      <c r="I190" s="96">
        <f>H190*G190</f>
        <v>214.86666666666667</v>
      </c>
    </row>
    <row r="191" spans="1:9" ht="12.75" customHeight="1">
      <c r="A191" s="169" t="s">
        <v>175</v>
      </c>
      <c r="B191" s="170"/>
      <c r="C191" s="170"/>
      <c r="D191" s="170"/>
      <c r="E191" s="170"/>
      <c r="F191" s="171"/>
      <c r="G191" s="94"/>
      <c r="H191" s="95"/>
      <c r="I191" s="97">
        <f>SUM(I186:I190)</f>
        <v>835.5533333333334</v>
      </c>
    </row>
    <row r="192" spans="1:9" ht="12.75" customHeight="1">
      <c r="A192" s="292" t="s">
        <v>215</v>
      </c>
      <c r="B192" s="293"/>
      <c r="C192" s="293"/>
      <c r="D192" s="293"/>
      <c r="E192" s="293"/>
      <c r="F192" s="294"/>
      <c r="G192" s="94"/>
      <c r="H192" s="95"/>
      <c r="I192" s="97">
        <f>I191/12</f>
        <v>69.62944444444445</v>
      </c>
    </row>
    <row r="193" spans="1:9" ht="12.75" customHeight="1">
      <c r="A193" s="98"/>
      <c r="B193" s="99"/>
      <c r="C193" s="99"/>
      <c r="D193" s="99"/>
      <c r="E193" s="99"/>
      <c r="F193" s="100"/>
      <c r="G193" s="94"/>
      <c r="H193" s="95"/>
      <c r="I193" s="97"/>
    </row>
    <row r="194" spans="1:9" ht="12.75" customHeight="1">
      <c r="A194" s="169" t="s">
        <v>174</v>
      </c>
      <c r="B194" s="170"/>
      <c r="C194" s="170"/>
      <c r="D194" s="170"/>
      <c r="E194" s="170"/>
      <c r="F194" s="171"/>
      <c r="G194" s="94"/>
      <c r="H194" s="95"/>
      <c r="I194" s="93"/>
    </row>
    <row r="195" spans="1:9" ht="12.75">
      <c r="A195" s="169" t="s">
        <v>172</v>
      </c>
      <c r="B195" s="170"/>
      <c r="C195" s="170"/>
      <c r="D195" s="170"/>
      <c r="E195" s="170"/>
      <c r="F195" s="171"/>
      <c r="G195" s="94" t="s">
        <v>173</v>
      </c>
      <c r="H195" s="94" t="s">
        <v>171</v>
      </c>
      <c r="I195" s="93" t="s">
        <v>170</v>
      </c>
    </row>
    <row r="196" spans="1:9" ht="12.75" customHeight="1">
      <c r="A196" s="296" t="s">
        <v>196</v>
      </c>
      <c r="B196" s="297"/>
      <c r="C196" s="297"/>
      <c r="D196" s="297"/>
      <c r="E196" s="297"/>
      <c r="F196" s="298"/>
      <c r="G196" s="111">
        <v>1</v>
      </c>
      <c r="H196" s="112">
        <v>1094.3033333333333</v>
      </c>
      <c r="I196" s="96">
        <f>(H196/60)/3</f>
        <v>6.079462962962963</v>
      </c>
    </row>
    <row r="197" spans="1:9" ht="12.75" customHeight="1">
      <c r="A197" s="311" t="s">
        <v>175</v>
      </c>
      <c r="B197" s="312"/>
      <c r="C197" s="312"/>
      <c r="D197" s="312"/>
      <c r="E197" s="312"/>
      <c r="F197" s="313"/>
      <c r="G197" s="113"/>
      <c r="H197" s="114"/>
      <c r="I197" s="115">
        <f>SUM(I196:I196)</f>
        <v>6.079462962962963</v>
      </c>
    </row>
    <row r="198" spans="1:9" ht="12.75" customHeight="1">
      <c r="A198" s="292" t="s">
        <v>215</v>
      </c>
      <c r="B198" s="293"/>
      <c r="C198" s="293"/>
      <c r="D198" s="293"/>
      <c r="E198" s="293"/>
      <c r="F198" s="294"/>
      <c r="G198" s="113"/>
      <c r="H198" s="114"/>
      <c r="I198" s="115">
        <f>SUM(I197/2)</f>
        <v>3.0397314814814815</v>
      </c>
    </row>
    <row r="199" spans="1:9" ht="12.75">
      <c r="A199" s="118"/>
      <c r="B199" s="119"/>
      <c r="C199" s="119"/>
      <c r="D199" s="119"/>
      <c r="E199" s="119"/>
      <c r="F199" s="120"/>
      <c r="G199" s="113"/>
      <c r="H199" s="114"/>
      <c r="I199" s="115"/>
    </row>
    <row r="200" spans="1:9" ht="12.75" customHeight="1">
      <c r="A200" s="314" t="s">
        <v>197</v>
      </c>
      <c r="B200" s="315"/>
      <c r="C200" s="315"/>
      <c r="D200" s="315"/>
      <c r="E200" s="315"/>
      <c r="F200" s="316"/>
      <c r="G200" s="113"/>
      <c r="H200" s="114"/>
      <c r="I200" s="115"/>
    </row>
    <row r="201" spans="1:9" ht="12.75" customHeight="1">
      <c r="A201" s="169" t="s">
        <v>172</v>
      </c>
      <c r="B201" s="170"/>
      <c r="C201" s="170"/>
      <c r="D201" s="170"/>
      <c r="E201" s="170"/>
      <c r="F201" s="171"/>
      <c r="G201" s="94" t="s">
        <v>173</v>
      </c>
      <c r="H201" s="94" t="s">
        <v>171</v>
      </c>
      <c r="I201" s="93" t="s">
        <v>170</v>
      </c>
    </row>
    <row r="202" spans="1:9" ht="12.75" customHeight="1">
      <c r="A202" s="166" t="s">
        <v>220</v>
      </c>
      <c r="B202" s="167"/>
      <c r="C202" s="167"/>
      <c r="D202" s="167"/>
      <c r="E202" s="167"/>
      <c r="F202" s="168"/>
      <c r="G202" s="111">
        <v>1</v>
      </c>
      <c r="H202" s="112">
        <v>13.496666666666668</v>
      </c>
      <c r="I202" s="96">
        <f>SUM((H202/12)/3)</f>
        <v>0.37490740740740747</v>
      </c>
    </row>
    <row r="203" spans="1:9" ht="12.75" customHeight="1">
      <c r="A203" s="300" t="s">
        <v>218</v>
      </c>
      <c r="B203" s="300"/>
      <c r="C203" s="300"/>
      <c r="D203" s="300"/>
      <c r="E203" s="300"/>
      <c r="F203" s="301"/>
      <c r="G203" s="111">
        <v>1</v>
      </c>
      <c r="H203" s="112">
        <v>109.25</v>
      </c>
      <c r="I203" s="96">
        <f>SUM((H203/12)/3)</f>
        <v>3.034722222222222</v>
      </c>
    </row>
    <row r="204" spans="1:9" ht="12.75">
      <c r="A204" s="308" t="s">
        <v>175</v>
      </c>
      <c r="B204" s="309"/>
      <c r="C204" s="309"/>
      <c r="D204" s="309"/>
      <c r="E204" s="309"/>
      <c r="F204" s="310"/>
      <c r="G204" s="116"/>
      <c r="H204" s="114"/>
      <c r="I204" s="115">
        <f>SUM(I202:I203)</f>
        <v>3.409629629629629</v>
      </c>
    </row>
    <row r="205" spans="1:9" ht="12.75" customHeight="1">
      <c r="A205" s="292" t="s">
        <v>215</v>
      </c>
      <c r="B205" s="293"/>
      <c r="C205" s="293"/>
      <c r="D205" s="293"/>
      <c r="E205" s="293"/>
      <c r="F205" s="294"/>
      <c r="G205" s="116"/>
      <c r="H205" s="114"/>
      <c r="I205" s="115">
        <f>SUM(I204/2)</f>
        <v>1.7048148148148146</v>
      </c>
    </row>
    <row r="206" spans="1:9" ht="12.75" customHeight="1">
      <c r="A206" s="305" t="s">
        <v>219</v>
      </c>
      <c r="B206" s="306"/>
      <c r="C206" s="306"/>
      <c r="D206" s="306"/>
      <c r="E206" s="306"/>
      <c r="F206" s="307"/>
      <c r="G206" s="116"/>
      <c r="H206" s="114"/>
      <c r="I206" s="115">
        <f>SUM(I198+I205)</f>
        <v>4.744546296296296</v>
      </c>
    </row>
    <row r="207" ht="12.75" customHeight="1"/>
    <row r="209" ht="12.75" customHeight="1"/>
    <row r="210" ht="12.75" customHeight="1"/>
    <row r="212" ht="12.75" customHeight="1"/>
  </sheetData>
  <sheetProtection/>
  <mergeCells count="255">
    <mergeCell ref="A6:I6"/>
    <mergeCell ref="A7:I7"/>
    <mergeCell ref="A8:I8"/>
    <mergeCell ref="A192:F192"/>
    <mergeCell ref="A198:F198"/>
    <mergeCell ref="A205:F205"/>
    <mergeCell ref="A189:F189"/>
    <mergeCell ref="A190:F190"/>
    <mergeCell ref="A191:F191"/>
    <mergeCell ref="A197:F197"/>
    <mergeCell ref="A2:I2"/>
    <mergeCell ref="A3:I3"/>
    <mergeCell ref="A4:E4"/>
    <mergeCell ref="F4:I4"/>
    <mergeCell ref="A5:E5"/>
    <mergeCell ref="F5:I5"/>
    <mergeCell ref="B9:G9"/>
    <mergeCell ref="H9:I9"/>
    <mergeCell ref="B10:G10"/>
    <mergeCell ref="H10:I10"/>
    <mergeCell ref="B11:G11"/>
    <mergeCell ref="H11:I11"/>
    <mergeCell ref="B12:G12"/>
    <mergeCell ref="H12:I12"/>
    <mergeCell ref="A13:I13"/>
    <mergeCell ref="A14:E14"/>
    <mergeCell ref="F14:G14"/>
    <mergeCell ref="H14:I14"/>
    <mergeCell ref="A15:E15"/>
    <mergeCell ref="F15:G15"/>
    <mergeCell ref="H15:I15"/>
    <mergeCell ref="A16:I16"/>
    <mergeCell ref="A17:I17"/>
    <mergeCell ref="A18:I18"/>
    <mergeCell ref="A19:I19"/>
    <mergeCell ref="A20:I20"/>
    <mergeCell ref="A21:I21"/>
    <mergeCell ref="K21:M21"/>
    <mergeCell ref="N21:U21"/>
    <mergeCell ref="V21:AC21"/>
    <mergeCell ref="AD21:AK21"/>
    <mergeCell ref="AL21:AS21"/>
    <mergeCell ref="AT21:BA21"/>
    <mergeCell ref="BB21:BI21"/>
    <mergeCell ref="BJ21:BQ21"/>
    <mergeCell ref="BR21:BY21"/>
    <mergeCell ref="BZ21:CG21"/>
    <mergeCell ref="CH21:CO21"/>
    <mergeCell ref="CP21:CW21"/>
    <mergeCell ref="CX21:DE21"/>
    <mergeCell ref="DF21:DM21"/>
    <mergeCell ref="GP21:GW21"/>
    <mergeCell ref="GX21:HE21"/>
    <mergeCell ref="DN21:DU21"/>
    <mergeCell ref="DV21:EC21"/>
    <mergeCell ref="ED21:EK21"/>
    <mergeCell ref="EL21:ES21"/>
    <mergeCell ref="ET21:FA21"/>
    <mergeCell ref="FB21:FI21"/>
    <mergeCell ref="HF21:HM21"/>
    <mergeCell ref="HN21:HU21"/>
    <mergeCell ref="HV21:IC21"/>
    <mergeCell ref="ID21:IK21"/>
    <mergeCell ref="B22:G22"/>
    <mergeCell ref="H22:I22"/>
    <mergeCell ref="FJ21:FQ21"/>
    <mergeCell ref="FR21:FY21"/>
    <mergeCell ref="FZ21:GG21"/>
    <mergeCell ref="GH21:GO21"/>
    <mergeCell ref="B23:G23"/>
    <mergeCell ref="H23:I23"/>
    <mergeCell ref="B24:G24"/>
    <mergeCell ref="H24:I24"/>
    <mergeCell ref="B25:G25"/>
    <mergeCell ref="H25:I25"/>
    <mergeCell ref="B26:G26"/>
    <mergeCell ref="H26:I26"/>
    <mergeCell ref="A27:I27"/>
    <mergeCell ref="A28:I28"/>
    <mergeCell ref="A29:I29"/>
    <mergeCell ref="A30:I30"/>
    <mergeCell ref="B31:G31"/>
    <mergeCell ref="B32:H32"/>
    <mergeCell ref="B33:G33"/>
    <mergeCell ref="B34:G34"/>
    <mergeCell ref="B35:H35"/>
    <mergeCell ref="B36:H36"/>
    <mergeCell ref="B37:H37"/>
    <mergeCell ref="A40:H40"/>
    <mergeCell ref="A41:I41"/>
    <mergeCell ref="A42:I42"/>
    <mergeCell ref="A43:I43"/>
    <mergeCell ref="A44:I44"/>
    <mergeCell ref="A38:H38"/>
    <mergeCell ref="B39:G39"/>
    <mergeCell ref="A45:I45"/>
    <mergeCell ref="B46:H46"/>
    <mergeCell ref="B47:G47"/>
    <mergeCell ref="B48:G48"/>
    <mergeCell ref="A49:H49"/>
    <mergeCell ref="A50:I50"/>
    <mergeCell ref="A51:I51"/>
    <mergeCell ref="A52:I52"/>
    <mergeCell ref="A53:I53"/>
    <mergeCell ref="B54:G54"/>
    <mergeCell ref="B55:G55"/>
    <mergeCell ref="B56:G56"/>
    <mergeCell ref="B57:C57"/>
    <mergeCell ref="B58:G58"/>
    <mergeCell ref="B59:G59"/>
    <mergeCell ref="B60:G60"/>
    <mergeCell ref="B61:G61"/>
    <mergeCell ref="B62:G62"/>
    <mergeCell ref="A63:G63"/>
    <mergeCell ref="A65:I65"/>
    <mergeCell ref="A66:I66"/>
    <mergeCell ref="A67:I67"/>
    <mergeCell ref="B68:H68"/>
    <mergeCell ref="B69:H69"/>
    <mergeCell ref="B70:G70"/>
    <mergeCell ref="B71:G71"/>
    <mergeCell ref="B72:G72"/>
    <mergeCell ref="B73:G73"/>
    <mergeCell ref="B74:H74"/>
    <mergeCell ref="B75:G75"/>
    <mergeCell ref="B76:G76"/>
    <mergeCell ref="B77:G77"/>
    <mergeCell ref="B78:H78"/>
    <mergeCell ref="B79:H79"/>
    <mergeCell ref="B80:H80"/>
    <mergeCell ref="B81:H81"/>
    <mergeCell ref="A82:I82"/>
    <mergeCell ref="A83:I83"/>
    <mergeCell ref="A84:I84"/>
    <mergeCell ref="A85:I85"/>
    <mergeCell ref="B86:H86"/>
    <mergeCell ref="B87:H87"/>
    <mergeCell ref="B88:H88"/>
    <mergeCell ref="B89:H89"/>
    <mergeCell ref="A90:H90"/>
    <mergeCell ref="A91:I91"/>
    <mergeCell ref="A92:I92"/>
    <mergeCell ref="B93:H93"/>
    <mergeCell ref="B94:H94"/>
    <mergeCell ref="B95:H95"/>
    <mergeCell ref="B96:G96"/>
    <mergeCell ref="B97:G97"/>
    <mergeCell ref="B98:H98"/>
    <mergeCell ref="B99:G99"/>
    <mergeCell ref="A100:H100"/>
    <mergeCell ref="A101:I101"/>
    <mergeCell ref="A102:I102"/>
    <mergeCell ref="A103:I103"/>
    <mergeCell ref="A104:I104"/>
    <mergeCell ref="A105:I105"/>
    <mergeCell ref="A107:I107"/>
    <mergeCell ref="A108:I108"/>
    <mergeCell ref="B109:H109"/>
    <mergeCell ref="B110:G110"/>
    <mergeCell ref="B111:H111"/>
    <mergeCell ref="B112:H112"/>
    <mergeCell ref="B113:H113"/>
    <mergeCell ref="B114:H114"/>
    <mergeCell ref="B115:H115"/>
    <mergeCell ref="A116:H116"/>
    <mergeCell ref="A117:I117"/>
    <mergeCell ref="A118:I118"/>
    <mergeCell ref="B119:H119"/>
    <mergeCell ref="B120:H120"/>
    <mergeCell ref="A121:H121"/>
    <mergeCell ref="A122:I122"/>
    <mergeCell ref="A123:I123"/>
    <mergeCell ref="B124:H124"/>
    <mergeCell ref="B125:H125"/>
    <mergeCell ref="B126:H126"/>
    <mergeCell ref="A127:H127"/>
    <mergeCell ref="A128:I128"/>
    <mergeCell ref="A129:I129"/>
    <mergeCell ref="B130:H130"/>
    <mergeCell ref="B131:H131"/>
    <mergeCell ref="B132:H132"/>
    <mergeCell ref="B133:H133"/>
    <mergeCell ref="B134:H134"/>
    <mergeCell ref="A135:H135"/>
    <mergeCell ref="A136:I136"/>
    <mergeCell ref="A137:I137"/>
    <mergeCell ref="A139:I139"/>
    <mergeCell ref="B140:G140"/>
    <mergeCell ref="A141:G141"/>
    <mergeCell ref="B142:G142"/>
    <mergeCell ref="A143:G143"/>
    <mergeCell ref="B144:G144"/>
    <mergeCell ref="A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A155:H155"/>
    <mergeCell ref="A156:I156"/>
    <mergeCell ref="A157:G157"/>
    <mergeCell ref="A158:B160"/>
    <mergeCell ref="C158:I158"/>
    <mergeCell ref="C159:I159"/>
    <mergeCell ref="C160:I160"/>
    <mergeCell ref="A161:I161"/>
    <mergeCell ref="A162:I162"/>
    <mergeCell ref="A163:I163"/>
    <mergeCell ref="A164:I164"/>
    <mergeCell ref="A165:H165"/>
    <mergeCell ref="B166:H166"/>
    <mergeCell ref="B167:H167"/>
    <mergeCell ref="B168:H168"/>
    <mergeCell ref="B169:H169"/>
    <mergeCell ref="B170:H170"/>
    <mergeCell ref="A171:H171"/>
    <mergeCell ref="B172:H172"/>
    <mergeCell ref="A173:H173"/>
    <mergeCell ref="A174:I174"/>
    <mergeCell ref="A175:B175"/>
    <mergeCell ref="C175:D175"/>
    <mergeCell ref="F175:G175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A202:F202"/>
    <mergeCell ref="A200:F200"/>
    <mergeCell ref="A204:F204"/>
    <mergeCell ref="A179:H179"/>
    <mergeCell ref="A180:I180"/>
    <mergeCell ref="A181:I181"/>
    <mergeCell ref="A182:I182"/>
    <mergeCell ref="A183:F183"/>
    <mergeCell ref="G183:I183"/>
    <mergeCell ref="A186:F186"/>
    <mergeCell ref="A206:F206"/>
    <mergeCell ref="A201:F201"/>
    <mergeCell ref="A184:F184"/>
    <mergeCell ref="A203:F203"/>
    <mergeCell ref="A194:F194"/>
    <mergeCell ref="A195:F195"/>
    <mergeCell ref="A196:F196"/>
    <mergeCell ref="A185:F185"/>
    <mergeCell ref="A187:F187"/>
    <mergeCell ref="A188:F1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M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3.28125" style="1" bestFit="1" customWidth="1"/>
    <col min="7" max="7" width="9.8515625" style="1" customWidth="1"/>
    <col min="8" max="8" width="13.421875" style="1" customWidth="1"/>
    <col min="9" max="9" width="14.57421875" style="2" customWidth="1"/>
    <col min="10" max="10" width="10.7109375" style="153" customWidth="1"/>
    <col min="11" max="16384" width="9.140625" style="1" customWidth="1"/>
  </cols>
  <sheetData>
    <row r="2" spans="1:9" ht="23.25" customHeight="1">
      <c r="A2" s="285" t="s">
        <v>225</v>
      </c>
      <c r="B2" s="285"/>
      <c r="C2" s="285"/>
      <c r="D2" s="285"/>
      <c r="E2" s="285"/>
      <c r="F2" s="285"/>
      <c r="G2" s="285"/>
      <c r="H2" s="285"/>
      <c r="I2" s="285"/>
    </row>
    <row r="3" spans="1:9" ht="45" customHeight="1">
      <c r="A3" s="286" t="s">
        <v>150</v>
      </c>
      <c r="B3" s="286"/>
      <c r="C3" s="286"/>
      <c r="D3" s="286"/>
      <c r="E3" s="286"/>
      <c r="F3" s="286"/>
      <c r="G3" s="286"/>
      <c r="H3" s="286"/>
      <c r="I3" s="286"/>
    </row>
    <row r="4" spans="1:9" ht="15.75" customHeight="1">
      <c r="A4" s="215" t="s">
        <v>223</v>
      </c>
      <c r="B4" s="215"/>
      <c r="C4" s="215"/>
      <c r="D4" s="215"/>
      <c r="E4" s="215"/>
      <c r="F4" s="287"/>
      <c r="G4" s="287"/>
      <c r="H4" s="287"/>
      <c r="I4" s="287"/>
    </row>
    <row r="5" spans="1:9" ht="15.75" customHeight="1">
      <c r="A5" s="215" t="s">
        <v>226</v>
      </c>
      <c r="B5" s="215"/>
      <c r="C5" s="215"/>
      <c r="D5" s="215"/>
      <c r="E5" s="215"/>
      <c r="F5" s="287"/>
      <c r="G5" s="287"/>
      <c r="H5" s="287"/>
      <c r="I5" s="287"/>
    </row>
    <row r="6" spans="1:9" ht="15.75" customHeight="1">
      <c r="A6" s="215" t="s">
        <v>151</v>
      </c>
      <c r="B6" s="215"/>
      <c r="C6" s="215"/>
      <c r="D6" s="215"/>
      <c r="E6" s="215"/>
      <c r="F6" s="215"/>
      <c r="G6" s="215"/>
      <c r="H6" s="215"/>
      <c r="I6" s="215"/>
    </row>
    <row r="7" spans="1:9" ht="15.75" customHeight="1">
      <c r="A7" s="288" t="s">
        <v>213</v>
      </c>
      <c r="B7" s="289"/>
      <c r="C7" s="289"/>
      <c r="D7" s="289"/>
      <c r="E7" s="289"/>
      <c r="F7" s="289"/>
      <c r="G7" s="289"/>
      <c r="H7" s="289"/>
      <c r="I7" s="290"/>
    </row>
    <row r="8" spans="1:9" ht="20.25" customHeight="1">
      <c r="A8" s="198" t="s">
        <v>0</v>
      </c>
      <c r="B8" s="198"/>
      <c r="C8" s="198"/>
      <c r="D8" s="198"/>
      <c r="E8" s="198"/>
      <c r="F8" s="198"/>
      <c r="G8" s="198"/>
      <c r="H8" s="198"/>
      <c r="I8" s="198"/>
    </row>
    <row r="9" spans="1:9" ht="15.75" customHeight="1">
      <c r="A9" s="3" t="s">
        <v>1</v>
      </c>
      <c r="B9" s="215" t="s">
        <v>2</v>
      </c>
      <c r="C9" s="215"/>
      <c r="D9" s="215"/>
      <c r="E9" s="215"/>
      <c r="F9" s="215"/>
      <c r="G9" s="215"/>
      <c r="H9" s="291"/>
      <c r="I9" s="291"/>
    </row>
    <row r="10" spans="1:9" ht="15.75" customHeight="1">
      <c r="A10" s="3" t="s">
        <v>3</v>
      </c>
      <c r="B10" s="215" t="s">
        <v>4</v>
      </c>
      <c r="C10" s="215"/>
      <c r="D10" s="215"/>
      <c r="E10" s="215"/>
      <c r="F10" s="215"/>
      <c r="G10" s="215"/>
      <c r="H10" s="287" t="s">
        <v>152</v>
      </c>
      <c r="I10" s="287"/>
    </row>
    <row r="11" spans="1:9" ht="39.75" customHeight="1">
      <c r="A11" s="3" t="s">
        <v>5</v>
      </c>
      <c r="B11" s="215" t="s">
        <v>6</v>
      </c>
      <c r="C11" s="215"/>
      <c r="D11" s="215"/>
      <c r="E11" s="215"/>
      <c r="F11" s="215"/>
      <c r="G11" s="215"/>
      <c r="H11" s="287" t="s">
        <v>153</v>
      </c>
      <c r="I11" s="287"/>
    </row>
    <row r="12" spans="1:9" ht="15.75" customHeight="1">
      <c r="A12" s="3" t="s">
        <v>7</v>
      </c>
      <c r="B12" s="215" t="s">
        <v>8</v>
      </c>
      <c r="C12" s="215"/>
      <c r="D12" s="215"/>
      <c r="E12" s="215"/>
      <c r="F12" s="215"/>
      <c r="G12" s="215"/>
      <c r="H12" s="287">
        <v>12</v>
      </c>
      <c r="I12" s="287"/>
    </row>
    <row r="13" spans="1:9" ht="25.5" customHeight="1">
      <c r="A13" s="302" t="s">
        <v>9</v>
      </c>
      <c r="B13" s="302"/>
      <c r="C13" s="302"/>
      <c r="D13" s="302"/>
      <c r="E13" s="302"/>
      <c r="F13" s="302"/>
      <c r="G13" s="302"/>
      <c r="H13" s="302"/>
      <c r="I13" s="302"/>
    </row>
    <row r="14" spans="1:9" ht="43.5" customHeight="1">
      <c r="A14" s="175" t="s">
        <v>209</v>
      </c>
      <c r="B14" s="175"/>
      <c r="C14" s="175"/>
      <c r="D14" s="175"/>
      <c r="E14" s="175"/>
      <c r="F14" s="303" t="s">
        <v>10</v>
      </c>
      <c r="G14" s="303"/>
      <c r="H14" s="304" t="s">
        <v>11</v>
      </c>
      <c r="I14" s="304"/>
    </row>
    <row r="15" spans="1:9" ht="12.75" customHeight="1">
      <c r="A15" s="279" t="s">
        <v>210</v>
      </c>
      <c r="B15" s="279"/>
      <c r="C15" s="279"/>
      <c r="D15" s="279"/>
      <c r="E15" s="279"/>
      <c r="F15" s="280" t="s">
        <v>154</v>
      </c>
      <c r="G15" s="280"/>
      <c r="H15" s="295">
        <v>1</v>
      </c>
      <c r="I15" s="295"/>
    </row>
    <row r="16" spans="1:10" ht="7.5" customHeight="1">
      <c r="A16" s="281"/>
      <c r="B16" s="282"/>
      <c r="C16" s="282"/>
      <c r="D16" s="282"/>
      <c r="E16" s="282"/>
      <c r="F16" s="282"/>
      <c r="G16" s="282"/>
      <c r="H16" s="282"/>
      <c r="I16" s="283"/>
      <c r="J16" s="8"/>
    </row>
    <row r="17" spans="1:10" ht="48" customHeight="1">
      <c r="A17" s="242" t="s">
        <v>12</v>
      </c>
      <c r="B17" s="242"/>
      <c r="C17" s="242"/>
      <c r="D17" s="242"/>
      <c r="E17" s="242"/>
      <c r="F17" s="242"/>
      <c r="G17" s="242"/>
      <c r="H17" s="242"/>
      <c r="I17" s="242"/>
      <c r="J17" s="8"/>
    </row>
    <row r="18" spans="1:10" ht="7.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8"/>
    </row>
    <row r="19" spans="1:10" ht="54" customHeight="1">
      <c r="A19" s="284" t="s">
        <v>13</v>
      </c>
      <c r="B19" s="284"/>
      <c r="C19" s="284"/>
      <c r="D19" s="284"/>
      <c r="E19" s="284"/>
      <c r="F19" s="284"/>
      <c r="G19" s="284"/>
      <c r="H19" s="284"/>
      <c r="I19" s="284"/>
      <c r="J19" s="8"/>
    </row>
    <row r="20" spans="1:10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8"/>
    </row>
    <row r="21" spans="1:247" s="11" customFormat="1" ht="21.75" customHeight="1">
      <c r="A21" s="198" t="s">
        <v>14</v>
      </c>
      <c r="B21" s="198"/>
      <c r="C21" s="198"/>
      <c r="D21" s="198"/>
      <c r="E21" s="198"/>
      <c r="F21" s="198"/>
      <c r="G21" s="198"/>
      <c r="H21" s="198"/>
      <c r="I21" s="198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75"/>
      <c r="FY21" s="275"/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/>
      <c r="GK21" s="275"/>
      <c r="GL21" s="275"/>
      <c r="GM21" s="275"/>
      <c r="GN21" s="275"/>
      <c r="GO21" s="275"/>
      <c r="GP21" s="275"/>
      <c r="GQ21" s="275"/>
      <c r="GR21" s="275"/>
      <c r="GS21" s="275"/>
      <c r="GT21" s="275"/>
      <c r="GU21" s="275"/>
      <c r="GV21" s="275"/>
      <c r="GW21" s="275"/>
      <c r="GX21" s="275"/>
      <c r="GY21" s="275"/>
      <c r="GZ21" s="275"/>
      <c r="HA21" s="275"/>
      <c r="HB21" s="275"/>
      <c r="HC21" s="275"/>
      <c r="HD21" s="275"/>
      <c r="HE21" s="275"/>
      <c r="HF21" s="275"/>
      <c r="HG21" s="275"/>
      <c r="HH21" s="275"/>
      <c r="HI21" s="275"/>
      <c r="HJ21" s="275"/>
      <c r="HK21" s="275"/>
      <c r="HL21" s="275"/>
      <c r="HM21" s="275"/>
      <c r="HN21" s="275"/>
      <c r="HO21" s="275"/>
      <c r="HP21" s="275"/>
      <c r="HQ21" s="275"/>
      <c r="HR21" s="275"/>
      <c r="HS21" s="275"/>
      <c r="HT21" s="275"/>
      <c r="HU21" s="275"/>
      <c r="HV21" s="275"/>
      <c r="HW21" s="275"/>
      <c r="HX21" s="275"/>
      <c r="HY21" s="275"/>
      <c r="HZ21" s="275"/>
      <c r="IA21" s="275"/>
      <c r="IB21" s="275"/>
      <c r="IC21" s="275"/>
      <c r="ID21" s="275"/>
      <c r="IE21" s="275"/>
      <c r="IF21" s="275"/>
      <c r="IG21" s="275"/>
      <c r="IH21" s="275"/>
      <c r="II21" s="275"/>
      <c r="IJ21" s="275"/>
      <c r="IK21" s="275"/>
      <c r="IL21" s="275"/>
      <c r="IM21" s="275"/>
    </row>
    <row r="22" spans="1:9" ht="15.75" customHeight="1">
      <c r="A22" s="3">
        <v>1</v>
      </c>
      <c r="B22" s="215" t="s">
        <v>15</v>
      </c>
      <c r="C22" s="215"/>
      <c r="D22" s="215"/>
      <c r="E22" s="215"/>
      <c r="F22" s="215"/>
      <c r="G22" s="215"/>
      <c r="H22" s="276" t="s">
        <v>179</v>
      </c>
      <c r="I22" s="276"/>
    </row>
    <row r="23" spans="1:9" ht="15.75" customHeight="1">
      <c r="A23" s="3">
        <v>2</v>
      </c>
      <c r="B23" s="215" t="s">
        <v>16</v>
      </c>
      <c r="C23" s="215"/>
      <c r="D23" s="215"/>
      <c r="E23" s="215"/>
      <c r="F23" s="215"/>
      <c r="G23" s="215"/>
      <c r="H23" s="277">
        <v>5174</v>
      </c>
      <c r="I23" s="277"/>
    </row>
    <row r="24" spans="1:9" ht="15.75" customHeight="1">
      <c r="A24" s="3">
        <v>3</v>
      </c>
      <c r="B24" s="215" t="s">
        <v>17</v>
      </c>
      <c r="C24" s="215"/>
      <c r="D24" s="215"/>
      <c r="E24" s="215"/>
      <c r="F24" s="215"/>
      <c r="G24" s="215"/>
      <c r="H24" s="276">
        <v>1305.17</v>
      </c>
      <c r="I24" s="276"/>
    </row>
    <row r="25" spans="1:9" ht="15.75" customHeight="1">
      <c r="A25" s="3">
        <v>4</v>
      </c>
      <c r="B25" s="215" t="s">
        <v>18</v>
      </c>
      <c r="C25" s="215"/>
      <c r="D25" s="215"/>
      <c r="E25" s="215"/>
      <c r="F25" s="215"/>
      <c r="G25" s="215"/>
      <c r="H25" s="272" t="s">
        <v>179</v>
      </c>
      <c r="I25" s="272"/>
    </row>
    <row r="26" spans="1:9" ht="15.75" customHeight="1">
      <c r="A26" s="3">
        <v>5</v>
      </c>
      <c r="B26" s="215" t="s">
        <v>19</v>
      </c>
      <c r="C26" s="215"/>
      <c r="D26" s="215"/>
      <c r="E26" s="215"/>
      <c r="F26" s="215"/>
      <c r="G26" s="215"/>
      <c r="H26" s="272" t="s">
        <v>65</v>
      </c>
      <c r="I26" s="272"/>
    </row>
    <row r="27" spans="1:9" ht="9" customHeight="1">
      <c r="A27" s="273"/>
      <c r="B27" s="273"/>
      <c r="C27" s="273"/>
      <c r="D27" s="273"/>
      <c r="E27" s="273"/>
      <c r="F27" s="273"/>
      <c r="G27" s="273"/>
      <c r="H27" s="273"/>
      <c r="I27" s="273"/>
    </row>
    <row r="28" spans="1:9" ht="22.5" customHeight="1">
      <c r="A28" s="195" t="s">
        <v>20</v>
      </c>
      <c r="B28" s="195"/>
      <c r="C28" s="195"/>
      <c r="D28" s="195"/>
      <c r="E28" s="195"/>
      <c r="F28" s="195"/>
      <c r="G28" s="195"/>
      <c r="H28" s="195"/>
      <c r="I28" s="195"/>
    </row>
    <row r="29" spans="1:9" ht="9" customHeight="1">
      <c r="A29" s="274"/>
      <c r="B29" s="274"/>
      <c r="C29" s="274"/>
      <c r="D29" s="274"/>
      <c r="E29" s="274"/>
      <c r="F29" s="274"/>
      <c r="G29" s="274"/>
      <c r="H29" s="274"/>
      <c r="I29" s="274"/>
    </row>
    <row r="30" spans="1:9" ht="22.5" customHeight="1">
      <c r="A30" s="219" t="s">
        <v>21</v>
      </c>
      <c r="B30" s="219"/>
      <c r="C30" s="219"/>
      <c r="D30" s="219"/>
      <c r="E30" s="219"/>
      <c r="F30" s="219"/>
      <c r="G30" s="219"/>
      <c r="H30" s="219"/>
      <c r="I30" s="219"/>
    </row>
    <row r="31" spans="1:10" s="14" customFormat="1" ht="30" customHeight="1">
      <c r="A31" s="12">
        <v>1</v>
      </c>
      <c r="B31" s="214" t="s">
        <v>22</v>
      </c>
      <c r="C31" s="214"/>
      <c r="D31" s="214"/>
      <c r="E31" s="214"/>
      <c r="F31" s="214"/>
      <c r="G31" s="214"/>
      <c r="H31" s="12" t="s">
        <v>23</v>
      </c>
      <c r="I31" s="157" t="s">
        <v>24</v>
      </c>
      <c r="J31" s="154"/>
    </row>
    <row r="32" spans="1:9" ht="27.75" customHeight="1">
      <c r="A32" s="3" t="s">
        <v>1</v>
      </c>
      <c r="B32" s="215" t="s">
        <v>189</v>
      </c>
      <c r="C32" s="215"/>
      <c r="D32" s="215"/>
      <c r="E32" s="215"/>
      <c r="F32" s="215"/>
      <c r="G32" s="215"/>
      <c r="H32" s="215"/>
      <c r="I32" s="158">
        <f>(20/6)*(30)*(H24/220)</f>
        <v>593.2590909090909</v>
      </c>
    </row>
    <row r="33" spans="1:9" ht="15.75" customHeight="1">
      <c r="A33" s="3" t="s">
        <v>3</v>
      </c>
      <c r="B33" s="270" t="s">
        <v>155</v>
      </c>
      <c r="C33" s="270"/>
      <c r="D33" s="270"/>
      <c r="E33" s="270"/>
      <c r="F33" s="270"/>
      <c r="G33" s="270"/>
      <c r="H33" s="16" t="s">
        <v>56</v>
      </c>
      <c r="I33" s="159" t="s">
        <v>56</v>
      </c>
    </row>
    <row r="34" spans="1:9" ht="15.75" customHeight="1">
      <c r="A34" s="3" t="s">
        <v>5</v>
      </c>
      <c r="B34" s="271" t="s">
        <v>177</v>
      </c>
      <c r="C34" s="271"/>
      <c r="D34" s="271"/>
      <c r="E34" s="271"/>
      <c r="F34" s="271"/>
      <c r="G34" s="271"/>
      <c r="H34" s="16" t="s">
        <v>56</v>
      </c>
      <c r="I34" s="159" t="s">
        <v>56</v>
      </c>
    </row>
    <row r="35" spans="1:9" ht="15.75" customHeight="1">
      <c r="A35" s="3" t="s">
        <v>7</v>
      </c>
      <c r="B35" s="215" t="s">
        <v>211</v>
      </c>
      <c r="C35" s="215"/>
      <c r="D35" s="215"/>
      <c r="E35" s="215"/>
      <c r="F35" s="215"/>
      <c r="G35" s="215"/>
      <c r="H35" s="215"/>
      <c r="I35" s="160">
        <f>ROUND((((H24/220)*0.2)*1)*22,2)</f>
        <v>26.1</v>
      </c>
    </row>
    <row r="36" spans="1:10" ht="15.75" customHeight="1">
      <c r="A36" s="3" t="s">
        <v>25</v>
      </c>
      <c r="B36" s="215" t="s">
        <v>190</v>
      </c>
      <c r="C36" s="215"/>
      <c r="D36" s="215"/>
      <c r="E36" s="215"/>
      <c r="F36" s="215"/>
      <c r="G36" s="215"/>
      <c r="H36" s="215"/>
      <c r="I36" s="160">
        <f>ROUND(((H24/220)*1.2),2)*ROUND((22*0.142857),2)</f>
        <v>22.3568</v>
      </c>
      <c r="J36" s="155"/>
    </row>
    <row r="37" spans="1:9" ht="15.75" customHeight="1">
      <c r="A37" s="3" t="s">
        <v>26</v>
      </c>
      <c r="B37" s="215" t="s">
        <v>27</v>
      </c>
      <c r="C37" s="215"/>
      <c r="D37" s="215"/>
      <c r="E37" s="215"/>
      <c r="F37" s="215"/>
      <c r="G37" s="215"/>
      <c r="H37" s="215"/>
      <c r="I37" s="159" t="s">
        <v>56</v>
      </c>
    </row>
    <row r="38" spans="1:9" ht="15.75" customHeight="1">
      <c r="A38" s="218" t="s">
        <v>28</v>
      </c>
      <c r="B38" s="218"/>
      <c r="C38" s="218"/>
      <c r="D38" s="218"/>
      <c r="E38" s="218"/>
      <c r="F38" s="218"/>
      <c r="G38" s="218"/>
      <c r="H38" s="218"/>
      <c r="I38" s="161">
        <f>SUM(I32:I37)</f>
        <v>641.715890909091</v>
      </c>
    </row>
    <row r="39" spans="1:9" ht="9.75" customHeight="1">
      <c r="A39" s="269"/>
      <c r="B39" s="269"/>
      <c r="C39" s="269"/>
      <c r="D39" s="269"/>
      <c r="E39" s="269"/>
      <c r="F39" s="269"/>
      <c r="G39" s="269"/>
      <c r="H39" s="269"/>
      <c r="I39" s="269"/>
    </row>
    <row r="40" spans="1:9" ht="20.25" customHeight="1">
      <c r="A40" s="260" t="s">
        <v>143</v>
      </c>
      <c r="B40" s="261"/>
      <c r="C40" s="261"/>
      <c r="D40" s="261"/>
      <c r="E40" s="261"/>
      <c r="F40" s="261"/>
      <c r="G40" s="261"/>
      <c r="H40" s="261"/>
      <c r="I40" s="261"/>
    </row>
    <row r="41" spans="1:9" ht="10.5" customHeight="1">
      <c r="A41" s="262"/>
      <c r="B41" s="262"/>
      <c r="C41" s="262"/>
      <c r="D41" s="262"/>
      <c r="E41" s="262"/>
      <c r="F41" s="262"/>
      <c r="G41" s="262"/>
      <c r="H41" s="262"/>
      <c r="I41" s="262"/>
    </row>
    <row r="42" spans="1:9" ht="21.75" customHeight="1">
      <c r="A42" s="212" t="s">
        <v>29</v>
      </c>
      <c r="B42" s="212"/>
      <c r="C42" s="212"/>
      <c r="D42" s="212"/>
      <c r="E42" s="212"/>
      <c r="F42" s="212"/>
      <c r="G42" s="212"/>
      <c r="H42" s="212"/>
      <c r="I42" s="212"/>
    </row>
    <row r="43" spans="1:9" ht="25.5" customHeight="1">
      <c r="A43" s="263" t="s">
        <v>159</v>
      </c>
      <c r="B43" s="263"/>
      <c r="C43" s="263"/>
      <c r="D43" s="263"/>
      <c r="E43" s="263"/>
      <c r="F43" s="263"/>
      <c r="G43" s="263"/>
      <c r="H43" s="263"/>
      <c r="I43" s="263"/>
    </row>
    <row r="44" spans="1:9" ht="25.5" customHeight="1">
      <c r="A44" s="18" t="s">
        <v>30</v>
      </c>
      <c r="B44" s="264" t="s">
        <v>156</v>
      </c>
      <c r="C44" s="265"/>
      <c r="D44" s="265"/>
      <c r="E44" s="265"/>
      <c r="F44" s="265"/>
      <c r="G44" s="265"/>
      <c r="H44" s="266"/>
      <c r="I44" s="126" t="s">
        <v>31</v>
      </c>
    </row>
    <row r="45" spans="1:9" ht="25.5" customHeight="1">
      <c r="A45" s="19" t="s">
        <v>1</v>
      </c>
      <c r="B45" s="267" t="s">
        <v>165</v>
      </c>
      <c r="C45" s="267"/>
      <c r="D45" s="267"/>
      <c r="E45" s="267"/>
      <c r="F45" s="267"/>
      <c r="G45" s="267"/>
      <c r="H45" s="16">
        <v>0.0833</v>
      </c>
      <c r="I45" s="127">
        <f>ROUND($I$38*H45,2)</f>
        <v>53.45</v>
      </c>
    </row>
    <row r="46" spans="1:9" ht="29.25" customHeight="1">
      <c r="A46" s="19" t="s">
        <v>3</v>
      </c>
      <c r="B46" s="255" t="s">
        <v>164</v>
      </c>
      <c r="C46" s="256"/>
      <c r="D46" s="256"/>
      <c r="E46" s="256"/>
      <c r="F46" s="256"/>
      <c r="G46" s="256"/>
      <c r="H46" s="86">
        <v>0.03025</v>
      </c>
      <c r="I46" s="127">
        <f>ROUND($I$38*H46,2)</f>
        <v>19.41</v>
      </c>
    </row>
    <row r="47" spans="1:9" ht="19.5" customHeight="1">
      <c r="A47" s="199" t="s">
        <v>32</v>
      </c>
      <c r="B47" s="199"/>
      <c r="C47" s="199"/>
      <c r="D47" s="199"/>
      <c r="E47" s="199"/>
      <c r="F47" s="199"/>
      <c r="G47" s="199"/>
      <c r="H47" s="199"/>
      <c r="I47" s="128">
        <f>SUM(I45+I46)</f>
        <v>72.86</v>
      </c>
    </row>
    <row r="48" spans="1:10" s="7" customFormat="1" ht="10.5" customHeight="1">
      <c r="A48" s="262"/>
      <c r="B48" s="262"/>
      <c r="C48" s="262"/>
      <c r="D48" s="262"/>
      <c r="E48" s="262"/>
      <c r="F48" s="262"/>
      <c r="G48" s="262"/>
      <c r="H48" s="262"/>
      <c r="I48" s="262"/>
      <c r="J48" s="156"/>
    </row>
    <row r="49" spans="1:9" ht="85.5" customHeight="1">
      <c r="A49" s="242" t="s">
        <v>224</v>
      </c>
      <c r="B49" s="242"/>
      <c r="C49" s="242"/>
      <c r="D49" s="242"/>
      <c r="E49" s="242"/>
      <c r="F49" s="242"/>
      <c r="G49" s="242"/>
      <c r="H49" s="242"/>
      <c r="I49" s="242"/>
    </row>
    <row r="50" spans="1:9" ht="11.25" customHeight="1">
      <c r="A50" s="258"/>
      <c r="B50" s="258"/>
      <c r="C50" s="258"/>
      <c r="D50" s="258"/>
      <c r="E50" s="258"/>
      <c r="F50" s="258"/>
      <c r="G50" s="258"/>
      <c r="H50" s="258"/>
      <c r="I50" s="258"/>
    </row>
    <row r="51" spans="1:10" s="7" customFormat="1" ht="32.25" customHeight="1">
      <c r="A51" s="259" t="s">
        <v>158</v>
      </c>
      <c r="B51" s="259"/>
      <c r="C51" s="259"/>
      <c r="D51" s="259"/>
      <c r="E51" s="259"/>
      <c r="F51" s="259"/>
      <c r="G51" s="259"/>
      <c r="H51" s="259"/>
      <c r="I51" s="259"/>
      <c r="J51" s="156"/>
    </row>
    <row r="52" spans="1:10" s="7" customFormat="1" ht="30" customHeight="1">
      <c r="A52" s="22" t="s">
        <v>34</v>
      </c>
      <c r="B52" s="214" t="s">
        <v>35</v>
      </c>
      <c r="C52" s="214"/>
      <c r="D52" s="214"/>
      <c r="E52" s="214"/>
      <c r="F52" s="214"/>
      <c r="G52" s="214"/>
      <c r="H52" s="13" t="s">
        <v>36</v>
      </c>
      <c r="I52" s="129" t="s">
        <v>37</v>
      </c>
      <c r="J52" s="156"/>
    </row>
    <row r="53" spans="1:10" s="7" customFormat="1" ht="15.75" customHeight="1">
      <c r="A53" s="23" t="s">
        <v>1</v>
      </c>
      <c r="B53" s="229" t="s">
        <v>38</v>
      </c>
      <c r="C53" s="229"/>
      <c r="D53" s="229"/>
      <c r="E53" s="229"/>
      <c r="F53" s="229"/>
      <c r="G53" s="229"/>
      <c r="H53" s="24">
        <v>0.2</v>
      </c>
      <c r="I53" s="125">
        <f aca="true" t="shared" si="0" ref="I53:I60">ROUND(($I$38+$I$47)*H53,2)</f>
        <v>142.92</v>
      </c>
      <c r="J53" s="156"/>
    </row>
    <row r="54" spans="1:10" s="7" customFormat="1" ht="15.75" customHeight="1">
      <c r="A54" s="23" t="s">
        <v>3</v>
      </c>
      <c r="B54" s="215" t="s">
        <v>39</v>
      </c>
      <c r="C54" s="215"/>
      <c r="D54" s="215"/>
      <c r="E54" s="215"/>
      <c r="F54" s="215"/>
      <c r="G54" s="215"/>
      <c r="H54" s="26">
        <v>0.025</v>
      </c>
      <c r="I54" s="125">
        <f t="shared" si="0"/>
        <v>17.86</v>
      </c>
      <c r="J54" s="156"/>
    </row>
    <row r="55" spans="1:10" s="7" customFormat="1" ht="48.75" customHeight="1">
      <c r="A55" s="23" t="s">
        <v>5</v>
      </c>
      <c r="B55" s="215" t="s">
        <v>40</v>
      </c>
      <c r="C55" s="215"/>
      <c r="D55" s="27" t="s">
        <v>41</v>
      </c>
      <c r="E55" s="28">
        <v>0.03</v>
      </c>
      <c r="F55" s="27" t="s">
        <v>42</v>
      </c>
      <c r="G55" s="29">
        <v>1</v>
      </c>
      <c r="H55" s="30">
        <f>ROUND((E55*G55),6)</f>
        <v>0.03</v>
      </c>
      <c r="I55" s="125">
        <f t="shared" si="0"/>
        <v>21.44</v>
      </c>
      <c r="J55" s="156"/>
    </row>
    <row r="56" spans="1:10" s="7" customFormat="1" ht="15.75" customHeight="1">
      <c r="A56" s="23" t="s">
        <v>7</v>
      </c>
      <c r="B56" s="229" t="s">
        <v>43</v>
      </c>
      <c r="C56" s="229"/>
      <c r="D56" s="229"/>
      <c r="E56" s="229"/>
      <c r="F56" s="229"/>
      <c r="G56" s="229"/>
      <c r="H56" s="24">
        <v>0.015</v>
      </c>
      <c r="I56" s="125">
        <f t="shared" si="0"/>
        <v>10.72</v>
      </c>
      <c r="J56" s="156"/>
    </row>
    <row r="57" spans="1:10" s="7" customFormat="1" ht="15.75" customHeight="1">
      <c r="A57" s="23" t="s">
        <v>25</v>
      </c>
      <c r="B57" s="229" t="s">
        <v>44</v>
      </c>
      <c r="C57" s="229"/>
      <c r="D57" s="229"/>
      <c r="E57" s="229"/>
      <c r="F57" s="229"/>
      <c r="G57" s="229"/>
      <c r="H57" s="24">
        <v>0.01</v>
      </c>
      <c r="I57" s="125">
        <f t="shared" si="0"/>
        <v>7.15</v>
      </c>
      <c r="J57" s="156"/>
    </row>
    <row r="58" spans="1:10" s="7" customFormat="1" ht="15.75" customHeight="1">
      <c r="A58" s="23" t="s">
        <v>26</v>
      </c>
      <c r="B58" s="215" t="s">
        <v>45</v>
      </c>
      <c r="C58" s="215"/>
      <c r="D58" s="215"/>
      <c r="E58" s="215"/>
      <c r="F58" s="215"/>
      <c r="G58" s="215"/>
      <c r="H58" s="26">
        <v>0.006</v>
      </c>
      <c r="I58" s="125">
        <f t="shared" si="0"/>
        <v>4.29</v>
      </c>
      <c r="J58" s="156"/>
    </row>
    <row r="59" spans="1:9" ht="20.25" customHeight="1">
      <c r="A59" s="23" t="s">
        <v>46</v>
      </c>
      <c r="B59" s="229" t="s">
        <v>47</v>
      </c>
      <c r="C59" s="229"/>
      <c r="D59" s="229"/>
      <c r="E59" s="229"/>
      <c r="F59" s="229"/>
      <c r="G59" s="229"/>
      <c r="H59" s="24">
        <v>0.002</v>
      </c>
      <c r="I59" s="125">
        <f t="shared" si="0"/>
        <v>1.43</v>
      </c>
    </row>
    <row r="60" spans="1:9" ht="15.75" customHeight="1">
      <c r="A60" s="23" t="s">
        <v>48</v>
      </c>
      <c r="B60" s="215" t="s">
        <v>49</v>
      </c>
      <c r="C60" s="215"/>
      <c r="D60" s="215"/>
      <c r="E60" s="215"/>
      <c r="F60" s="215"/>
      <c r="G60" s="215"/>
      <c r="H60" s="26">
        <v>0.08</v>
      </c>
      <c r="I60" s="125">
        <f t="shared" si="0"/>
        <v>57.17</v>
      </c>
    </row>
    <row r="61" spans="1:9" ht="15.75" customHeight="1">
      <c r="A61" s="199" t="s">
        <v>32</v>
      </c>
      <c r="B61" s="199"/>
      <c r="C61" s="199"/>
      <c r="D61" s="199"/>
      <c r="E61" s="199"/>
      <c r="F61" s="199"/>
      <c r="G61" s="199"/>
      <c r="H61" s="31">
        <f>SUM(H53:H60)</f>
        <v>0.36800000000000005</v>
      </c>
      <c r="I61" s="130">
        <f>SUM(I53:I60)</f>
        <v>262.97999999999996</v>
      </c>
    </row>
    <row r="62" spans="1:9" ht="8.25" customHeight="1">
      <c r="A62" s="33"/>
      <c r="B62" s="34"/>
      <c r="C62" s="34"/>
      <c r="D62" s="34"/>
      <c r="E62" s="34"/>
      <c r="F62" s="34"/>
      <c r="G62" s="34"/>
      <c r="H62" s="35"/>
      <c r="I62" s="131"/>
    </row>
    <row r="63" spans="1:9" ht="35.25" customHeight="1">
      <c r="A63" s="242" t="s">
        <v>50</v>
      </c>
      <c r="B63" s="242"/>
      <c r="C63" s="242"/>
      <c r="D63" s="242"/>
      <c r="E63" s="242"/>
      <c r="F63" s="242"/>
      <c r="G63" s="242"/>
      <c r="H63" s="242"/>
      <c r="I63" s="242"/>
    </row>
    <row r="64" spans="1:9" ht="7.5" customHeight="1">
      <c r="A64" s="248"/>
      <c r="B64" s="248"/>
      <c r="C64" s="248"/>
      <c r="D64" s="248"/>
      <c r="E64" s="248"/>
      <c r="F64" s="248"/>
      <c r="G64" s="248"/>
      <c r="H64" s="248"/>
      <c r="I64" s="248"/>
    </row>
    <row r="65" spans="1:9" ht="18" customHeight="1">
      <c r="A65" s="224" t="s">
        <v>51</v>
      </c>
      <c r="B65" s="224"/>
      <c r="C65" s="224"/>
      <c r="D65" s="224"/>
      <c r="E65" s="224"/>
      <c r="F65" s="224"/>
      <c r="G65" s="224"/>
      <c r="H65" s="224"/>
      <c r="I65" s="224"/>
    </row>
    <row r="66" spans="1:9" ht="18.75" customHeight="1">
      <c r="A66" s="37" t="s">
        <v>52</v>
      </c>
      <c r="B66" s="214" t="s">
        <v>53</v>
      </c>
      <c r="C66" s="214"/>
      <c r="D66" s="214"/>
      <c r="E66" s="214"/>
      <c r="F66" s="214"/>
      <c r="G66" s="214"/>
      <c r="H66" s="214"/>
      <c r="I66" s="129" t="s">
        <v>31</v>
      </c>
    </row>
    <row r="67" spans="1:9" ht="15.75" customHeight="1">
      <c r="A67" s="19" t="s">
        <v>1</v>
      </c>
      <c r="B67" s="251" t="s">
        <v>54</v>
      </c>
      <c r="C67" s="251"/>
      <c r="D67" s="251"/>
      <c r="E67" s="251"/>
      <c r="F67" s="251"/>
      <c r="G67" s="251"/>
      <c r="H67" s="251"/>
      <c r="I67" s="132">
        <f>IF(ROUND((H70*H68*H69)-(I32*H71),2)&lt;0,0,ROUND((H70*H68*H69)-(I32*H71),2))</f>
        <v>136</v>
      </c>
    </row>
    <row r="68" spans="1:9" ht="22.5" customHeight="1">
      <c r="A68" s="19"/>
      <c r="B68" s="252" t="s">
        <v>55</v>
      </c>
      <c r="C68" s="252"/>
      <c r="D68" s="252"/>
      <c r="E68" s="252"/>
      <c r="F68" s="252"/>
      <c r="G68" s="252"/>
      <c r="H68" s="39">
        <v>3.9</v>
      </c>
      <c r="I68" s="133" t="s">
        <v>56</v>
      </c>
    </row>
    <row r="69" spans="1:9" ht="17.25" customHeight="1">
      <c r="A69" s="19"/>
      <c r="B69" s="254" t="s">
        <v>57</v>
      </c>
      <c r="C69" s="254"/>
      <c r="D69" s="254"/>
      <c r="E69" s="254"/>
      <c r="F69" s="254"/>
      <c r="G69" s="254"/>
      <c r="H69" s="41">
        <v>2</v>
      </c>
      <c r="I69" s="133"/>
    </row>
    <row r="70" spans="1:9" ht="15" customHeight="1">
      <c r="A70" s="19"/>
      <c r="B70" s="254" t="s">
        <v>129</v>
      </c>
      <c r="C70" s="254"/>
      <c r="D70" s="254"/>
      <c r="E70" s="254"/>
      <c r="F70" s="254"/>
      <c r="G70" s="254"/>
      <c r="H70" s="42">
        <v>22</v>
      </c>
      <c r="I70" s="133"/>
    </row>
    <row r="71" spans="1:9" ht="15" customHeight="1">
      <c r="A71" s="19"/>
      <c r="B71" s="250" t="s">
        <v>130</v>
      </c>
      <c r="C71" s="250"/>
      <c r="D71" s="250"/>
      <c r="E71" s="250"/>
      <c r="F71" s="250"/>
      <c r="G71" s="250"/>
      <c r="H71" s="43">
        <v>0.06</v>
      </c>
      <c r="I71" s="134"/>
    </row>
    <row r="72" spans="1:9" ht="15.75" customHeight="1">
      <c r="A72" s="19" t="s">
        <v>3</v>
      </c>
      <c r="B72" s="251" t="s">
        <v>66</v>
      </c>
      <c r="C72" s="251"/>
      <c r="D72" s="251"/>
      <c r="E72" s="251"/>
      <c r="F72" s="251"/>
      <c r="G72" s="251"/>
      <c r="H72" s="251"/>
      <c r="I72" s="132">
        <f>ROUND(H74*H73*(1-H75),2)</f>
        <v>148.98</v>
      </c>
    </row>
    <row r="73" spans="1:9" ht="15.75" customHeight="1">
      <c r="A73" s="19"/>
      <c r="B73" s="252" t="s">
        <v>212</v>
      </c>
      <c r="C73" s="252"/>
      <c r="D73" s="252"/>
      <c r="E73" s="252"/>
      <c r="F73" s="252"/>
      <c r="G73" s="252"/>
      <c r="H73" s="39">
        <v>8.36</v>
      </c>
      <c r="I73" s="133" t="s">
        <v>56</v>
      </c>
    </row>
    <row r="74" spans="1:9" ht="15.75" customHeight="1">
      <c r="A74" s="44"/>
      <c r="B74" s="252" t="s">
        <v>58</v>
      </c>
      <c r="C74" s="252"/>
      <c r="D74" s="252"/>
      <c r="E74" s="252"/>
      <c r="F74" s="252"/>
      <c r="G74" s="252"/>
      <c r="H74" s="45">
        <v>22</v>
      </c>
      <c r="I74" s="133"/>
    </row>
    <row r="75" spans="1:9" ht="15.75" customHeight="1">
      <c r="A75" s="44"/>
      <c r="B75" s="253" t="s">
        <v>59</v>
      </c>
      <c r="C75" s="253"/>
      <c r="D75" s="253"/>
      <c r="E75" s="253"/>
      <c r="F75" s="253"/>
      <c r="G75" s="253"/>
      <c r="H75" s="46">
        <v>0.19</v>
      </c>
      <c r="I75" s="133"/>
    </row>
    <row r="76" spans="1:9" ht="15.75" customHeight="1">
      <c r="A76" s="19" t="s">
        <v>5</v>
      </c>
      <c r="B76" s="251" t="s">
        <v>60</v>
      </c>
      <c r="C76" s="251"/>
      <c r="D76" s="251"/>
      <c r="E76" s="251"/>
      <c r="F76" s="251"/>
      <c r="G76" s="251"/>
      <c r="H76" s="251"/>
      <c r="I76" s="132">
        <v>0</v>
      </c>
    </row>
    <row r="77" spans="1:9" ht="30.75" customHeight="1">
      <c r="A77" s="19" t="s">
        <v>7</v>
      </c>
      <c r="B77" s="215" t="s">
        <v>204</v>
      </c>
      <c r="C77" s="215"/>
      <c r="D77" s="215"/>
      <c r="E77" s="215"/>
      <c r="F77" s="215"/>
      <c r="G77" s="215"/>
      <c r="H77" s="215"/>
      <c r="I77" s="135">
        <f>15.02</f>
        <v>15.02</v>
      </c>
    </row>
    <row r="78" spans="1:9" ht="15.75" customHeight="1">
      <c r="A78" s="19" t="s">
        <v>25</v>
      </c>
      <c r="B78" s="247" t="s">
        <v>68</v>
      </c>
      <c r="C78" s="247"/>
      <c r="D78" s="247"/>
      <c r="E78" s="247"/>
      <c r="F78" s="247"/>
      <c r="G78" s="247"/>
      <c r="H78" s="247"/>
      <c r="I78" s="136" t="s">
        <v>56</v>
      </c>
    </row>
    <row r="79" spans="1:9" ht="15.75" customHeight="1">
      <c r="A79" s="48"/>
      <c r="B79" s="199" t="s">
        <v>28</v>
      </c>
      <c r="C79" s="199"/>
      <c r="D79" s="199"/>
      <c r="E79" s="199"/>
      <c r="F79" s="199"/>
      <c r="G79" s="199"/>
      <c r="H79" s="199"/>
      <c r="I79" s="130">
        <f>SUM(I67:I77)</f>
        <v>300</v>
      </c>
    </row>
    <row r="80" spans="1:9" ht="7.5" customHeight="1">
      <c r="A80" s="248"/>
      <c r="B80" s="248"/>
      <c r="C80" s="248"/>
      <c r="D80" s="248"/>
      <c r="E80" s="248"/>
      <c r="F80" s="248"/>
      <c r="G80" s="248"/>
      <c r="H80" s="248"/>
      <c r="I80" s="248"/>
    </row>
    <row r="81" spans="1:9" ht="36" customHeight="1">
      <c r="A81" s="195" t="s">
        <v>69</v>
      </c>
      <c r="B81" s="195"/>
      <c r="C81" s="195"/>
      <c r="D81" s="195"/>
      <c r="E81" s="195"/>
      <c r="F81" s="195"/>
      <c r="G81" s="195"/>
      <c r="H81" s="195"/>
      <c r="I81" s="195"/>
    </row>
    <row r="82" spans="1:9" ht="7.5" customHeight="1">
      <c r="A82" s="249"/>
      <c r="B82" s="249"/>
      <c r="C82" s="249"/>
      <c r="D82" s="249"/>
      <c r="E82" s="249"/>
      <c r="F82" s="249"/>
      <c r="G82" s="249"/>
      <c r="H82" s="249"/>
      <c r="I82" s="249"/>
    </row>
    <row r="83" spans="1:9" ht="21.75" customHeight="1">
      <c r="A83" s="219" t="s">
        <v>70</v>
      </c>
      <c r="B83" s="219"/>
      <c r="C83" s="219"/>
      <c r="D83" s="219"/>
      <c r="E83" s="219"/>
      <c r="F83" s="219"/>
      <c r="G83" s="219"/>
      <c r="H83" s="219"/>
      <c r="I83" s="219"/>
    </row>
    <row r="84" spans="1:9" ht="23.25" customHeight="1">
      <c r="A84" s="13">
        <v>2</v>
      </c>
      <c r="B84" s="214" t="s">
        <v>71</v>
      </c>
      <c r="C84" s="214"/>
      <c r="D84" s="214"/>
      <c r="E84" s="214"/>
      <c r="F84" s="214"/>
      <c r="G84" s="214"/>
      <c r="H84" s="214"/>
      <c r="I84" s="129" t="s">
        <v>31</v>
      </c>
    </row>
    <row r="85" spans="1:9" ht="21.75" customHeight="1">
      <c r="A85" s="49" t="s">
        <v>30</v>
      </c>
      <c r="B85" s="245" t="s">
        <v>160</v>
      </c>
      <c r="C85" s="245"/>
      <c r="D85" s="245"/>
      <c r="E85" s="245"/>
      <c r="F85" s="245"/>
      <c r="G85" s="245"/>
      <c r="H85" s="245"/>
      <c r="I85" s="137">
        <f>I47</f>
        <v>72.86</v>
      </c>
    </row>
    <row r="86" spans="1:9" ht="18.75" customHeight="1">
      <c r="A86" s="49" t="s">
        <v>34</v>
      </c>
      <c r="B86" s="245" t="s">
        <v>35</v>
      </c>
      <c r="C86" s="245"/>
      <c r="D86" s="245"/>
      <c r="E86" s="245"/>
      <c r="F86" s="245"/>
      <c r="G86" s="245"/>
      <c r="H86" s="245"/>
      <c r="I86" s="137">
        <f>I61</f>
        <v>262.97999999999996</v>
      </c>
    </row>
    <row r="87" spans="1:9" ht="21.75" customHeight="1">
      <c r="A87" s="49" t="s">
        <v>52</v>
      </c>
      <c r="B87" s="245" t="s">
        <v>53</v>
      </c>
      <c r="C87" s="245"/>
      <c r="D87" s="245"/>
      <c r="E87" s="245"/>
      <c r="F87" s="245"/>
      <c r="G87" s="245"/>
      <c r="H87" s="245"/>
      <c r="I87" s="137">
        <f>I79</f>
        <v>300</v>
      </c>
    </row>
    <row r="88" spans="1:9" ht="21.75" customHeight="1">
      <c r="A88" s="246" t="s">
        <v>32</v>
      </c>
      <c r="B88" s="246"/>
      <c r="C88" s="246"/>
      <c r="D88" s="246"/>
      <c r="E88" s="246"/>
      <c r="F88" s="246"/>
      <c r="G88" s="246"/>
      <c r="H88" s="246"/>
      <c r="I88" s="138">
        <f>SUM(I85+I86+I87)</f>
        <v>635.8399999999999</v>
      </c>
    </row>
    <row r="89" spans="1:9" ht="12" customHeight="1">
      <c r="A89" s="243"/>
      <c r="B89" s="243"/>
      <c r="C89" s="243"/>
      <c r="D89" s="243"/>
      <c r="E89" s="243"/>
      <c r="F89" s="243"/>
      <c r="G89" s="243"/>
      <c r="H89" s="243"/>
      <c r="I89" s="243"/>
    </row>
    <row r="90" spans="1:10" s="7" customFormat="1" ht="26.25" customHeight="1">
      <c r="A90" s="212" t="s">
        <v>72</v>
      </c>
      <c r="B90" s="212"/>
      <c r="C90" s="212"/>
      <c r="D90" s="212"/>
      <c r="E90" s="212"/>
      <c r="F90" s="212"/>
      <c r="G90" s="212"/>
      <c r="H90" s="212"/>
      <c r="I90" s="212"/>
      <c r="J90" s="156"/>
    </row>
    <row r="91" spans="1:10" s="7" customFormat="1" ht="28.5" customHeight="1">
      <c r="A91" s="37">
        <v>3</v>
      </c>
      <c r="B91" s="213" t="s">
        <v>73</v>
      </c>
      <c r="C91" s="213"/>
      <c r="D91" s="213"/>
      <c r="E91" s="213"/>
      <c r="F91" s="213"/>
      <c r="G91" s="213"/>
      <c r="H91" s="213"/>
      <c r="I91" s="22" t="s">
        <v>74</v>
      </c>
      <c r="J91" s="156"/>
    </row>
    <row r="92" spans="1:10" s="7" customFormat="1" ht="45" customHeight="1">
      <c r="A92" s="19" t="s">
        <v>1</v>
      </c>
      <c r="B92" s="229" t="s">
        <v>75</v>
      </c>
      <c r="C92" s="229"/>
      <c r="D92" s="229"/>
      <c r="E92" s="229"/>
      <c r="F92" s="229"/>
      <c r="G92" s="229"/>
      <c r="H92" s="229"/>
      <c r="I92" s="125">
        <f>ROUND((($I$38/12)+($I$45/12)+($I$38/12/12)+($I$46/12))*(30/30)*0.05,2)</f>
        <v>3.2</v>
      </c>
      <c r="J92" s="156"/>
    </row>
    <row r="93" spans="1:10" s="7" customFormat="1" ht="15.75" customHeight="1">
      <c r="A93" s="19" t="s">
        <v>3</v>
      </c>
      <c r="B93" s="217" t="s">
        <v>76</v>
      </c>
      <c r="C93" s="217"/>
      <c r="D93" s="217"/>
      <c r="E93" s="217"/>
      <c r="F93" s="217"/>
      <c r="G93" s="217"/>
      <c r="H93" s="217"/>
      <c r="I93" s="125">
        <f>ROUND($I$92*H60,2)</f>
        <v>0.26</v>
      </c>
      <c r="J93" s="156"/>
    </row>
    <row r="94" spans="1:10" s="7" customFormat="1" ht="43.5" customHeight="1">
      <c r="A94" s="19" t="s">
        <v>25</v>
      </c>
      <c r="B94" s="229" t="s">
        <v>163</v>
      </c>
      <c r="C94" s="229"/>
      <c r="D94" s="229"/>
      <c r="E94" s="229"/>
      <c r="F94" s="229"/>
      <c r="G94" s="229"/>
      <c r="H94" s="84">
        <v>0.0024</v>
      </c>
      <c r="I94" s="125">
        <f>ROUND($I$38*H94,2)</f>
        <v>1.54</v>
      </c>
      <c r="J94" s="156"/>
    </row>
    <row r="95" spans="1:10" s="7" customFormat="1" ht="31.5" customHeight="1">
      <c r="A95" s="19" t="s">
        <v>5</v>
      </c>
      <c r="B95" s="220" t="s">
        <v>161</v>
      </c>
      <c r="C95" s="221"/>
      <c r="D95" s="221"/>
      <c r="E95" s="221"/>
      <c r="F95" s="221"/>
      <c r="G95" s="241"/>
      <c r="H95" s="85">
        <v>0.0194</v>
      </c>
      <c r="I95" s="125">
        <f>ROUND(($I$38)*H95,2)</f>
        <v>12.45</v>
      </c>
      <c r="J95" s="156"/>
    </row>
    <row r="96" spans="1:10" s="7" customFormat="1" ht="15.75" customHeight="1">
      <c r="A96" s="19" t="s">
        <v>7</v>
      </c>
      <c r="B96" s="217" t="s">
        <v>145</v>
      </c>
      <c r="C96" s="217"/>
      <c r="D96" s="217"/>
      <c r="E96" s="217"/>
      <c r="F96" s="217"/>
      <c r="G96" s="217"/>
      <c r="H96" s="244"/>
      <c r="I96" s="125">
        <f>ROUND($H$61*I95,2)</f>
        <v>4.58</v>
      </c>
      <c r="J96" s="156"/>
    </row>
    <row r="97" spans="1:10" s="7" customFormat="1" ht="35.25" customHeight="1">
      <c r="A97" s="19" t="s">
        <v>25</v>
      </c>
      <c r="B97" s="229" t="s">
        <v>162</v>
      </c>
      <c r="C97" s="229"/>
      <c r="D97" s="229"/>
      <c r="E97" s="229"/>
      <c r="F97" s="229"/>
      <c r="G97" s="229"/>
      <c r="H97" s="76">
        <v>0.0476</v>
      </c>
      <c r="I97" s="125">
        <f>ROUND($I$38*H97,2)</f>
        <v>30.55</v>
      </c>
      <c r="J97" s="156"/>
    </row>
    <row r="98" spans="1:10" s="7" customFormat="1" ht="15.75" customHeight="1">
      <c r="A98" s="199" t="s">
        <v>32</v>
      </c>
      <c r="B98" s="199"/>
      <c r="C98" s="199"/>
      <c r="D98" s="199"/>
      <c r="E98" s="199"/>
      <c r="F98" s="199"/>
      <c r="G98" s="199"/>
      <c r="H98" s="199"/>
      <c r="I98" s="130">
        <f>SUM(I92:I97)</f>
        <v>52.58</v>
      </c>
      <c r="J98" s="156"/>
    </row>
    <row r="99" spans="1:10" s="7" customFormat="1" ht="10.5" customHeight="1">
      <c r="A99" s="240"/>
      <c r="B99" s="240"/>
      <c r="C99" s="240"/>
      <c r="D99" s="240"/>
      <c r="E99" s="240"/>
      <c r="F99" s="240"/>
      <c r="G99" s="240"/>
      <c r="H99" s="240"/>
      <c r="I99" s="240"/>
      <c r="J99" s="156"/>
    </row>
    <row r="100" spans="1:9" ht="24" customHeight="1">
      <c r="A100" s="219" t="s">
        <v>77</v>
      </c>
      <c r="B100" s="219"/>
      <c r="C100" s="219"/>
      <c r="D100" s="219"/>
      <c r="E100" s="219"/>
      <c r="F100" s="219"/>
      <c r="G100" s="219"/>
      <c r="H100" s="219"/>
      <c r="I100" s="219"/>
    </row>
    <row r="101" spans="1:9" ht="27" customHeight="1">
      <c r="A101" s="242" t="s">
        <v>78</v>
      </c>
      <c r="B101" s="242"/>
      <c r="C101" s="242"/>
      <c r="D101" s="242"/>
      <c r="E101" s="242"/>
      <c r="F101" s="242"/>
      <c r="G101" s="242"/>
      <c r="H101" s="242"/>
      <c r="I101" s="242"/>
    </row>
    <row r="102" spans="1:9" ht="51" customHeight="1">
      <c r="A102" s="226" t="s">
        <v>61</v>
      </c>
      <c r="B102" s="227"/>
      <c r="C102" s="227"/>
      <c r="D102" s="227"/>
      <c r="E102" s="227"/>
      <c r="F102" s="227"/>
      <c r="G102" s="227"/>
      <c r="H102" s="227"/>
      <c r="I102" s="228"/>
    </row>
    <row r="103" spans="1:9" ht="8.25" customHeight="1">
      <c r="A103" s="232"/>
      <c r="B103" s="233"/>
      <c r="C103" s="233"/>
      <c r="D103" s="233"/>
      <c r="E103" s="233"/>
      <c r="F103" s="233"/>
      <c r="G103" s="233"/>
      <c r="H103" s="233"/>
      <c r="I103" s="234"/>
    </row>
    <row r="104" spans="1:9" ht="41.25" customHeight="1">
      <c r="A104" s="78" t="s">
        <v>149</v>
      </c>
      <c r="B104" s="80">
        <f>I38</f>
        <v>641.715890909091</v>
      </c>
      <c r="C104" s="79"/>
      <c r="D104" s="78" t="s">
        <v>144</v>
      </c>
      <c r="E104" s="80">
        <f>I88-I67-I72</f>
        <v>350.8599999999999</v>
      </c>
      <c r="F104" s="77"/>
      <c r="G104" s="78" t="s">
        <v>131</v>
      </c>
      <c r="H104" s="80">
        <f>I98</f>
        <v>52.58</v>
      </c>
      <c r="I104" s="139">
        <f>B104+E104+H104</f>
        <v>1045.1558909090909</v>
      </c>
    </row>
    <row r="105" spans="1:9" ht="7.5" customHeight="1">
      <c r="A105" s="235"/>
      <c r="B105" s="236"/>
      <c r="C105" s="236"/>
      <c r="D105" s="236"/>
      <c r="E105" s="236"/>
      <c r="F105" s="236"/>
      <c r="G105" s="236"/>
      <c r="H105" s="236"/>
      <c r="I105" s="236"/>
    </row>
    <row r="106" spans="1:9" ht="22.5" customHeight="1">
      <c r="A106" s="237" t="s">
        <v>33</v>
      </c>
      <c r="B106" s="238"/>
      <c r="C106" s="238"/>
      <c r="D106" s="238"/>
      <c r="E106" s="238"/>
      <c r="F106" s="238"/>
      <c r="G106" s="238"/>
      <c r="H106" s="238"/>
      <c r="I106" s="239"/>
    </row>
    <row r="107" spans="1:9" ht="15.75" customHeight="1">
      <c r="A107" s="51" t="s">
        <v>79</v>
      </c>
      <c r="B107" s="213" t="s">
        <v>80</v>
      </c>
      <c r="C107" s="213"/>
      <c r="D107" s="213"/>
      <c r="E107" s="213"/>
      <c r="F107" s="213"/>
      <c r="G107" s="213"/>
      <c r="H107" s="231"/>
      <c r="I107" s="140" t="s">
        <v>31</v>
      </c>
    </row>
    <row r="108" spans="1:9" ht="16.5" customHeight="1">
      <c r="A108" s="18" t="s">
        <v>1</v>
      </c>
      <c r="B108" s="220" t="s">
        <v>166</v>
      </c>
      <c r="C108" s="221"/>
      <c r="D108" s="221"/>
      <c r="E108" s="221"/>
      <c r="F108" s="221"/>
      <c r="G108" s="221"/>
      <c r="H108" s="87">
        <v>0.09075</v>
      </c>
      <c r="I108" s="141">
        <f>ROUND($I$104*H108,2)</f>
        <v>94.85</v>
      </c>
    </row>
    <row r="109" spans="1:9" ht="15.75" customHeight="1">
      <c r="A109" s="19" t="s">
        <v>3</v>
      </c>
      <c r="B109" s="229" t="s">
        <v>63</v>
      </c>
      <c r="C109" s="229"/>
      <c r="D109" s="229"/>
      <c r="E109" s="229"/>
      <c r="F109" s="229"/>
      <c r="G109" s="229"/>
      <c r="H109" s="230"/>
      <c r="I109" s="125">
        <f>ROUND((($I$104/30)*1)/12,2)</f>
        <v>2.9</v>
      </c>
    </row>
    <row r="110" spans="1:9" ht="24" customHeight="1">
      <c r="A110" s="19" t="s">
        <v>5</v>
      </c>
      <c r="B110" s="229" t="s">
        <v>81</v>
      </c>
      <c r="C110" s="229"/>
      <c r="D110" s="229"/>
      <c r="E110" s="229"/>
      <c r="F110" s="229"/>
      <c r="G110" s="229"/>
      <c r="H110" s="229"/>
      <c r="I110" s="125">
        <f>ROUND((($I$104/30)*5)/12*0.015,2)</f>
        <v>0.22</v>
      </c>
    </row>
    <row r="111" spans="1:9" ht="27.75" customHeight="1">
      <c r="A111" s="19" t="s">
        <v>7</v>
      </c>
      <c r="B111" s="229" t="s">
        <v>82</v>
      </c>
      <c r="C111" s="229"/>
      <c r="D111" s="229"/>
      <c r="E111" s="229"/>
      <c r="F111" s="229"/>
      <c r="G111" s="229"/>
      <c r="H111" s="229"/>
      <c r="I111" s="125">
        <f>ROUND(((($I$104/30)*15)/12)*0.0078,2)</f>
        <v>0.34</v>
      </c>
    </row>
    <row r="112" spans="1:9" ht="27.75" customHeight="1">
      <c r="A112" s="19" t="s">
        <v>25</v>
      </c>
      <c r="B112" s="215" t="s">
        <v>62</v>
      </c>
      <c r="C112" s="215"/>
      <c r="D112" s="215"/>
      <c r="E112" s="215"/>
      <c r="F112" s="215"/>
      <c r="G112" s="215"/>
      <c r="H112" s="215"/>
      <c r="I112" s="125">
        <f>ROUND((((B104+B104/3)/12)*(4/12)+(I61+I79-I67-I72+I98)*(4/12))*0.02,2)</f>
        <v>2.68</v>
      </c>
    </row>
    <row r="113" spans="1:9" ht="27.75" customHeight="1">
      <c r="A113" s="52" t="s">
        <v>26</v>
      </c>
      <c r="B113" s="220" t="s">
        <v>64</v>
      </c>
      <c r="C113" s="221"/>
      <c r="D113" s="221"/>
      <c r="E113" s="221"/>
      <c r="F113" s="221"/>
      <c r="G113" s="221"/>
      <c r="H113" s="222"/>
      <c r="I113" s="125">
        <f>ROUND(((($I$104/30)*5)/12),2)</f>
        <v>14.52</v>
      </c>
    </row>
    <row r="114" spans="1:9" ht="15.75" customHeight="1">
      <c r="A114" s="199" t="s">
        <v>32</v>
      </c>
      <c r="B114" s="199"/>
      <c r="C114" s="199"/>
      <c r="D114" s="199"/>
      <c r="E114" s="199"/>
      <c r="F114" s="199"/>
      <c r="G114" s="199"/>
      <c r="H114" s="199"/>
      <c r="I114" s="142">
        <f>SUM(I108:I113)</f>
        <v>115.51</v>
      </c>
    </row>
    <row r="115" spans="1:9" ht="9.75" customHeight="1">
      <c r="A115" s="199"/>
      <c r="B115" s="199"/>
      <c r="C115" s="199"/>
      <c r="D115" s="199"/>
      <c r="E115" s="199"/>
      <c r="F115" s="199"/>
      <c r="G115" s="199"/>
      <c r="H115" s="199"/>
      <c r="I115" s="199"/>
    </row>
    <row r="116" spans="1:9" ht="20.25" customHeight="1">
      <c r="A116" s="224" t="s">
        <v>146</v>
      </c>
      <c r="B116" s="224"/>
      <c r="C116" s="224"/>
      <c r="D116" s="224"/>
      <c r="E116" s="224"/>
      <c r="F116" s="224"/>
      <c r="G116" s="224"/>
      <c r="H116" s="224"/>
      <c r="I116" s="224"/>
    </row>
    <row r="117" spans="1:9" ht="25.5" customHeight="1">
      <c r="A117" s="37" t="s">
        <v>83</v>
      </c>
      <c r="B117" s="213" t="s">
        <v>147</v>
      </c>
      <c r="C117" s="213"/>
      <c r="D117" s="213"/>
      <c r="E117" s="213"/>
      <c r="F117" s="213"/>
      <c r="G117" s="213"/>
      <c r="H117" s="213"/>
      <c r="I117" s="143" t="s">
        <v>31</v>
      </c>
    </row>
    <row r="118" spans="1:9" ht="13.5" customHeight="1">
      <c r="A118" s="19" t="s">
        <v>1</v>
      </c>
      <c r="B118" s="217" t="s">
        <v>148</v>
      </c>
      <c r="C118" s="217"/>
      <c r="D118" s="217"/>
      <c r="E118" s="217"/>
      <c r="F118" s="217"/>
      <c r="G118" s="217"/>
      <c r="H118" s="217"/>
      <c r="I118" s="125">
        <v>0</v>
      </c>
    </row>
    <row r="119" spans="1:9" ht="15.75" customHeight="1">
      <c r="A119" s="225" t="s">
        <v>32</v>
      </c>
      <c r="B119" s="225"/>
      <c r="C119" s="225"/>
      <c r="D119" s="225"/>
      <c r="E119" s="225"/>
      <c r="F119" s="225"/>
      <c r="G119" s="225"/>
      <c r="H119" s="225"/>
      <c r="I119" s="125">
        <v>0</v>
      </c>
    </row>
    <row r="120" spans="1:9" ht="7.5" customHeight="1">
      <c r="A120" s="223"/>
      <c r="B120" s="223"/>
      <c r="C120" s="223"/>
      <c r="D120" s="223"/>
      <c r="E120" s="223"/>
      <c r="F120" s="223"/>
      <c r="G120" s="223"/>
      <c r="H120" s="223"/>
      <c r="I120" s="223"/>
    </row>
    <row r="121" spans="1:9" ht="23.25" customHeight="1">
      <c r="A121" s="219" t="s">
        <v>84</v>
      </c>
      <c r="B121" s="219"/>
      <c r="C121" s="219"/>
      <c r="D121" s="219"/>
      <c r="E121" s="219"/>
      <c r="F121" s="219"/>
      <c r="G121" s="219"/>
      <c r="H121" s="219"/>
      <c r="I121" s="219"/>
    </row>
    <row r="122" spans="1:9" ht="27.75" customHeight="1">
      <c r="A122" s="13">
        <v>4</v>
      </c>
      <c r="B122" s="213" t="s">
        <v>85</v>
      </c>
      <c r="C122" s="213"/>
      <c r="D122" s="213"/>
      <c r="E122" s="213"/>
      <c r="F122" s="213"/>
      <c r="G122" s="213"/>
      <c r="H122" s="213"/>
      <c r="I122" s="143" t="s">
        <v>31</v>
      </c>
    </row>
    <row r="123" spans="1:9" ht="19.5" customHeight="1">
      <c r="A123" s="55" t="s">
        <v>79</v>
      </c>
      <c r="B123" s="217" t="s">
        <v>80</v>
      </c>
      <c r="C123" s="217"/>
      <c r="D123" s="217"/>
      <c r="E123" s="217"/>
      <c r="F123" s="217"/>
      <c r="G123" s="217"/>
      <c r="H123" s="217"/>
      <c r="I123" s="125">
        <f>I114</f>
        <v>115.51</v>
      </c>
    </row>
    <row r="124" spans="1:9" ht="19.5" customHeight="1">
      <c r="A124" s="55" t="s">
        <v>86</v>
      </c>
      <c r="B124" s="217" t="s">
        <v>147</v>
      </c>
      <c r="C124" s="217"/>
      <c r="D124" s="217"/>
      <c r="E124" s="217"/>
      <c r="F124" s="217"/>
      <c r="G124" s="217"/>
      <c r="H124" s="217"/>
      <c r="I124" s="125">
        <f>I119</f>
        <v>0</v>
      </c>
    </row>
    <row r="125" spans="1:9" ht="19.5" customHeight="1">
      <c r="A125" s="218" t="s">
        <v>32</v>
      </c>
      <c r="B125" s="218"/>
      <c r="C125" s="218"/>
      <c r="D125" s="218"/>
      <c r="E125" s="218"/>
      <c r="F125" s="218"/>
      <c r="G125" s="218"/>
      <c r="H125" s="218"/>
      <c r="I125" s="130">
        <f>SUM(I123+I124)</f>
        <v>115.51</v>
      </c>
    </row>
    <row r="126" spans="1:9" ht="9" customHeight="1">
      <c r="A126" s="196"/>
      <c r="B126" s="196"/>
      <c r="C126" s="196"/>
      <c r="D126" s="196"/>
      <c r="E126" s="196"/>
      <c r="F126" s="196"/>
      <c r="G126" s="196"/>
      <c r="H126" s="196"/>
      <c r="I126" s="196"/>
    </row>
    <row r="127" spans="1:9" ht="30" customHeight="1">
      <c r="A127" s="219" t="s">
        <v>87</v>
      </c>
      <c r="B127" s="219"/>
      <c r="C127" s="219"/>
      <c r="D127" s="219"/>
      <c r="E127" s="219"/>
      <c r="F127" s="219"/>
      <c r="G127" s="219"/>
      <c r="H127" s="219"/>
      <c r="I127" s="219"/>
    </row>
    <row r="128" spans="1:9" ht="25.5" customHeight="1">
      <c r="A128" s="37">
        <v>5</v>
      </c>
      <c r="B128" s="214" t="s">
        <v>88</v>
      </c>
      <c r="C128" s="214"/>
      <c r="D128" s="214"/>
      <c r="E128" s="214"/>
      <c r="F128" s="214"/>
      <c r="G128" s="214"/>
      <c r="H128" s="214"/>
      <c r="I128" s="22" t="s">
        <v>31</v>
      </c>
    </row>
    <row r="129" spans="1:9" ht="17.25" customHeight="1">
      <c r="A129" s="19" t="s">
        <v>1</v>
      </c>
      <c r="B129" s="215" t="s">
        <v>89</v>
      </c>
      <c r="C129" s="215"/>
      <c r="D129" s="215"/>
      <c r="E129" s="215"/>
      <c r="F129" s="215"/>
      <c r="G129" s="215"/>
      <c r="H129" s="215"/>
      <c r="I129" s="132">
        <f>SUM(I190)</f>
        <v>69.62944444444445</v>
      </c>
    </row>
    <row r="130" spans="1:9" ht="15.75" customHeight="1">
      <c r="A130" s="19" t="s">
        <v>3</v>
      </c>
      <c r="B130" s="215" t="s">
        <v>90</v>
      </c>
      <c r="C130" s="215"/>
      <c r="D130" s="215"/>
      <c r="E130" s="215"/>
      <c r="F130" s="215"/>
      <c r="G130" s="215"/>
      <c r="H130" s="215"/>
      <c r="I130" s="135">
        <f>SUM(I206)</f>
        <v>57.739629629629626</v>
      </c>
    </row>
    <row r="131" spans="1:9" ht="15.75" customHeight="1">
      <c r="A131" s="19" t="s">
        <v>5</v>
      </c>
      <c r="B131" s="216" t="s">
        <v>91</v>
      </c>
      <c r="C131" s="216"/>
      <c r="D131" s="216"/>
      <c r="E131" s="216"/>
      <c r="F131" s="216"/>
      <c r="G131" s="216"/>
      <c r="H131" s="216"/>
      <c r="I131" s="135">
        <f>SUM(I196)</f>
        <v>6.079462962962963</v>
      </c>
    </row>
    <row r="132" spans="1:9" ht="15.75" customHeight="1">
      <c r="A132" s="19" t="s">
        <v>7</v>
      </c>
      <c r="B132" s="215" t="s">
        <v>92</v>
      </c>
      <c r="C132" s="215"/>
      <c r="D132" s="215"/>
      <c r="E132" s="215"/>
      <c r="F132" s="215"/>
      <c r="G132" s="215"/>
      <c r="H132" s="215"/>
      <c r="I132" s="135"/>
    </row>
    <row r="133" spans="1:9" ht="15.75" customHeight="1">
      <c r="A133" s="199" t="s">
        <v>28</v>
      </c>
      <c r="B133" s="199"/>
      <c r="C133" s="199"/>
      <c r="D133" s="199"/>
      <c r="E133" s="199"/>
      <c r="F133" s="199"/>
      <c r="G133" s="199"/>
      <c r="H133" s="199"/>
      <c r="I133" s="144">
        <f>SUM(I129:I132)</f>
        <v>133.44853703703703</v>
      </c>
    </row>
    <row r="134" spans="1:9" ht="8.25" customHeight="1">
      <c r="A134" s="210"/>
      <c r="B134" s="210"/>
      <c r="C134" s="210"/>
      <c r="D134" s="210"/>
      <c r="E134" s="210"/>
      <c r="F134" s="210"/>
      <c r="G134" s="210"/>
      <c r="H134" s="210"/>
      <c r="I134" s="210"/>
    </row>
    <row r="135" spans="1:9" ht="14.25" customHeight="1">
      <c r="A135" s="211" t="s">
        <v>94</v>
      </c>
      <c r="B135" s="211"/>
      <c r="C135" s="211"/>
      <c r="D135" s="211"/>
      <c r="E135" s="211"/>
      <c r="F135" s="211"/>
      <c r="G135" s="211"/>
      <c r="H135" s="211"/>
      <c r="I135" s="211"/>
    </row>
    <row r="136" spans="1:9" ht="8.25" customHeight="1">
      <c r="A136" s="57"/>
      <c r="B136" s="58"/>
      <c r="C136" s="58"/>
      <c r="D136" s="58"/>
      <c r="E136" s="58"/>
      <c r="F136" s="58"/>
      <c r="G136" s="58"/>
      <c r="H136" s="58"/>
      <c r="I136" s="58"/>
    </row>
    <row r="137" spans="1:10" s="7" customFormat="1" ht="29.25" customHeight="1">
      <c r="A137" s="212" t="s">
        <v>95</v>
      </c>
      <c r="B137" s="212"/>
      <c r="C137" s="212"/>
      <c r="D137" s="212"/>
      <c r="E137" s="212"/>
      <c r="F137" s="212"/>
      <c r="G137" s="212"/>
      <c r="H137" s="212"/>
      <c r="I137" s="212"/>
      <c r="J137" s="156"/>
    </row>
    <row r="138" spans="1:9" ht="32.25" customHeight="1">
      <c r="A138" s="37">
        <v>6</v>
      </c>
      <c r="B138" s="213" t="s">
        <v>96</v>
      </c>
      <c r="C138" s="213"/>
      <c r="D138" s="213"/>
      <c r="E138" s="213"/>
      <c r="F138" s="213"/>
      <c r="G138" s="213"/>
      <c r="H138" s="13" t="s">
        <v>36</v>
      </c>
      <c r="I138" s="145" t="s">
        <v>97</v>
      </c>
    </row>
    <row r="139" spans="1:9" ht="47.25" customHeight="1">
      <c r="A139" s="208" t="s">
        <v>98</v>
      </c>
      <c r="B139" s="208"/>
      <c r="C139" s="208"/>
      <c r="D139" s="208"/>
      <c r="E139" s="208"/>
      <c r="F139" s="208"/>
      <c r="G139" s="208"/>
      <c r="H139" s="61" t="s">
        <v>56</v>
      </c>
      <c r="I139" s="146">
        <f>SUM(I38+I88+I98+I125+I133)</f>
        <v>1579.094427946128</v>
      </c>
    </row>
    <row r="140" spans="1:9" ht="15.75" customHeight="1">
      <c r="A140" s="63" t="s">
        <v>1</v>
      </c>
      <c r="B140" s="209" t="s">
        <v>99</v>
      </c>
      <c r="C140" s="209"/>
      <c r="D140" s="209"/>
      <c r="E140" s="209"/>
      <c r="F140" s="209"/>
      <c r="G140" s="209"/>
      <c r="H140" s="26">
        <v>0.03</v>
      </c>
      <c r="I140" s="125">
        <f>ROUND(H140*I139,2)</f>
        <v>47.37</v>
      </c>
    </row>
    <row r="141" spans="1:9" ht="48" customHeight="1">
      <c r="A141" s="208" t="s">
        <v>100</v>
      </c>
      <c r="B141" s="208"/>
      <c r="C141" s="208"/>
      <c r="D141" s="208"/>
      <c r="E141" s="208"/>
      <c r="F141" s="208"/>
      <c r="G141" s="208"/>
      <c r="H141" s="64" t="s">
        <v>56</v>
      </c>
      <c r="I141" s="146">
        <f>SUM(I38+I88+I98+I125+I133+I140)</f>
        <v>1626.464427946128</v>
      </c>
    </row>
    <row r="142" spans="1:9" ht="15.75" customHeight="1">
      <c r="A142" s="63" t="s">
        <v>3</v>
      </c>
      <c r="B142" s="209" t="s">
        <v>101</v>
      </c>
      <c r="C142" s="209"/>
      <c r="D142" s="209"/>
      <c r="E142" s="209"/>
      <c r="F142" s="209"/>
      <c r="G142" s="209"/>
      <c r="H142" s="26">
        <v>0.0679</v>
      </c>
      <c r="I142" s="125">
        <f>ROUND(H142*I141,2)</f>
        <v>110.44</v>
      </c>
    </row>
    <row r="143" spans="1:9" ht="49.5" customHeight="1">
      <c r="A143" s="208" t="s">
        <v>102</v>
      </c>
      <c r="B143" s="208"/>
      <c r="C143" s="208"/>
      <c r="D143" s="208"/>
      <c r="E143" s="208"/>
      <c r="F143" s="208"/>
      <c r="G143" s="208"/>
      <c r="H143" s="64" t="s">
        <v>56</v>
      </c>
      <c r="I143" s="146">
        <f>SUM(I38+I88+I98+I125+I133+I140+I142)</f>
        <v>1736.904427946128</v>
      </c>
    </row>
    <row r="144" spans="1:9" ht="15.75" customHeight="1">
      <c r="A144" s="63" t="s">
        <v>5</v>
      </c>
      <c r="B144" s="209" t="s">
        <v>103</v>
      </c>
      <c r="C144" s="209"/>
      <c r="D144" s="209"/>
      <c r="E144" s="209"/>
      <c r="F144" s="209"/>
      <c r="G144" s="209"/>
      <c r="H144" s="65" t="s">
        <v>56</v>
      </c>
      <c r="I144" s="124" t="s">
        <v>56</v>
      </c>
    </row>
    <row r="145" spans="1:9" ht="15.75" customHeight="1">
      <c r="A145" s="19"/>
      <c r="B145" s="209" t="s">
        <v>104</v>
      </c>
      <c r="C145" s="209"/>
      <c r="D145" s="209"/>
      <c r="E145" s="209"/>
      <c r="F145" s="209"/>
      <c r="G145" s="209"/>
      <c r="H145" s="65" t="s">
        <v>56</v>
      </c>
      <c r="I145" s="124" t="s">
        <v>56</v>
      </c>
    </row>
    <row r="146" spans="1:9" ht="17.25" customHeight="1">
      <c r="A146" s="19"/>
      <c r="B146" s="204" t="s">
        <v>105</v>
      </c>
      <c r="C146" s="204"/>
      <c r="D146" s="204"/>
      <c r="E146" s="204"/>
      <c r="F146" s="204"/>
      <c r="G146" s="204"/>
      <c r="H146" s="67">
        <v>0.076</v>
      </c>
      <c r="I146" s="125">
        <f>ROUND(($I$143/(1-$H$155))*H146,2)</f>
        <v>148.74</v>
      </c>
    </row>
    <row r="147" spans="1:9" ht="16.5" customHeight="1">
      <c r="A147" s="19"/>
      <c r="B147" s="204" t="s">
        <v>106</v>
      </c>
      <c r="C147" s="204"/>
      <c r="D147" s="204"/>
      <c r="E147" s="204"/>
      <c r="F147" s="204"/>
      <c r="G147" s="204"/>
      <c r="H147" s="67">
        <v>0.0165</v>
      </c>
      <c r="I147" s="125">
        <f>ROUND(($I$143/(1-$H$155))*H147,2)</f>
        <v>32.29</v>
      </c>
    </row>
    <row r="148" spans="1:9" ht="27" customHeight="1">
      <c r="A148" s="19"/>
      <c r="B148" s="205" t="s">
        <v>107</v>
      </c>
      <c r="C148" s="205"/>
      <c r="D148" s="205"/>
      <c r="E148" s="205"/>
      <c r="F148" s="205"/>
      <c r="G148" s="205"/>
      <c r="H148" s="68" t="s">
        <v>56</v>
      </c>
      <c r="I148" s="124" t="s">
        <v>56</v>
      </c>
    </row>
    <row r="149" spans="1:9" ht="27" customHeight="1">
      <c r="A149" s="19"/>
      <c r="B149" s="205" t="s">
        <v>108</v>
      </c>
      <c r="C149" s="205"/>
      <c r="D149" s="205"/>
      <c r="E149" s="205"/>
      <c r="F149" s="205"/>
      <c r="G149" s="205"/>
      <c r="H149" s="68" t="s">
        <v>56</v>
      </c>
      <c r="I149" s="124" t="s">
        <v>56</v>
      </c>
    </row>
    <row r="150" spans="1:9" ht="18" customHeight="1">
      <c r="A150" s="19"/>
      <c r="B150" s="206" t="s">
        <v>109</v>
      </c>
      <c r="C150" s="206"/>
      <c r="D150" s="206"/>
      <c r="E150" s="206"/>
      <c r="F150" s="206"/>
      <c r="G150" s="206"/>
      <c r="H150" s="68" t="s">
        <v>56</v>
      </c>
      <c r="I150" s="124" t="s">
        <v>56</v>
      </c>
    </row>
    <row r="151" spans="1:9" ht="18" customHeight="1">
      <c r="A151" s="19"/>
      <c r="B151" s="207" t="s">
        <v>110</v>
      </c>
      <c r="C151" s="207"/>
      <c r="D151" s="207"/>
      <c r="E151" s="207"/>
      <c r="F151" s="207"/>
      <c r="G151" s="207"/>
      <c r="H151" s="68" t="s">
        <v>56</v>
      </c>
      <c r="I151" s="124" t="s">
        <v>56</v>
      </c>
    </row>
    <row r="152" spans="1:9" ht="15" customHeight="1">
      <c r="A152" s="19"/>
      <c r="B152" s="204" t="s">
        <v>111</v>
      </c>
      <c r="C152" s="204"/>
      <c r="D152" s="204"/>
      <c r="E152" s="204"/>
      <c r="F152" s="204"/>
      <c r="G152" s="204"/>
      <c r="H152" s="67">
        <v>0.02</v>
      </c>
      <c r="I152" s="125">
        <f>ROUND(($I$143/(1-$H$155))*H152,2)</f>
        <v>39.14</v>
      </c>
    </row>
    <row r="153" spans="1:9" ht="15.75" customHeight="1">
      <c r="A153" s="199" t="s">
        <v>32</v>
      </c>
      <c r="B153" s="199"/>
      <c r="C153" s="199"/>
      <c r="D153" s="199"/>
      <c r="E153" s="199"/>
      <c r="F153" s="199"/>
      <c r="G153" s="199"/>
      <c r="H153" s="199"/>
      <c r="I153" s="130">
        <f>SUM(I140+I142+I146+I147+I152)</f>
        <v>377.98</v>
      </c>
    </row>
    <row r="154" spans="1:9" ht="6.75" customHeight="1">
      <c r="A154" s="196"/>
      <c r="B154" s="196"/>
      <c r="C154" s="196"/>
      <c r="D154" s="196"/>
      <c r="E154" s="196"/>
      <c r="F154" s="196"/>
      <c r="G154" s="196"/>
      <c r="H154" s="196"/>
      <c r="I154" s="196"/>
    </row>
    <row r="155" spans="1:9" ht="15.75" customHeight="1">
      <c r="A155" s="200" t="s">
        <v>112</v>
      </c>
      <c r="B155" s="200"/>
      <c r="C155" s="200"/>
      <c r="D155" s="200"/>
      <c r="E155" s="200"/>
      <c r="F155" s="200"/>
      <c r="G155" s="200"/>
      <c r="H155" s="69">
        <f>SUM(H146:H152)</f>
        <v>0.1125</v>
      </c>
      <c r="I155" s="147">
        <f>SUM(I146:I152)</f>
        <v>220.17000000000002</v>
      </c>
    </row>
    <row r="156" spans="1:9" ht="12.75" customHeight="1">
      <c r="A156" s="201" t="s">
        <v>113</v>
      </c>
      <c r="B156" s="201"/>
      <c r="C156" s="202" t="s">
        <v>114</v>
      </c>
      <c r="D156" s="202"/>
      <c r="E156" s="202"/>
      <c r="F156" s="202"/>
      <c r="G156" s="202"/>
      <c r="H156" s="202"/>
      <c r="I156" s="202"/>
    </row>
    <row r="157" spans="1:9" ht="12" customHeight="1">
      <c r="A157" s="201"/>
      <c r="B157" s="201"/>
      <c r="C157" s="202" t="s">
        <v>115</v>
      </c>
      <c r="D157" s="202"/>
      <c r="E157" s="202"/>
      <c r="F157" s="202"/>
      <c r="G157" s="202"/>
      <c r="H157" s="202"/>
      <c r="I157" s="202"/>
    </row>
    <row r="158" spans="1:9" ht="13.5" customHeight="1">
      <c r="A158" s="201"/>
      <c r="B158" s="201"/>
      <c r="C158" s="203" t="s">
        <v>116</v>
      </c>
      <c r="D158" s="203"/>
      <c r="E158" s="203"/>
      <c r="F158" s="203"/>
      <c r="G158" s="203"/>
      <c r="H158" s="203"/>
      <c r="I158" s="203"/>
    </row>
    <row r="159" spans="1:9" ht="6.75" customHeight="1">
      <c r="A159" s="194"/>
      <c r="B159" s="194"/>
      <c r="C159" s="194"/>
      <c r="D159" s="194"/>
      <c r="E159" s="194"/>
      <c r="F159" s="194"/>
      <c r="G159" s="194"/>
      <c r="H159" s="194"/>
      <c r="I159" s="194"/>
    </row>
    <row r="160" spans="1:9" ht="25.5" customHeight="1">
      <c r="A160" s="195" t="s">
        <v>117</v>
      </c>
      <c r="B160" s="195"/>
      <c r="C160" s="195"/>
      <c r="D160" s="195"/>
      <c r="E160" s="195"/>
      <c r="F160" s="195"/>
      <c r="G160" s="195"/>
      <c r="H160" s="195"/>
      <c r="I160" s="195"/>
    </row>
    <row r="161" spans="1:9" ht="5.25" customHeight="1">
      <c r="A161" s="196"/>
      <c r="B161" s="196"/>
      <c r="C161" s="196"/>
      <c r="D161" s="196"/>
      <c r="E161" s="196"/>
      <c r="F161" s="196"/>
      <c r="G161" s="196"/>
      <c r="H161" s="196"/>
      <c r="I161" s="196"/>
    </row>
    <row r="162" spans="1:9" ht="30" customHeight="1">
      <c r="A162" s="197" t="s">
        <v>118</v>
      </c>
      <c r="B162" s="197"/>
      <c r="C162" s="197"/>
      <c r="D162" s="197"/>
      <c r="E162" s="197"/>
      <c r="F162" s="197"/>
      <c r="G162" s="197"/>
      <c r="H162" s="197"/>
      <c r="I162" s="197"/>
    </row>
    <row r="163" spans="1:9" ht="15" customHeight="1">
      <c r="A163" s="198" t="s">
        <v>119</v>
      </c>
      <c r="B163" s="198"/>
      <c r="C163" s="198"/>
      <c r="D163" s="198"/>
      <c r="E163" s="198"/>
      <c r="F163" s="198"/>
      <c r="G163" s="198"/>
      <c r="H163" s="198"/>
      <c r="I163" s="122" t="s">
        <v>31</v>
      </c>
    </row>
    <row r="164" spans="1:9" ht="15" customHeight="1">
      <c r="A164" s="71" t="s">
        <v>1</v>
      </c>
      <c r="B164" s="193" t="s">
        <v>120</v>
      </c>
      <c r="C164" s="193"/>
      <c r="D164" s="193"/>
      <c r="E164" s="193"/>
      <c r="F164" s="193"/>
      <c r="G164" s="193"/>
      <c r="H164" s="193"/>
      <c r="I164" s="135">
        <f>I38</f>
        <v>641.715890909091</v>
      </c>
    </row>
    <row r="165" spans="1:9" ht="15" customHeight="1">
      <c r="A165" s="71" t="s">
        <v>3</v>
      </c>
      <c r="B165" s="193" t="s">
        <v>29</v>
      </c>
      <c r="C165" s="193"/>
      <c r="D165" s="193"/>
      <c r="E165" s="193"/>
      <c r="F165" s="193"/>
      <c r="G165" s="193"/>
      <c r="H165" s="193"/>
      <c r="I165" s="135">
        <f>I88</f>
        <v>635.8399999999999</v>
      </c>
    </row>
    <row r="166" spans="1:9" ht="15" customHeight="1">
      <c r="A166" s="71" t="s">
        <v>5</v>
      </c>
      <c r="B166" s="193" t="s">
        <v>121</v>
      </c>
      <c r="C166" s="193"/>
      <c r="D166" s="193"/>
      <c r="E166" s="193"/>
      <c r="F166" s="193"/>
      <c r="G166" s="193"/>
      <c r="H166" s="193"/>
      <c r="I166" s="135">
        <f>I98</f>
        <v>52.58</v>
      </c>
    </row>
    <row r="167" spans="1:9" ht="15" customHeight="1">
      <c r="A167" s="71" t="s">
        <v>7</v>
      </c>
      <c r="B167" s="193" t="s">
        <v>122</v>
      </c>
      <c r="C167" s="193"/>
      <c r="D167" s="193"/>
      <c r="E167" s="193"/>
      <c r="F167" s="193"/>
      <c r="G167" s="193"/>
      <c r="H167" s="193"/>
      <c r="I167" s="135">
        <f>I125</f>
        <v>115.51</v>
      </c>
    </row>
    <row r="168" spans="1:9" ht="15" customHeight="1">
      <c r="A168" s="71" t="s">
        <v>25</v>
      </c>
      <c r="B168" s="193" t="s">
        <v>123</v>
      </c>
      <c r="C168" s="193"/>
      <c r="D168" s="193"/>
      <c r="E168" s="193"/>
      <c r="F168" s="193"/>
      <c r="G168" s="193"/>
      <c r="H168" s="193"/>
      <c r="I168" s="135">
        <f>I133</f>
        <v>133.44853703703703</v>
      </c>
    </row>
    <row r="169" spans="1:9" ht="15" customHeight="1">
      <c r="A169" s="189" t="s">
        <v>124</v>
      </c>
      <c r="B169" s="189"/>
      <c r="C169" s="189"/>
      <c r="D169" s="189"/>
      <c r="E169" s="189"/>
      <c r="F169" s="189"/>
      <c r="G169" s="189"/>
      <c r="H169" s="189"/>
      <c r="I169" s="144">
        <f>SUM(I164:I168)</f>
        <v>1579.094427946128</v>
      </c>
    </row>
    <row r="170" spans="1:9" ht="15" customHeight="1">
      <c r="A170" s="73" t="s">
        <v>26</v>
      </c>
      <c r="B170" s="193" t="s">
        <v>125</v>
      </c>
      <c r="C170" s="193"/>
      <c r="D170" s="193"/>
      <c r="E170" s="193"/>
      <c r="F170" s="193"/>
      <c r="G170" s="193"/>
      <c r="H170" s="193"/>
      <c r="I170" s="135">
        <f>I153</f>
        <v>377.98</v>
      </c>
    </row>
    <row r="171" spans="1:9" ht="15" customHeight="1">
      <c r="A171" s="189" t="s">
        <v>126</v>
      </c>
      <c r="B171" s="189"/>
      <c r="C171" s="189"/>
      <c r="D171" s="189"/>
      <c r="E171" s="189"/>
      <c r="F171" s="189"/>
      <c r="G171" s="189"/>
      <c r="H171" s="189"/>
      <c r="I171" s="144">
        <f>SUM(I169:I170)</f>
        <v>1957.074427946128</v>
      </c>
    </row>
    <row r="172" spans="1:10" s="7" customFormat="1" ht="29.25" customHeight="1">
      <c r="A172" s="190" t="s">
        <v>132</v>
      </c>
      <c r="B172" s="190"/>
      <c r="C172" s="190"/>
      <c r="D172" s="190"/>
      <c r="E172" s="190"/>
      <c r="F172" s="190"/>
      <c r="G172" s="190"/>
      <c r="H172" s="190"/>
      <c r="I172" s="190"/>
      <c r="J172" s="156"/>
    </row>
    <row r="173" spans="1:10" s="7" customFormat="1" ht="63" customHeight="1">
      <c r="A173" s="191" t="s">
        <v>133</v>
      </c>
      <c r="B173" s="191"/>
      <c r="C173" s="192" t="s">
        <v>134</v>
      </c>
      <c r="D173" s="192"/>
      <c r="E173" s="88" t="s">
        <v>135</v>
      </c>
      <c r="F173" s="192" t="s">
        <v>136</v>
      </c>
      <c r="G173" s="192"/>
      <c r="H173" s="55" t="s">
        <v>137</v>
      </c>
      <c r="I173" s="98" t="s">
        <v>138</v>
      </c>
      <c r="J173" s="156"/>
    </row>
    <row r="174" spans="1:10" s="7" customFormat="1" ht="14.25" customHeight="1">
      <c r="A174" s="177" t="s">
        <v>183</v>
      </c>
      <c r="B174" s="177"/>
      <c r="C174" s="186">
        <f>SUM(I171)</f>
        <v>1957.074427946128</v>
      </c>
      <c r="D174" s="186"/>
      <c r="E174" s="90">
        <v>1</v>
      </c>
      <c r="F174" s="186">
        <f>SUM(C174*E174)</f>
        <v>1957.074427946128</v>
      </c>
      <c r="G174" s="186"/>
      <c r="H174" s="91">
        <v>1</v>
      </c>
      <c r="I174" s="148">
        <f>SUM(F174*H174)</f>
        <v>1957.074427946128</v>
      </c>
      <c r="J174" s="156"/>
    </row>
    <row r="175" spans="1:10" s="7" customFormat="1" ht="15.75" customHeight="1">
      <c r="A175" s="177"/>
      <c r="B175" s="177"/>
      <c r="C175" s="178"/>
      <c r="D175" s="178"/>
      <c r="E175" s="90"/>
      <c r="F175" s="178"/>
      <c r="G175" s="178"/>
      <c r="H175" s="91"/>
      <c r="I175" s="123"/>
      <c r="J175" s="156"/>
    </row>
    <row r="176" spans="1:10" s="7" customFormat="1" ht="12.75" customHeight="1">
      <c r="A176" s="177"/>
      <c r="B176" s="177"/>
      <c r="C176" s="178"/>
      <c r="D176" s="178"/>
      <c r="E176" s="82"/>
      <c r="F176" s="178"/>
      <c r="G176" s="178"/>
      <c r="H176" s="82"/>
      <c r="I176" s="123"/>
      <c r="J176" s="156"/>
    </row>
    <row r="177" spans="1:10" s="7" customFormat="1" ht="12.75" customHeight="1">
      <c r="A177" s="179" t="s">
        <v>167</v>
      </c>
      <c r="B177" s="179"/>
      <c r="C177" s="179"/>
      <c r="D177" s="179"/>
      <c r="E177" s="179"/>
      <c r="F177" s="179"/>
      <c r="G177" s="179"/>
      <c r="H177" s="179"/>
      <c r="I177" s="149">
        <f>SUM(I174:I176)</f>
        <v>1957.074427946128</v>
      </c>
      <c r="J177" s="156"/>
    </row>
    <row r="178" spans="1:9" ht="9" customHeight="1">
      <c r="A178" s="180"/>
      <c r="B178" s="180"/>
      <c r="C178" s="180"/>
      <c r="D178" s="180"/>
      <c r="E178" s="180"/>
      <c r="F178" s="180"/>
      <c r="G178" s="180"/>
      <c r="H178" s="180"/>
      <c r="I178" s="180"/>
    </row>
    <row r="179" ht="12" hidden="1"/>
    <row r="180" spans="1:9" ht="27" customHeight="1">
      <c r="A180" s="181" t="s">
        <v>169</v>
      </c>
      <c r="B180" s="181"/>
      <c r="C180" s="181"/>
      <c r="D180" s="181"/>
      <c r="E180" s="181"/>
      <c r="F180" s="181"/>
      <c r="G180" s="182"/>
      <c r="H180" s="182"/>
      <c r="I180" s="182"/>
    </row>
    <row r="181" spans="1:9" ht="12.75" customHeight="1">
      <c r="A181" s="175" t="s">
        <v>128</v>
      </c>
      <c r="B181" s="176"/>
      <c r="C181" s="176"/>
      <c r="D181" s="176"/>
      <c r="E181" s="176"/>
      <c r="F181" s="176"/>
      <c r="G181" s="188" t="s">
        <v>127</v>
      </c>
      <c r="H181" s="188"/>
      <c r="I181" s="188"/>
    </row>
    <row r="182" spans="1:9" ht="12.75" customHeight="1">
      <c r="A182" s="169" t="s">
        <v>214</v>
      </c>
      <c r="B182" s="170"/>
      <c r="C182" s="170"/>
      <c r="D182" s="170"/>
      <c r="E182" s="170"/>
      <c r="F182" s="171"/>
      <c r="G182" s="94"/>
      <c r="H182" s="94"/>
      <c r="I182" s="117"/>
    </row>
    <row r="183" spans="1:9" ht="12.75" customHeight="1">
      <c r="A183" s="169" t="s">
        <v>172</v>
      </c>
      <c r="B183" s="170"/>
      <c r="C183" s="170"/>
      <c r="D183" s="170"/>
      <c r="E183" s="170"/>
      <c r="F183" s="171"/>
      <c r="G183" s="94" t="s">
        <v>173</v>
      </c>
      <c r="H183" s="94" t="s">
        <v>171</v>
      </c>
      <c r="I183" s="99" t="s">
        <v>170</v>
      </c>
    </row>
    <row r="184" spans="1:9" ht="12.75" customHeight="1">
      <c r="A184" s="183" t="s">
        <v>185</v>
      </c>
      <c r="B184" s="184"/>
      <c r="C184" s="184"/>
      <c r="D184" s="184"/>
      <c r="E184" s="184"/>
      <c r="F184" s="185"/>
      <c r="G184" s="111">
        <v>2</v>
      </c>
      <c r="H184" s="112">
        <v>87.43333333333334</v>
      </c>
      <c r="I184" s="150">
        <f>H184*G184</f>
        <v>174.86666666666667</v>
      </c>
    </row>
    <row r="185" spans="1:9" ht="12.75" customHeight="1">
      <c r="A185" s="166" t="s">
        <v>198</v>
      </c>
      <c r="B185" s="167"/>
      <c r="C185" s="167"/>
      <c r="D185" s="167"/>
      <c r="E185" s="167"/>
      <c r="F185" s="168"/>
      <c r="G185" s="111">
        <v>2</v>
      </c>
      <c r="H185" s="112">
        <v>65.52</v>
      </c>
      <c r="I185" s="150">
        <f>H185*G185</f>
        <v>131.04</v>
      </c>
    </row>
    <row r="186" spans="1:9" ht="12.75" customHeight="1">
      <c r="A186" s="172" t="s">
        <v>186</v>
      </c>
      <c r="B186" s="173"/>
      <c r="C186" s="173"/>
      <c r="D186" s="173"/>
      <c r="E186" s="173"/>
      <c r="F186" s="174"/>
      <c r="G186" s="111">
        <v>2</v>
      </c>
      <c r="H186" s="112">
        <v>85.92333333333333</v>
      </c>
      <c r="I186" s="150">
        <f>H186*G186</f>
        <v>171.84666666666666</v>
      </c>
    </row>
    <row r="187" spans="1:9" ht="12.75" customHeight="1">
      <c r="A187" s="166" t="s">
        <v>187</v>
      </c>
      <c r="B187" s="167"/>
      <c r="C187" s="167"/>
      <c r="D187" s="167"/>
      <c r="E187" s="167"/>
      <c r="F187" s="168"/>
      <c r="G187" s="111">
        <v>1</v>
      </c>
      <c r="H187" s="112">
        <v>142.93333333333334</v>
      </c>
      <c r="I187" s="150">
        <f>H187*G187</f>
        <v>142.93333333333334</v>
      </c>
    </row>
    <row r="188" spans="1:9" ht="12.75" customHeight="1">
      <c r="A188" s="166" t="s">
        <v>199</v>
      </c>
      <c r="B188" s="167"/>
      <c r="C188" s="167"/>
      <c r="D188" s="167"/>
      <c r="E188" s="167"/>
      <c r="F188" s="168"/>
      <c r="G188" s="111">
        <v>2</v>
      </c>
      <c r="H188" s="112">
        <v>107.43333333333334</v>
      </c>
      <c r="I188" s="150">
        <f>H188*G188</f>
        <v>214.86666666666667</v>
      </c>
    </row>
    <row r="189" spans="1:9" ht="12.75" customHeight="1">
      <c r="A189" s="169" t="s">
        <v>175</v>
      </c>
      <c r="B189" s="170"/>
      <c r="C189" s="170"/>
      <c r="D189" s="170"/>
      <c r="E189" s="170"/>
      <c r="F189" s="171"/>
      <c r="G189" s="94"/>
      <c r="H189" s="95"/>
      <c r="I189" s="151">
        <f>SUM(I184:I188)</f>
        <v>835.5533333333334</v>
      </c>
    </row>
    <row r="190" spans="1:9" ht="12.75" customHeight="1">
      <c r="A190" s="292" t="s">
        <v>215</v>
      </c>
      <c r="B190" s="293"/>
      <c r="C190" s="293"/>
      <c r="D190" s="293"/>
      <c r="E190" s="293"/>
      <c r="F190" s="294"/>
      <c r="G190" s="94"/>
      <c r="H190" s="95"/>
      <c r="I190" s="151">
        <f>I189/12</f>
        <v>69.62944444444445</v>
      </c>
    </row>
    <row r="191" spans="1:9" ht="12.75" customHeight="1">
      <c r="A191" s="98"/>
      <c r="B191" s="99"/>
      <c r="C191" s="99"/>
      <c r="D191" s="99"/>
      <c r="E191" s="99"/>
      <c r="F191" s="100"/>
      <c r="G191" s="94"/>
      <c r="H191" s="95"/>
      <c r="I191" s="151"/>
    </row>
    <row r="192" spans="1:9" ht="12.75" customHeight="1">
      <c r="A192" s="169" t="s">
        <v>174</v>
      </c>
      <c r="B192" s="170"/>
      <c r="C192" s="170"/>
      <c r="D192" s="170"/>
      <c r="E192" s="170"/>
      <c r="F192" s="171"/>
      <c r="G192" s="94"/>
      <c r="H192" s="95"/>
      <c r="I192" s="99"/>
    </row>
    <row r="193" spans="1:9" ht="12.75" customHeight="1">
      <c r="A193" s="169" t="s">
        <v>172</v>
      </c>
      <c r="B193" s="170"/>
      <c r="C193" s="170"/>
      <c r="D193" s="170"/>
      <c r="E193" s="170"/>
      <c r="F193" s="171"/>
      <c r="G193" s="94" t="s">
        <v>173</v>
      </c>
      <c r="H193" s="94" t="s">
        <v>171</v>
      </c>
      <c r="I193" s="99" t="s">
        <v>170</v>
      </c>
    </row>
    <row r="194" spans="1:9" ht="12.75" customHeight="1">
      <c r="A194" s="296" t="s">
        <v>196</v>
      </c>
      <c r="B194" s="297"/>
      <c r="C194" s="297"/>
      <c r="D194" s="297"/>
      <c r="E194" s="297"/>
      <c r="F194" s="298"/>
      <c r="G194" s="111">
        <v>1</v>
      </c>
      <c r="H194" s="112">
        <v>1094.3033333333333</v>
      </c>
      <c r="I194" s="96">
        <f>(H194/60)/3</f>
        <v>6.079462962962963</v>
      </c>
    </row>
    <row r="195" spans="1:9" ht="12.75" customHeight="1">
      <c r="A195" s="311" t="s">
        <v>175</v>
      </c>
      <c r="B195" s="312"/>
      <c r="C195" s="312"/>
      <c r="D195" s="312"/>
      <c r="E195" s="312"/>
      <c r="F195" s="313"/>
      <c r="G195" s="113"/>
      <c r="H195" s="114"/>
      <c r="I195" s="152">
        <f>SUM(I194:I194)</f>
        <v>6.079462962962963</v>
      </c>
    </row>
    <row r="196" spans="1:9" ht="12.75" customHeight="1">
      <c r="A196" s="292" t="s">
        <v>215</v>
      </c>
      <c r="B196" s="293"/>
      <c r="C196" s="293"/>
      <c r="D196" s="293"/>
      <c r="E196" s="293"/>
      <c r="F196" s="294"/>
      <c r="G196" s="113"/>
      <c r="H196" s="114"/>
      <c r="I196" s="152">
        <f>SUM(I195/1)</f>
        <v>6.079462962962963</v>
      </c>
    </row>
    <row r="197" spans="1:9" ht="12.75">
      <c r="A197" s="314" t="s">
        <v>197</v>
      </c>
      <c r="B197" s="315"/>
      <c r="C197" s="315"/>
      <c r="D197" s="315"/>
      <c r="E197" s="315"/>
      <c r="F197" s="316"/>
      <c r="G197" s="113"/>
      <c r="H197" s="114"/>
      <c r="I197" s="152"/>
    </row>
    <row r="198" spans="1:9" ht="12.75" customHeight="1">
      <c r="A198" s="169" t="s">
        <v>172</v>
      </c>
      <c r="B198" s="170"/>
      <c r="C198" s="170"/>
      <c r="D198" s="170"/>
      <c r="E198" s="170"/>
      <c r="F198" s="171"/>
      <c r="G198" s="94" t="s">
        <v>173</v>
      </c>
      <c r="H198" s="94" t="s">
        <v>171</v>
      </c>
      <c r="I198" s="99" t="s">
        <v>170</v>
      </c>
    </row>
    <row r="199" spans="1:9" ht="12.75">
      <c r="A199" s="299" t="s">
        <v>188</v>
      </c>
      <c r="B199" s="300"/>
      <c r="C199" s="300"/>
      <c r="D199" s="300"/>
      <c r="E199" s="300"/>
      <c r="F199" s="301"/>
      <c r="G199" s="111">
        <v>1</v>
      </c>
      <c r="H199" s="112">
        <v>54.33</v>
      </c>
      <c r="I199" s="96">
        <f>H199*G199</f>
        <v>54.33</v>
      </c>
    </row>
    <row r="200" spans="1:9" ht="12.75" customHeight="1">
      <c r="A200" s="292" t="s">
        <v>215</v>
      </c>
      <c r="B200" s="293"/>
      <c r="C200" s="293"/>
      <c r="D200" s="293"/>
      <c r="E200" s="293"/>
      <c r="F200" s="294"/>
      <c r="G200" s="111"/>
      <c r="H200" s="112"/>
      <c r="I200" s="165">
        <f>SUM(I199/1)</f>
        <v>54.33</v>
      </c>
    </row>
    <row r="201" spans="1:9" ht="12.75" customHeight="1">
      <c r="A201" s="162"/>
      <c r="B201" s="163"/>
      <c r="C201" s="163"/>
      <c r="D201" s="163"/>
      <c r="E201" s="163"/>
      <c r="F201" s="164"/>
      <c r="G201" s="111"/>
      <c r="H201" s="112"/>
      <c r="I201" s="96"/>
    </row>
    <row r="202" spans="1:9" ht="12.75">
      <c r="A202" s="166" t="s">
        <v>220</v>
      </c>
      <c r="B202" s="167"/>
      <c r="C202" s="167"/>
      <c r="D202" s="167"/>
      <c r="E202" s="167"/>
      <c r="F202" s="168"/>
      <c r="G202" s="111">
        <v>1</v>
      </c>
      <c r="H202" s="112">
        <v>13.496666666666668</v>
      </c>
      <c r="I202" s="96">
        <f>SUM((H202/12)/3)</f>
        <v>0.37490740740740747</v>
      </c>
    </row>
    <row r="203" spans="1:9" ht="12.75" customHeight="1">
      <c r="A203" s="300" t="s">
        <v>218</v>
      </c>
      <c r="B203" s="300"/>
      <c r="C203" s="300"/>
      <c r="D203" s="300"/>
      <c r="E203" s="300"/>
      <c r="F203" s="301"/>
      <c r="G203" s="111">
        <v>1</v>
      </c>
      <c r="H203" s="112">
        <v>109.25</v>
      </c>
      <c r="I203" s="96">
        <f>SUM((H203/12)/3)</f>
        <v>3.034722222222222</v>
      </c>
    </row>
    <row r="204" spans="1:9" ht="12.75" customHeight="1">
      <c r="A204" s="308" t="s">
        <v>217</v>
      </c>
      <c r="B204" s="309"/>
      <c r="C204" s="309"/>
      <c r="D204" s="309"/>
      <c r="E204" s="309"/>
      <c r="F204" s="310"/>
      <c r="G204" s="116"/>
      <c r="H204" s="114"/>
      <c r="I204" s="115">
        <f>SUM(I202:I203)</f>
        <v>3.409629629629629</v>
      </c>
    </row>
    <row r="205" spans="1:9" ht="12.75">
      <c r="A205" s="292" t="s">
        <v>215</v>
      </c>
      <c r="B205" s="293"/>
      <c r="C205" s="293"/>
      <c r="D205" s="293"/>
      <c r="E205" s="293"/>
      <c r="F205" s="294"/>
      <c r="G205" s="116"/>
      <c r="H205" s="114"/>
      <c r="I205" s="115">
        <f>SUM(I204/1)</f>
        <v>3.409629629629629</v>
      </c>
    </row>
    <row r="206" spans="1:9" ht="12.75" customHeight="1">
      <c r="A206" s="305" t="s">
        <v>219</v>
      </c>
      <c r="B206" s="306"/>
      <c r="C206" s="306"/>
      <c r="D206" s="306"/>
      <c r="E206" s="306"/>
      <c r="F206" s="307"/>
      <c r="G206" s="116"/>
      <c r="H206" s="114"/>
      <c r="I206" s="115">
        <f>SUM(I200+I205)</f>
        <v>57.739629629629626</v>
      </c>
    </row>
  </sheetData>
  <sheetProtection/>
  <mergeCells count="254">
    <mergeCell ref="A190:F190"/>
    <mergeCell ref="A196:F196"/>
    <mergeCell ref="A204:F204"/>
    <mergeCell ref="A205:F205"/>
    <mergeCell ref="A206:F206"/>
    <mergeCell ref="A192:F192"/>
    <mergeCell ref="A193:F193"/>
    <mergeCell ref="A197:F197"/>
    <mergeCell ref="A199:F199"/>
    <mergeCell ref="A200:F200"/>
    <mergeCell ref="A2:I2"/>
    <mergeCell ref="A3:I3"/>
    <mergeCell ref="A4:E4"/>
    <mergeCell ref="F4:I4"/>
    <mergeCell ref="A5:E5"/>
    <mergeCell ref="F5:I5"/>
    <mergeCell ref="A6:I6"/>
    <mergeCell ref="A7:I7"/>
    <mergeCell ref="A8:I8"/>
    <mergeCell ref="B9:G9"/>
    <mergeCell ref="H9:I9"/>
    <mergeCell ref="B10:G10"/>
    <mergeCell ref="H10:I10"/>
    <mergeCell ref="B11:G11"/>
    <mergeCell ref="H11:I11"/>
    <mergeCell ref="B12:G12"/>
    <mergeCell ref="H12:I12"/>
    <mergeCell ref="A13:I13"/>
    <mergeCell ref="A14:E14"/>
    <mergeCell ref="F14:G14"/>
    <mergeCell ref="H14:I14"/>
    <mergeCell ref="A15:E15"/>
    <mergeCell ref="F15:G15"/>
    <mergeCell ref="H15:I15"/>
    <mergeCell ref="A16:I16"/>
    <mergeCell ref="A17:I17"/>
    <mergeCell ref="A18:I18"/>
    <mergeCell ref="A19:I19"/>
    <mergeCell ref="A20:I20"/>
    <mergeCell ref="A21:I21"/>
    <mergeCell ref="K21:O21"/>
    <mergeCell ref="P21:W21"/>
    <mergeCell ref="X21:AE21"/>
    <mergeCell ref="AF21:AM21"/>
    <mergeCell ref="AN21:AU21"/>
    <mergeCell ref="AV21:BC21"/>
    <mergeCell ref="BD21:BK21"/>
    <mergeCell ref="BL21:BS21"/>
    <mergeCell ref="BT21:CA21"/>
    <mergeCell ref="CB21:CI21"/>
    <mergeCell ref="CJ21:CQ21"/>
    <mergeCell ref="CR21:CY21"/>
    <mergeCell ref="CZ21:DG21"/>
    <mergeCell ref="DH21:DO21"/>
    <mergeCell ref="GR21:GY21"/>
    <mergeCell ref="GZ21:HG21"/>
    <mergeCell ref="DP21:DW21"/>
    <mergeCell ref="DX21:EE21"/>
    <mergeCell ref="EF21:EM21"/>
    <mergeCell ref="EN21:EU21"/>
    <mergeCell ref="EV21:FC21"/>
    <mergeCell ref="FD21:FK21"/>
    <mergeCell ref="HH21:HO21"/>
    <mergeCell ref="HP21:HW21"/>
    <mergeCell ref="HX21:IE21"/>
    <mergeCell ref="IF21:IM21"/>
    <mergeCell ref="B22:G22"/>
    <mergeCell ref="H22:I22"/>
    <mergeCell ref="FL21:FS21"/>
    <mergeCell ref="FT21:GA21"/>
    <mergeCell ref="GB21:GI21"/>
    <mergeCell ref="GJ21:GQ21"/>
    <mergeCell ref="B23:G23"/>
    <mergeCell ref="H23:I23"/>
    <mergeCell ref="B24:G24"/>
    <mergeCell ref="H24:I24"/>
    <mergeCell ref="B25:G25"/>
    <mergeCell ref="H25:I25"/>
    <mergeCell ref="B26:G26"/>
    <mergeCell ref="H26:I26"/>
    <mergeCell ref="A27:I27"/>
    <mergeCell ref="A28:I28"/>
    <mergeCell ref="A29:I29"/>
    <mergeCell ref="A30:I30"/>
    <mergeCell ref="B31:G31"/>
    <mergeCell ref="B32:H32"/>
    <mergeCell ref="B33:G33"/>
    <mergeCell ref="B34:G34"/>
    <mergeCell ref="B35:H35"/>
    <mergeCell ref="B36:H36"/>
    <mergeCell ref="B37:H37"/>
    <mergeCell ref="A38:H38"/>
    <mergeCell ref="A39:I39"/>
    <mergeCell ref="A40:I40"/>
    <mergeCell ref="A41:I41"/>
    <mergeCell ref="A42:I42"/>
    <mergeCell ref="A43:I43"/>
    <mergeCell ref="B44:H44"/>
    <mergeCell ref="B45:G45"/>
    <mergeCell ref="B46:G46"/>
    <mergeCell ref="A47:H47"/>
    <mergeCell ref="A48:I48"/>
    <mergeCell ref="A49:I49"/>
    <mergeCell ref="A50:I50"/>
    <mergeCell ref="A51:I51"/>
    <mergeCell ref="B52:G52"/>
    <mergeCell ref="B53:G53"/>
    <mergeCell ref="B54:G54"/>
    <mergeCell ref="B55:C55"/>
    <mergeCell ref="B56:G56"/>
    <mergeCell ref="B57:G57"/>
    <mergeCell ref="B58:G58"/>
    <mergeCell ref="B59:G59"/>
    <mergeCell ref="B60:G60"/>
    <mergeCell ref="A61:G61"/>
    <mergeCell ref="A63:I63"/>
    <mergeCell ref="A64:I64"/>
    <mergeCell ref="A65:I65"/>
    <mergeCell ref="B66:H66"/>
    <mergeCell ref="B67:H67"/>
    <mergeCell ref="B68:G68"/>
    <mergeCell ref="B69:G69"/>
    <mergeCell ref="B70:G70"/>
    <mergeCell ref="B71:G71"/>
    <mergeCell ref="B72:H72"/>
    <mergeCell ref="B73:G73"/>
    <mergeCell ref="B74:G74"/>
    <mergeCell ref="B75:G75"/>
    <mergeCell ref="B76:H76"/>
    <mergeCell ref="B77:H77"/>
    <mergeCell ref="B78:H78"/>
    <mergeCell ref="B79:H79"/>
    <mergeCell ref="A80:I80"/>
    <mergeCell ref="A81:I81"/>
    <mergeCell ref="A82:I82"/>
    <mergeCell ref="A83:I83"/>
    <mergeCell ref="B84:H84"/>
    <mergeCell ref="B85:H85"/>
    <mergeCell ref="B86:H86"/>
    <mergeCell ref="B87:H87"/>
    <mergeCell ref="A88:H88"/>
    <mergeCell ref="A89:I89"/>
    <mergeCell ref="A90:I90"/>
    <mergeCell ref="B91:H91"/>
    <mergeCell ref="B92:H92"/>
    <mergeCell ref="B93:H93"/>
    <mergeCell ref="B94:G94"/>
    <mergeCell ref="B95:G95"/>
    <mergeCell ref="B96:H96"/>
    <mergeCell ref="B97:G97"/>
    <mergeCell ref="A98:H98"/>
    <mergeCell ref="A99:I99"/>
    <mergeCell ref="A100:I100"/>
    <mergeCell ref="A101:I101"/>
    <mergeCell ref="A102:I102"/>
    <mergeCell ref="A103:I103"/>
    <mergeCell ref="A105:I105"/>
    <mergeCell ref="A106:I106"/>
    <mergeCell ref="B107:H107"/>
    <mergeCell ref="B108:G108"/>
    <mergeCell ref="B109:H109"/>
    <mergeCell ref="B110:H110"/>
    <mergeCell ref="B111:H111"/>
    <mergeCell ref="B112:H112"/>
    <mergeCell ref="B113:H113"/>
    <mergeCell ref="A114:H114"/>
    <mergeCell ref="A115:I115"/>
    <mergeCell ref="A116:I116"/>
    <mergeCell ref="B117:H117"/>
    <mergeCell ref="B118:H118"/>
    <mergeCell ref="A119:H119"/>
    <mergeCell ref="A120:I120"/>
    <mergeCell ref="A121:I121"/>
    <mergeCell ref="B122:H122"/>
    <mergeCell ref="B123:H123"/>
    <mergeCell ref="B124:H124"/>
    <mergeCell ref="A125:H125"/>
    <mergeCell ref="A126:I126"/>
    <mergeCell ref="A127:I127"/>
    <mergeCell ref="B128:H128"/>
    <mergeCell ref="B129:H129"/>
    <mergeCell ref="B130:H130"/>
    <mergeCell ref="B131:H131"/>
    <mergeCell ref="B132:H132"/>
    <mergeCell ref="A133:H133"/>
    <mergeCell ref="A134:I134"/>
    <mergeCell ref="A135:I135"/>
    <mergeCell ref="A137:I137"/>
    <mergeCell ref="B138:G138"/>
    <mergeCell ref="A139:G139"/>
    <mergeCell ref="B140:G140"/>
    <mergeCell ref="A141:G141"/>
    <mergeCell ref="B142:G142"/>
    <mergeCell ref="A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A153:H153"/>
    <mergeCell ref="A154:I154"/>
    <mergeCell ref="A155:G155"/>
    <mergeCell ref="A156:B158"/>
    <mergeCell ref="C156:I156"/>
    <mergeCell ref="C157:I157"/>
    <mergeCell ref="C158:I158"/>
    <mergeCell ref="A159:I159"/>
    <mergeCell ref="A160:I160"/>
    <mergeCell ref="A161:I161"/>
    <mergeCell ref="A162:I162"/>
    <mergeCell ref="A163:H163"/>
    <mergeCell ref="B164:H164"/>
    <mergeCell ref="B165:H165"/>
    <mergeCell ref="B166:H166"/>
    <mergeCell ref="B167:H167"/>
    <mergeCell ref="B168:H168"/>
    <mergeCell ref="A169:H169"/>
    <mergeCell ref="B170:H170"/>
    <mergeCell ref="A171:H171"/>
    <mergeCell ref="A172:I172"/>
    <mergeCell ref="A173:B173"/>
    <mergeCell ref="C173:D173"/>
    <mergeCell ref="F173:G173"/>
    <mergeCell ref="A174:B174"/>
    <mergeCell ref="C174:D174"/>
    <mergeCell ref="F174:G174"/>
    <mergeCell ref="A175:B175"/>
    <mergeCell ref="C175:D175"/>
    <mergeCell ref="F175:G175"/>
    <mergeCell ref="A176:B176"/>
    <mergeCell ref="C176:D176"/>
    <mergeCell ref="F176:G176"/>
    <mergeCell ref="A188:F188"/>
    <mergeCell ref="A189:F189"/>
    <mergeCell ref="A177:H177"/>
    <mergeCell ref="A178:I178"/>
    <mergeCell ref="A180:I180"/>
    <mergeCell ref="A181:F181"/>
    <mergeCell ref="G181:I181"/>
    <mergeCell ref="A183:F183"/>
    <mergeCell ref="A202:F202"/>
    <mergeCell ref="A203:F203"/>
    <mergeCell ref="A198:F198"/>
    <mergeCell ref="A182:F182"/>
    <mergeCell ref="A194:F194"/>
    <mergeCell ref="A195:F195"/>
    <mergeCell ref="A184:F184"/>
    <mergeCell ref="A185:F185"/>
    <mergeCell ref="A186:F186"/>
    <mergeCell ref="A187:F1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1">
      <selection activeCell="D18" sqref="D18"/>
    </sheetView>
  </sheetViews>
  <sheetFormatPr defaultColWidth="9.140625" defaultRowHeight="12.75"/>
  <cols>
    <col min="7" max="7" width="1.1484375" style="0" customWidth="1"/>
    <col min="8" max="8" width="9.140625" style="0" hidden="1" customWidth="1"/>
    <col min="9" max="9" width="26.8515625" style="0" customWidth="1"/>
    <col min="10" max="10" width="18.57421875" style="0" bestFit="1" customWidth="1"/>
  </cols>
  <sheetData>
    <row r="1" spans="1:9" ht="15.75">
      <c r="A1" s="190" t="s">
        <v>139</v>
      </c>
      <c r="B1" s="190"/>
      <c r="C1" s="190"/>
      <c r="D1" s="190"/>
      <c r="E1" s="190"/>
      <c r="F1" s="190"/>
      <c r="G1" s="190"/>
      <c r="H1" s="190"/>
      <c r="I1" s="190"/>
    </row>
    <row r="2" spans="1:9" ht="15.75">
      <c r="A2" s="321" t="s">
        <v>140</v>
      </c>
      <c r="B2" s="321"/>
      <c r="C2" s="321"/>
      <c r="D2" s="321"/>
      <c r="E2" s="321"/>
      <c r="F2" s="321"/>
      <c r="G2" s="321"/>
      <c r="H2" s="321"/>
      <c r="I2" s="321"/>
    </row>
    <row r="3" spans="1:10" ht="12.75">
      <c r="A3" s="192" t="s">
        <v>141</v>
      </c>
      <c r="B3" s="192"/>
      <c r="C3" s="192"/>
      <c r="D3" s="192"/>
      <c r="E3" s="192"/>
      <c r="F3" s="192"/>
      <c r="G3" s="192"/>
      <c r="H3" s="192"/>
      <c r="I3" s="103" t="s">
        <v>142</v>
      </c>
      <c r="J3" s="104" t="s">
        <v>195</v>
      </c>
    </row>
    <row r="4" spans="1:10" ht="12.75">
      <c r="A4" s="177" t="s">
        <v>168</v>
      </c>
      <c r="B4" s="177"/>
      <c r="C4" s="177"/>
      <c r="D4" s="177"/>
      <c r="E4" s="177"/>
      <c r="F4" s="177"/>
      <c r="G4" s="177"/>
      <c r="H4" s="177"/>
      <c r="I4" s="105">
        <v>12</v>
      </c>
      <c r="J4" s="101"/>
    </row>
    <row r="5" spans="1:10" ht="12.75" customHeight="1">
      <c r="A5" s="318" t="s">
        <v>191</v>
      </c>
      <c r="B5" s="319"/>
      <c r="C5" s="319"/>
      <c r="D5" s="319"/>
      <c r="E5" s="319"/>
      <c r="F5" s="319"/>
      <c r="G5" s="319"/>
      <c r="H5" s="319"/>
      <c r="I5" s="106">
        <f>'12x36 noturno por empregado'!I179</f>
        <v>8013.077981481482</v>
      </c>
      <c r="J5" s="108">
        <f>I5*12</f>
        <v>96156.93577777779</v>
      </c>
    </row>
    <row r="6" spans="1:10" ht="12.75" customHeight="1">
      <c r="A6" s="318" t="s">
        <v>192</v>
      </c>
      <c r="B6" s="319"/>
      <c r="C6" s="319"/>
      <c r="D6" s="319"/>
      <c r="E6" s="319"/>
      <c r="F6" s="319"/>
      <c r="G6" s="319"/>
      <c r="H6" s="319"/>
      <c r="I6" s="106">
        <f>'12x36 diurno'!I179</f>
        <v>6923.367981481481</v>
      </c>
      <c r="J6" s="108">
        <f>I6*12</f>
        <v>83080.41577777777</v>
      </c>
    </row>
    <row r="7" spans="1:10" ht="12.75">
      <c r="A7" s="177" t="s">
        <v>193</v>
      </c>
      <c r="B7" s="177"/>
      <c r="C7" s="177"/>
      <c r="D7" s="177"/>
      <c r="E7" s="177"/>
      <c r="F7" s="177"/>
      <c r="G7" s="177"/>
      <c r="H7" s="177"/>
      <c r="I7" s="107">
        <f>'20 horas'!I177</f>
        <v>1957.074427946128</v>
      </c>
      <c r="J7" s="108">
        <f>I7*12</f>
        <v>23484.893135353537</v>
      </c>
    </row>
    <row r="8" spans="1:10" ht="12.75">
      <c r="A8" s="320" t="s">
        <v>194</v>
      </c>
      <c r="B8" s="320"/>
      <c r="C8" s="320"/>
      <c r="D8" s="320"/>
      <c r="E8" s="320"/>
      <c r="F8" s="320"/>
      <c r="G8" s="320"/>
      <c r="H8" s="320"/>
      <c r="I8" s="110">
        <f>SUM(I5:I7)</f>
        <v>16893.520390909092</v>
      </c>
      <c r="J8" s="109">
        <f>I8*12</f>
        <v>202722.2446909091</v>
      </c>
    </row>
    <row r="9" spans="1:9" ht="15">
      <c r="A9" s="317" t="s">
        <v>176</v>
      </c>
      <c r="B9" s="317"/>
      <c r="C9" s="317"/>
      <c r="D9" s="317"/>
      <c r="E9" s="317"/>
      <c r="F9" s="317"/>
      <c r="G9" s="317"/>
      <c r="H9" s="317"/>
      <c r="I9" s="102">
        <f>SUM(I8*12)</f>
        <v>202722.2446909091</v>
      </c>
    </row>
  </sheetData>
  <sheetProtection/>
  <mergeCells count="9">
    <mergeCell ref="A9:H9"/>
    <mergeCell ref="A6:H6"/>
    <mergeCell ref="A5:H5"/>
    <mergeCell ref="A8:H8"/>
    <mergeCell ref="A1:I1"/>
    <mergeCell ref="A2:I2"/>
    <mergeCell ref="A3:H3"/>
    <mergeCell ref="A4:H4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2681478</dc:creator>
  <cp:keywords/>
  <dc:description/>
  <cp:lastModifiedBy>2262678</cp:lastModifiedBy>
  <cp:lastPrinted>2019-05-24T12:12:45Z</cp:lastPrinted>
  <dcterms:created xsi:type="dcterms:W3CDTF">2019-02-13T18:06:59Z</dcterms:created>
  <dcterms:modified xsi:type="dcterms:W3CDTF">2019-06-19T13:05:20Z</dcterms:modified>
  <cp:category/>
  <cp:version/>
  <cp:contentType/>
  <cp:contentStatus/>
</cp:coreProperties>
</file>