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al-IN 5-CV" sheetId="1" state="visible" r:id="rId2"/>
  </sheets>
  <definedNames>
    <definedName function="false" hidden="false" localSheetId="0" name="_xlnm.Print_Area" vbProcedure="false">'Real-IN 5-CV'!$A$1:$I$209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<sst xmlns="http://schemas.openxmlformats.org/spreadsheetml/2006/main" count="295" uniqueCount="198">
  <si>
    <r>
      <rPr>
        <b val="true"/>
        <sz val="18"/>
        <color rgb="FF800080"/>
        <rFont val="Arial"/>
        <family val="2"/>
      </rPr>
      <t xml:space="preserve">SERVIÇO COPEIRA - Regime de Tributação: </t>
    </r>
    <r>
      <rPr>
        <b val="true"/>
        <sz val="18"/>
        <color rgb="FF0000FF"/>
        <rFont val="Arial"/>
        <family val="2"/>
      </rPr>
      <t xml:space="preserve">Lucro Real</t>
    </r>
    <r>
      <rPr>
        <b val="true"/>
        <sz val="18"/>
        <color rgb="FF800080"/>
        <rFont val="Arial"/>
        <family val="2"/>
      </rPr>
      <t xml:space="preserve"> </t>
    </r>
  </si>
  <si>
    <r>
      <rPr>
        <b val="true"/>
        <sz val="18"/>
        <rFont val="Arial"/>
        <family val="2"/>
      </rPr>
      <t xml:space="preserve">ANEXO -</t>
    </r>
    <r>
      <rPr>
        <b val="true"/>
        <sz val="18"/>
        <color rgb="FFFF0000"/>
        <rFont val="Arial"/>
        <family val="2"/>
      </rPr>
      <t xml:space="preserve"> </t>
    </r>
    <r>
      <rPr>
        <b val="true"/>
        <sz val="18"/>
        <color rgb="FF0000FF"/>
        <rFont val="Arial"/>
        <family val="2"/>
      </rPr>
      <t xml:space="preserve">CONTA VINCULADA
</t>
    </r>
    <r>
      <rPr>
        <b val="true"/>
        <sz val="18"/>
        <rFont val="Arial"/>
        <family val="2"/>
      </rPr>
      <t xml:space="preserve">MODELO DE PLANILHA DE CUSTOS E FORMAÇÃO DE PREÇOS </t>
    </r>
    <r>
      <rPr>
        <b val="true"/>
        <sz val="18"/>
        <color rgb="FF800080"/>
        <rFont val="Arial"/>
        <family val="2"/>
      </rPr>
      <t xml:space="preserve"> </t>
    </r>
  </si>
  <si>
    <t xml:space="preserve">Nº do processo:</t>
  </si>
  <si>
    <t xml:space="preserve">Licitação nº: 10/2019</t>
  </si>
  <si>
    <t xml:space="preserve">Dia: </t>
  </si>
  <si>
    <t xml:space="preserve">DISCRIMINAÇÃO DOS SERVIÇOS (DADOS REFERENTES À CONTRATAÇÃO)</t>
  </si>
  <si>
    <t xml:space="preserve">A</t>
  </si>
  <si>
    <t xml:space="preserve">Data de apresentação da proposta (dia/mês/ano)</t>
  </si>
  <si>
    <t xml:space="preserve">B</t>
  </si>
  <si>
    <t xml:space="preserve">Município/UF</t>
  </si>
  <si>
    <t xml:space="preserve">FARROUPILHA/RS</t>
  </si>
  <si>
    <t xml:space="preserve">C</t>
  </si>
  <si>
    <t xml:space="preserve">Ano do Acordo, Convenção ou Dissídio Coletivo</t>
  </si>
  <si>
    <t xml:space="preserve">CCT 2019/2019              CONVENÇÃO RS 000143/2019   SINDILIMP </t>
  </si>
  <si>
    <t xml:space="preserve">D</t>
  </si>
  <si>
    <t xml:space="preserve">Número de meses de execução contratual</t>
  </si>
  <si>
    <t xml:space="preserve">IDENTIFICAÇÃO DO SERVIÇO</t>
  </si>
  <si>
    <t xml:space="preserve">Tipo de Serviço: 
                                Limpeza e Conservação Predial                                                                                                   </t>
  </si>
  <si>
    <t xml:space="preserve">Unidade
 de 
Medida</t>
  </si>
  <si>
    <t xml:space="preserve">Quantidade total a contratar (Em função da unidade de medida) </t>
  </si>
  <si>
    <t xml:space="preserve">SERVIÇO DE COPEIRA</t>
  </si>
  <si>
    <t xml:space="preserve">POSTO</t>
  </si>
  <si>
    <t xml:space="preserve"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</si>
  <si>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 val="true"/>
        <sz val="15"/>
        <rFont val="Arial"/>
        <family val="2"/>
      </rPr>
      <t xml:space="preserve">1. MÓDULOS 
</t>
    </r>
    <r>
      <rPr>
        <b val="true"/>
        <sz val="12"/>
        <rFont val="Arial"/>
        <family val="2"/>
      </rPr>
      <t xml:space="preserve">Mão de obra
</t>
    </r>
    <r>
      <rPr>
        <b val="true"/>
        <sz val="11"/>
        <rFont val="Arial"/>
        <family val="2"/>
      </rPr>
      <t xml:space="preserve">Mão de obra vinculada à execução contratual</t>
    </r>
  </si>
  <si>
    <t xml:space="preserve">Dados para composição dos custos referente à mão de obra</t>
  </si>
  <si>
    <t xml:space="preserve">Tipo de Serviço (mesmo serviço com características distintas)</t>
  </si>
  <si>
    <t xml:space="preserve">COPEIRA</t>
  </si>
  <si>
    <t xml:space="preserve">Classificação Brasileira de Ocupações (CBO)</t>
  </si>
  <si>
    <r>
      <rPr>
        <b val="true"/>
        <sz val="10"/>
        <rFont val="Arial"/>
        <family val="2"/>
      </rPr>
      <t xml:space="preserve">Salário Normativo da Categoria Profissional - </t>
    </r>
    <r>
      <rPr>
        <b val="true"/>
        <sz val="10"/>
        <color rgb="FF0000FF"/>
        <rFont val="Arial"/>
        <family val="2"/>
      </rPr>
      <t xml:space="preserve">para a jornada de </t>
    </r>
    <r>
      <rPr>
        <b val="true"/>
        <sz val="12"/>
        <color rgb="FF0000FF"/>
        <rFont val="Arial"/>
        <family val="2"/>
      </rPr>
      <t xml:space="preserve">44</t>
    </r>
    <r>
      <rPr>
        <b val="true"/>
        <sz val="10"/>
        <color rgb="FF0000FF"/>
        <rFont val="Arial"/>
        <family val="2"/>
      </rPr>
      <t xml:space="preserve"> h/sem</t>
    </r>
  </si>
  <si>
    <t xml:space="preserve">Categoria Profissional (vinculada à execução contratual)</t>
  </si>
  <si>
    <t xml:space="preserve">Data-Base da Categoria (dia/mês/ano)</t>
  </si>
  <si>
    <t xml:space="preserve">1º de janeiro de 2019</t>
  </si>
  <si>
    <t xml:space="preserve">Nota 1:  Deverá ser elaborado um quadro para cada tipo de serviço.
Nota 2: A planilha será calculada considerando o valor mensal do empregado</t>
  </si>
  <si>
    <t xml:space="preserve">Módulo 1: Composição da Remuneração</t>
  </si>
  <si>
    <t xml:space="preserve">Composição da Remuneração </t>
  </si>
  <si>
    <t xml:space="preserve">Percentual
(R$)</t>
  </si>
  <si>
    <t xml:space="preserve">Valor
(R$) </t>
  </si>
  <si>
    <r>
      <rPr>
        <b val="true"/>
        <sz val="10"/>
        <rFont val="Arial"/>
        <family val="2"/>
      </rPr>
      <t xml:space="preserve">Salário-Base   </t>
    </r>
    <r>
      <rPr>
        <b val="true"/>
        <sz val="10"/>
        <color rgb="FF0000FF"/>
        <rFont val="Arial"/>
        <family val="2"/>
      </rPr>
      <t xml:space="preserve">jornada de </t>
    </r>
    <r>
      <rPr>
        <b val="true"/>
        <sz val="12"/>
        <color rgb="FF0000FF"/>
        <rFont val="Arial"/>
        <family val="2"/>
      </rPr>
      <t xml:space="preserve">40</t>
    </r>
    <r>
      <rPr>
        <b val="true"/>
        <sz val="10"/>
        <color rgb="FF0000FF"/>
        <rFont val="Arial"/>
        <family val="2"/>
      </rPr>
      <t xml:space="preserve"> horas semanais </t>
    </r>
    <r>
      <rPr>
        <b val="true"/>
        <sz val="10"/>
        <color rgb="FFFF0000"/>
        <rFont val="Arial"/>
        <family val="2"/>
      </rPr>
      <t xml:space="preserve">Cálculo do valor: (40/6)x30xR$(SB/220)</t>
    </r>
  </si>
  <si>
    <t xml:space="preserve">Adicional de Periculosidade </t>
  </si>
  <si>
    <t xml:space="preserve">-</t>
  </si>
  <si>
    <r>
      <rPr>
        <b val="true"/>
        <sz val="10"/>
        <rFont val="Arial"/>
        <family val="2"/>
      </rPr>
      <t xml:space="preserve">Adicional de Insalubridade</t>
    </r>
    <r>
      <rPr>
        <b val="true"/>
        <sz val="8"/>
        <rFont val="Arial"/>
        <family val="2"/>
      </rPr>
      <t xml:space="preserve"> </t>
    </r>
    <r>
      <rPr>
        <b val="true"/>
        <sz val="8"/>
        <color rgb="FFFF0000"/>
        <rFont val="Arial"/>
        <family val="2"/>
      </rPr>
      <t xml:space="preserve">  (cláus 55 da CCT 2019)</t>
    </r>
  </si>
  <si>
    <t xml:space="preserve">Adicional Noturno  </t>
  </si>
  <si>
    <t xml:space="preserve">E</t>
  </si>
  <si>
    <t xml:space="preserve">Adicional de Hora Noturna Reduzida</t>
  </si>
  <si>
    <t xml:space="preserve">F</t>
  </si>
  <si>
    <t xml:space="preserve">Outros (especificar)                                          </t>
  </si>
  <si>
    <t xml:space="preserve">Total </t>
  </si>
  <si>
    <t xml:space="preserve">Nota1:  O Módulo 1 refere-se ao valor mensal devido ao empregado pela prestação do serviço no período de 12 meses.</t>
  </si>
  <si>
    <t xml:space="preserve">Módulo 2 – Encargos e Benefícios Anuais, Mensais e Diários</t>
  </si>
  <si>
    <t xml:space="preserve">Submódulo 2.1 – 13º (décimo terceiro) Salário,  e Adicional de Férias</t>
  </si>
  <si>
    <t xml:space="preserve">2.1</t>
  </si>
  <si>
    <t xml:space="preserve">13º (décimo terceiro) Salário, Férias e Adicional de Férias</t>
  </si>
  <si>
    <t xml:space="preserve">Valor (R$)</t>
  </si>
  <si>
    <t xml:space="preserve">13º (décimo terceiro) </t>
  </si>
  <si>
    <t xml:space="preserve">Adicional de Férias </t>
  </si>
  <si>
    <t xml:space="preserve">Total</t>
  </si>
  <si>
    <r>
      <rPr>
        <sz val="9"/>
        <rFont val="Arial"/>
        <family val="2"/>
      </rPr>
      <t xml:space="preserve"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</t>
    </r>
    <r>
      <rPr>
        <strike val="true"/>
        <sz val="9"/>
        <rFont val="Arial"/>
        <family val="2"/>
      </rPr>
      <t xml:space="preserve"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</si>
  <si>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t xml:space="preserve">Submódulo 2.2 - Encargos Previdenciários (GPS), Fundo de Garantia por Tempo de Serviço (FGTS) e outras contribuições </t>
  </si>
  <si>
    <t xml:space="preserve">2.2</t>
  </si>
  <si>
    <t xml:space="preserve">GPS, FGTS e outras contribuições</t>
  </si>
  <si>
    <t xml:space="preserve">Percentual (%)</t>
  </si>
  <si>
    <t xml:space="preserve">Valor
 (R$)</t>
  </si>
  <si>
    <t xml:space="preserve">INSS</t>
  </si>
  <si>
    <t xml:space="preserve">Salário Educação</t>
  </si>
  <si>
    <r>
      <rPr>
        <b val="true"/>
        <sz val="10"/>
        <rFont val="Arial"/>
        <family val="2"/>
      </rPr>
      <t xml:space="preserve">RAT x FAP
</t>
    </r>
    <r>
      <rPr>
        <b val="true"/>
        <sz val="8"/>
        <color rgb="FFFF0000"/>
        <rFont val="Arial"/>
        <family val="2"/>
      </rPr>
      <t xml:space="preserve">Cálculo do valor: % do SAT x FAP (Fator Acidentário de Prevenção de cada empresa)</t>
    </r>
  </si>
  <si>
    <t xml:space="preserve">RAT =</t>
  </si>
  <si>
    <t xml:space="preserve"> FAP =</t>
  </si>
  <si>
    <t xml:space="preserve">SESC ou SESI</t>
  </si>
  <si>
    <t xml:space="preserve">SENAC ou SENAI</t>
  </si>
  <si>
    <t xml:space="preserve">SEBRAE</t>
  </si>
  <si>
    <t xml:space="preserve">G</t>
  </si>
  <si>
    <t xml:space="preserve">INCRA</t>
  </si>
  <si>
    <t xml:space="preserve">H</t>
  </si>
  <si>
    <t xml:space="preserve">FGTS</t>
  </si>
  <si>
    <t xml:space="preserve"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</si>
  <si>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 xml:space="preserve">Submódulo 2.3 – Benefícios Mensais e Diários</t>
  </si>
  <si>
    <t xml:space="preserve">2.3</t>
  </si>
  <si>
    <t xml:space="preserve">Benefícios Mensais e Diários</t>
  </si>
  <si>
    <r>
      <rPr>
        <b val="true"/>
        <sz val="10"/>
        <rFont val="Arial"/>
        <family val="2"/>
      </rPr>
      <t xml:space="preserve">Transporte                                               </t>
    </r>
    <r>
      <rPr>
        <b val="true"/>
        <sz val="10"/>
        <color rgb="FFFF0000"/>
        <rFont val="Arial"/>
        <family val="2"/>
      </rPr>
      <t xml:space="preserve">Cálculo do valor: [(2xVTx22) – (6%xSB)]</t>
    </r>
  </si>
  <si>
    <r>
      <rPr>
        <b val="true"/>
        <sz val="9"/>
        <rFont val="Arial"/>
        <family val="2"/>
      </rPr>
      <t xml:space="preserve">      </t>
    </r>
    <r>
      <rPr>
        <b val="true"/>
        <sz val="9"/>
        <color rgb="FFFF0000"/>
        <rFont val="Arial"/>
        <family val="2"/>
      </rPr>
      <t xml:space="preserve">A.1) Valor da passagem do transporte coletivo no município de prestação dos serviços: </t>
    </r>
  </si>
  <si>
    <r>
      <rPr>
        <b val="true"/>
        <sz val="9"/>
        <rFont val="Arial"/>
        <family val="2"/>
      </rPr>
      <t xml:space="preserve">     </t>
    </r>
    <r>
      <rPr>
        <b val="true"/>
        <sz val="9"/>
        <color rgb="FFFF0000"/>
        <rFont val="Arial"/>
        <family val="2"/>
      </rPr>
      <t xml:space="preserve"> A.2) Quantidade de passagens por dia por empregado:</t>
    </r>
  </si>
  <si>
    <r>
      <rPr>
        <b val="true"/>
        <sz val="9"/>
        <rFont val="Arial"/>
        <family val="2"/>
      </rPr>
      <t xml:space="preserve">      </t>
    </r>
    <r>
      <rPr>
        <b val="true"/>
        <sz val="9"/>
        <color rgb="FFFF0000"/>
        <rFont val="Arial"/>
        <family val="2"/>
      </rPr>
      <t xml:space="preserve">A.3) Quantidade de dias do mês de recebimento de passagens </t>
    </r>
  </si>
  <si>
    <r>
      <rPr>
        <sz val="10"/>
        <rFont val="Arial"/>
        <family val="2"/>
      </rPr>
      <t xml:space="preserve">     </t>
    </r>
    <r>
      <rPr>
        <b val="true"/>
        <sz val="10"/>
        <color rgb="FFFF0000"/>
        <rFont val="Arial"/>
        <family val="2"/>
      </rPr>
      <t xml:space="preserve">A.4) Participação do empregado em percentual do salário-base </t>
    </r>
    <r>
      <rPr>
        <b val="true"/>
        <sz val="9"/>
        <color rgb="FFFF0000"/>
        <rFont val="Arial"/>
        <family val="2"/>
      </rPr>
      <t xml:space="preserve">(cláus. 21)</t>
    </r>
  </si>
  <si>
    <r>
      <rPr>
        <b val="true"/>
        <sz val="10"/>
        <rFont val="Arial"/>
        <family val="2"/>
      </rPr>
      <t xml:space="preserve">Auxílio-Refeição/Alimentação </t>
    </r>
    <r>
      <rPr>
        <b val="true"/>
        <sz val="8"/>
        <color rgb="FFFF0000"/>
        <rFont val="Arial"/>
        <family val="2"/>
      </rPr>
      <t xml:space="preserve">Cálculo do valor = [(22xVA)x(1-</t>
    </r>
    <r>
      <rPr>
        <b val="true"/>
        <sz val="10"/>
        <color rgb="FF0000FF"/>
        <rFont val="Arial"/>
        <family val="2"/>
      </rPr>
      <t xml:space="preserve">0,19%</t>
    </r>
    <r>
      <rPr>
        <b val="true"/>
        <sz val="8"/>
        <color rgb="FFFF0000"/>
        <rFont val="Arial"/>
        <family val="2"/>
      </rPr>
      <t xml:space="preserve">)]</t>
    </r>
  </si>
  <si>
    <r>
      <rPr>
        <b val="true"/>
        <sz val="9"/>
        <rFont val="Arial"/>
        <family val="2"/>
      </rPr>
      <t xml:space="preserve">      </t>
    </r>
    <r>
      <rPr>
        <b val="true"/>
        <sz val="9"/>
        <color rgb="FFFF0000"/>
        <rFont val="Arial"/>
        <family val="2"/>
      </rPr>
      <t xml:space="preserve">B.1) Valor do auxílio-alimentação (clausula 19 da CCT 2019): </t>
    </r>
  </si>
  <si>
    <r>
      <rPr>
        <b val="true"/>
        <sz val="9"/>
        <rFont val="Arial"/>
        <family val="2"/>
      </rPr>
      <t xml:space="preserve">    </t>
    </r>
    <r>
      <rPr>
        <b val="true"/>
        <sz val="9"/>
        <color rgb="FFFF000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</si>
  <si>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</si>
  <si>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 xml:space="preserve">Assistência Médica e Familiar</t>
  </si>
  <si>
    <r>
      <rPr>
        <b val="true"/>
        <sz val="10"/>
        <rFont val="Arial"/>
        <family val="2"/>
      </rPr>
      <t xml:space="preserve">Plano de Benefício Social Familiar </t>
    </r>
    <r>
      <rPr>
        <b val="true"/>
        <sz val="10"/>
        <color rgb="FFFF0000"/>
        <rFont val="Arial"/>
        <family val="2"/>
      </rPr>
      <t xml:space="preserve">(cláusula 22 da CCT 2019)  Cálculo do valor = R$ 15,02 </t>
    </r>
  </si>
  <si>
    <t xml:space="preserve">Outros (especificar)                                            </t>
  </si>
  <si>
    <t xml:space="preserve"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</si>
  <si>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 xml:space="preserve">Quadro-Resumo do Módulo 2 – Encargos e Benefícios Anuais, Mensais e Diários</t>
  </si>
  <si>
    <t xml:space="preserve">Encargos e Benefícios Anuais, Mensais e Diários</t>
  </si>
  <si>
    <r>
      <rPr>
        <b val="true"/>
        <sz val="10"/>
        <rFont val="Arial"/>
        <family val="2"/>
        <charset val="1"/>
      </rPr>
      <t xml:space="preserve">13º (décimo terceiro) Salário </t>
    </r>
    <r>
      <rPr>
        <b val="true"/>
        <sz val="10"/>
        <rFont val="Arial"/>
        <family val="2"/>
      </rPr>
      <t xml:space="preserve">e Adicional de Férias</t>
    </r>
  </si>
  <si>
    <t xml:space="preserve">Módulo 3 - Provisão para Rescisão</t>
  </si>
  <si>
    <t xml:space="preserve">Provisão para Rescisão</t>
  </si>
  <si>
    <t xml:space="preserve">Valor  (R$)</t>
  </si>
  <si>
    <r>
      <rPr>
        <b val="true"/>
        <sz val="10"/>
        <rFont val="Arial"/>
        <family val="2"/>
      </rPr>
      <t xml:space="preserve">Aviso Prévio Indenizado     </t>
    </r>
    <r>
      <rPr>
        <b val="true"/>
        <sz val="8"/>
        <color rgb="FFFF0000"/>
        <rFont val="Arial"/>
        <family val="2"/>
      </rPr>
      <t xml:space="preserve"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</si>
  <si>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 xml:space="preserve">Incidência do FGTS sobre o Aviso Prévio Indenizado</t>
  </si>
  <si>
    <r>
      <rPr>
        <b val="true"/>
        <sz val="10"/>
        <rFont val="Arial"/>
        <family val="2"/>
      </rPr>
      <t xml:space="preserve">Multa do FGTS e contribuição social sobre o Aviso Prévio Indenizado                </t>
    </r>
    <r>
      <rPr>
        <b val="true"/>
        <sz val="8"/>
        <color rgb="FFFF0000"/>
        <rFont val="Arial"/>
        <family val="2"/>
      </rPr>
      <t xml:space="preserve">cotação de 0,24% sobre o valor do Módulo 1 – Composição da Remuneração, conforme Anexo XII da IN Seges nº 5/2017</t>
    </r>
  </si>
  <si>
    <r>
      <rPr>
        <b val="true"/>
        <sz val="10"/>
        <rFont val="Arial"/>
        <family val="2"/>
      </rPr>
      <t xml:space="preserve">Aviso Previo Trabalhado  </t>
    </r>
    <r>
      <rPr>
        <b val="true"/>
        <sz val="8"/>
        <color rgb="FFFF0000"/>
        <rFont val="Arial"/>
        <family val="2"/>
      </rPr>
      <t xml:space="preserve">Acordão nº 1186/2017 - TCU - Plenário</t>
    </r>
    <r>
      <rPr>
        <b val="true"/>
        <sz val="10"/>
        <color rgb="FFFF0000"/>
        <rFont val="Arial"/>
        <family val="2"/>
      </rPr>
      <t xml:space="preserve"> </t>
    </r>
  </si>
  <si>
    <t xml:space="preserve">Incidência de GPS, FGTS e outras contribuições sobre o Aviso Prévio Trabalhado         </t>
  </si>
  <si>
    <r>
      <rPr>
        <b val="true"/>
        <sz val="10"/>
        <rFont val="Arial"/>
        <family val="2"/>
      </rPr>
      <t xml:space="preserve">Multa do FGTS e contribuição social sobre o Aviso Prévio Trabalhado            </t>
    </r>
    <r>
      <rPr>
        <b val="true"/>
        <sz val="8"/>
        <color rgb="FFFF0000"/>
        <rFont val="Arial"/>
        <family val="2"/>
      </rPr>
      <t xml:space="preserve">cotação de 4,76% sobre o valor do Módulo 1 – Composição da Remuneração, conforme Anexo XII da IN Seges nº 5/2017</t>
    </r>
  </si>
  <si>
    <t xml:space="preserve"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</si>
  <si>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</si>
  <si>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 val="true"/>
        <sz val="11"/>
        <color rgb="FF0000FF"/>
        <rFont val="Arial"/>
        <family val="2"/>
      </rPr>
      <t xml:space="preserve">Base de cálculo para o Custo de Reposição do Profissional Ausente (substituto): BCCPA = MÓDULO 1 + MÓDULO 2 + MÓDULO 3 - </t>
    </r>
    <r>
      <rPr>
        <b val="true"/>
        <sz val="11"/>
        <color rgb="FFFF0000"/>
        <rFont val="Arial"/>
        <family val="2"/>
      </rPr>
      <t xml:space="preserve">exceto o Afastamento Maternidade,  pois que a Rem e o 13º são compensados pelo INSS</t>
    </r>
  </si>
  <si>
    <t xml:space="preserve">MÓD 1 =</t>
  </si>
  <si>
    <r>
      <rPr>
        <b val="true"/>
        <sz val="11"/>
        <color rgb="FF0000FF"/>
        <rFont val="Arial"/>
        <family val="2"/>
      </rPr>
      <t xml:space="preserve">MÓD 2 </t>
    </r>
    <r>
      <rPr>
        <b val="true"/>
        <sz val="10"/>
        <color rgb="FFFF0000"/>
        <rFont val="Arial"/>
        <family val="2"/>
      </rPr>
      <t xml:space="preserve">(sem VA e VT)</t>
    </r>
    <r>
      <rPr>
        <b val="true"/>
        <sz val="11"/>
        <color rgb="FF0000FF"/>
        <rFont val="Arial"/>
        <family val="2"/>
      </rPr>
      <t xml:space="preserve"> =</t>
    </r>
  </si>
  <si>
    <t xml:space="preserve">MÓD 3 =</t>
  </si>
  <si>
    <t xml:space="preserve">Submódulo 4.1 – Substituto nas Ausências Legais </t>
  </si>
  <si>
    <t xml:space="preserve">4.1</t>
  </si>
  <si>
    <t xml:space="preserve">Substituto nas Ausências Legais</t>
  </si>
  <si>
    <r>
      <rPr>
        <b val="true"/>
        <sz val="10"/>
        <rFont val="Arial"/>
        <family val="2"/>
      </rPr>
      <t xml:space="preserve">Substituto na cobertura de Férias</t>
    </r>
    <r>
      <rPr>
        <b val="true"/>
        <sz val="10"/>
        <color rgb="FF009900"/>
        <rFont val="Arial"/>
        <family val="2"/>
      </rPr>
      <t xml:space="preserve">      </t>
    </r>
  </si>
  <si>
    <r>
      <rPr>
        <b val="true"/>
        <sz val="10"/>
        <rFont val="Arial"/>
        <family val="2"/>
      </rPr>
      <t xml:space="preserve">Substituto na cobertura de Ausências Legais </t>
    </r>
    <r>
      <rPr>
        <b val="true"/>
        <sz val="10"/>
        <color rgb="FFFF0000"/>
        <rFont val="Arial"/>
        <family val="2"/>
      </rPr>
      <t xml:space="preserve">Cálculo do valor = [(</t>
    </r>
    <r>
      <rPr>
        <b val="true"/>
        <sz val="10"/>
        <color rgb="FF0000FF"/>
        <rFont val="Arial"/>
        <family val="2"/>
      </rPr>
      <t xml:space="preserve">BCCPA</t>
    </r>
    <r>
      <rPr>
        <b val="true"/>
        <sz val="10"/>
        <color rgb="FFFF0000"/>
        <rFont val="Arial"/>
        <family val="2"/>
      </rPr>
      <t xml:space="preserve">/30)x1dia]/12</t>
    </r>
  </si>
  <si>
    <r>
      <rPr>
        <b val="true"/>
        <sz val="10"/>
        <rFont val="Arial"/>
        <family val="2"/>
      </rPr>
      <t xml:space="preserve">Substituto na cobertura de Licença-Paternidade
</t>
    </r>
    <r>
      <rPr>
        <b val="true"/>
        <sz val="10"/>
        <color rgb="FFFF0000"/>
        <rFont val="Arial"/>
        <family val="2"/>
      </rPr>
      <t xml:space="preserve">Cálculo do valor = (</t>
    </r>
    <r>
      <rPr>
        <b val="true"/>
        <sz val="10"/>
        <color rgb="FF0000FF"/>
        <rFont val="Arial"/>
        <family val="2"/>
      </rPr>
      <t xml:space="preserve">BCCPA</t>
    </r>
    <r>
      <rPr>
        <b val="true"/>
        <sz val="10"/>
        <color rgb="FFFF0000"/>
        <rFont val="Arial"/>
        <family val="2"/>
      </rPr>
      <t xml:space="preserve">/30)x5dias]/12}x1,5%</t>
    </r>
  </si>
  <si>
    <r>
      <rPr>
        <b val="true"/>
        <sz val="10"/>
        <rFont val="Arial"/>
        <family val="2"/>
      </rPr>
      <t xml:space="preserve">Substituto na cobertura de Ausência por acidente de trabalho
</t>
    </r>
    <r>
      <rPr>
        <b val="true"/>
        <sz val="10"/>
        <color rgb="FFFF0000"/>
        <rFont val="Arial"/>
        <family val="2"/>
      </rPr>
      <t xml:space="preserve">Cálculo do valor  = {[(</t>
    </r>
    <r>
      <rPr>
        <b val="true"/>
        <sz val="10"/>
        <color rgb="FF0000FF"/>
        <rFont val="Arial"/>
        <family val="2"/>
      </rPr>
      <t xml:space="preserve">BCCPA</t>
    </r>
    <r>
      <rPr>
        <b val="true"/>
        <sz val="10"/>
        <color rgb="FFFF0000"/>
        <rFont val="Arial"/>
        <family val="2"/>
      </rPr>
      <t xml:space="preserve">/30)x15dias]/12}x0,78%</t>
    </r>
  </si>
  <si>
    <r>
      <rPr>
        <b val="true"/>
        <sz val="10"/>
        <rFont val="Arial"/>
        <family val="2"/>
      </rPr>
      <t xml:space="preserve">Substituto na cobertura de Afastamento Maternidade 
</t>
    </r>
    <r>
      <rPr>
        <b val="true"/>
        <sz val="9"/>
        <color rgb="FFFF0000"/>
        <rFont val="Arial"/>
        <family val="2"/>
      </rPr>
      <t xml:space="preserve">Cálculo do valor = {[(MÓD1 + MÓD1 / 3)/12 + (SUB2.2 + SUB2.3 - VA - VT + MÓD3)]  x (4/12)]} x 2%</t>
    </r>
  </si>
  <si>
    <r>
      <rPr>
        <b val="true"/>
        <sz val="10"/>
        <rFont val="Arial"/>
        <family val="2"/>
      </rPr>
      <t xml:space="preserve">Substituto na cobertura de Ausência por doença
</t>
    </r>
    <r>
      <rPr>
        <b val="true"/>
        <sz val="10"/>
        <color rgb="FFFF0000"/>
        <rFont val="Arial"/>
        <family val="2"/>
      </rPr>
      <t xml:space="preserve">Cálculo do valor = [(</t>
    </r>
    <r>
      <rPr>
        <b val="true"/>
        <sz val="10"/>
        <color rgb="FF0000FF"/>
        <rFont val="Arial"/>
        <family val="2"/>
      </rPr>
      <t xml:space="preserve">BCCPA</t>
    </r>
    <r>
      <rPr>
        <b val="true"/>
        <sz val="10"/>
        <color rgb="FFFF0000"/>
        <rFont val="Arial"/>
        <family val="2"/>
      </rPr>
      <t xml:space="preserve">)/30)x5dias]/12</t>
    </r>
  </si>
  <si>
    <t xml:space="preserve">Submódulo 4.2 – Substituto na Intrajornada</t>
  </si>
  <si>
    <t xml:space="preserve">4.2 </t>
  </si>
  <si>
    <t xml:space="preserve">Substituto na Intrajornada</t>
  </si>
  <si>
    <t xml:space="preserve">Substituto na cobertura de 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</si>
  <si>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</si>
  <si>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</si>
  <si>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4.2</t>
  </si>
  <si>
    <t xml:space="preserve">Módulo 5 – Insumos Diversos</t>
  </si>
  <si>
    <t xml:space="preserve">Insumos diversos</t>
  </si>
  <si>
    <r>
      <rPr>
        <b val="true"/>
        <sz val="10"/>
        <rFont val="Arial"/>
        <family val="2"/>
      </rPr>
      <t xml:space="preserve">Uniformes</t>
    </r>
    <r>
      <rPr>
        <b val="true"/>
        <sz val="10"/>
        <color rgb="FF0000FF"/>
        <rFont val="Arial"/>
        <family val="2"/>
      </rPr>
      <t xml:space="preserve"> </t>
    </r>
  </si>
  <si>
    <r>
      <rPr>
        <b val="true"/>
        <sz val="10"/>
        <rFont val="Arial"/>
        <family val="2"/>
      </rPr>
      <t xml:space="preserve">Materiais</t>
    </r>
    <r>
      <rPr>
        <b val="true"/>
        <sz val="10"/>
        <color rgb="FF0000FF"/>
        <rFont val="Arial"/>
        <family val="2"/>
      </rPr>
      <t xml:space="preserve"> </t>
    </r>
  </si>
  <si>
    <r>
      <rPr>
        <b val="true"/>
        <sz val="10"/>
        <rFont val="Arial"/>
        <family val="2"/>
      </rPr>
      <t xml:space="preserve">Equipamentos</t>
    </r>
    <r>
      <rPr>
        <b val="true"/>
        <sz val="10"/>
        <color rgb="FF0000FF"/>
        <rFont val="Arial"/>
        <family val="2"/>
      </rPr>
      <t xml:space="preserve"> </t>
    </r>
  </si>
  <si>
    <t xml:space="preserve">Outros (especificar) </t>
  </si>
  <si>
    <t xml:space="preserve">0.00</t>
  </si>
  <si>
    <t xml:space="preserve">Nota: Valores mensais por empregado.</t>
  </si>
  <si>
    <t xml:space="preserve">Módulo 6 -  Custos Indiretos, Lucro e Tributos</t>
  </si>
  <si>
    <t xml:space="preserve">Custos Indiretos, Lucro e Tributos </t>
  </si>
  <si>
    <t xml:space="preserve">Valor
(R$)</t>
  </si>
  <si>
    <t xml:space="preserve"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</si>
  <si>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 xml:space="preserve">Custos Indiretos</t>
  </si>
  <si>
    <t xml:space="preserve"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</si>
  <si>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 xml:space="preserve">Lucro</t>
  </si>
  <si>
    <t xml:space="preserve"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</si>
  <si>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 xml:space="preserve">Tributos</t>
  </si>
  <si>
    <t xml:space="preserve">C.1    Tributos Federais (especificar)</t>
  </si>
  <si>
    <r>
      <rPr>
        <sz val="12"/>
        <rFont val="Arial"/>
        <family val="2"/>
      </rPr>
      <t xml:space="preserve">  </t>
    </r>
    <r>
      <rPr>
        <b val="true"/>
        <sz val="12"/>
        <rFont val="Arial"/>
        <family val="2"/>
      </rPr>
      <t xml:space="preserve">a) Cofins</t>
    </r>
    <r>
      <rPr>
        <b val="true"/>
        <sz val="10"/>
        <rFont val="Arial"/>
        <family val="2"/>
      </rPr>
      <t xml:space="preserve">  </t>
    </r>
    <r>
      <rPr>
        <sz val="8.5"/>
        <color rgb="FFFF0000"/>
        <rFont val="Arial"/>
        <family val="2"/>
      </rPr>
      <t xml:space="preserve">(depende do regime de tributação - utilizada a hipótese de Lucro Real)</t>
    </r>
  </si>
  <si>
    <r>
      <rPr>
        <sz val="12"/>
        <rFont val="Arial"/>
        <family val="2"/>
      </rPr>
      <t xml:space="preserve">  </t>
    </r>
    <r>
      <rPr>
        <b val="true"/>
        <sz val="12"/>
        <rFont val="Arial"/>
        <family val="2"/>
      </rPr>
      <t xml:space="preserve">b) PIS</t>
    </r>
    <r>
      <rPr>
        <b val="true"/>
        <sz val="1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(depende do regime de tributação - utilizada a hipótese de Lucro Real)</t>
    </r>
  </si>
  <si>
    <r>
      <rPr>
        <b val="true"/>
        <sz val="12"/>
        <rFont val="Arial"/>
        <family val="2"/>
      </rPr>
      <t xml:space="preserve"> c) IRPJ</t>
    </r>
    <r>
      <rPr>
        <b val="true"/>
        <sz val="12"/>
        <color rgb="FFFF0000"/>
        <rFont val="Arial"/>
        <family val="2"/>
      </rPr>
      <t xml:space="preserve"> </t>
    </r>
    <r>
      <rPr>
        <b val="true"/>
        <sz val="12"/>
        <color rgb="FF0000FF"/>
        <rFont val="Arial"/>
        <family val="2"/>
      </rPr>
      <t xml:space="preserve">-</t>
    </r>
    <r>
      <rPr>
        <b val="true"/>
        <sz val="9"/>
        <color rgb="FF0000FF"/>
        <rFont val="Arial"/>
        <family val="2"/>
      </rPr>
      <t xml:space="preserve">  Em face dos Acórdãos TCU nºs 950/2007-P e 205/2018-P, o licitante não pode cotar expressamente este tributo.</t>
    </r>
  </si>
  <si>
    <r>
      <rPr>
        <b val="true"/>
        <sz val="12"/>
        <rFont val="Arial"/>
        <family val="2"/>
      </rPr>
      <t xml:space="preserve"> d) CSLL </t>
    </r>
    <r>
      <rPr>
        <b val="true"/>
        <sz val="10"/>
        <color rgb="FF0000FF"/>
        <rFont val="Arial"/>
        <family val="2"/>
      </rPr>
      <t xml:space="preserve">- </t>
    </r>
    <r>
      <rPr>
        <b val="true"/>
        <sz val="9"/>
        <color rgb="FF0000FF"/>
        <rFont val="Arial"/>
        <family val="2"/>
      </rPr>
      <t xml:space="preserve"> Em face dos Acórdãos TCU nºs 950/2007-P e 205/2018-P, o licitante não pode cotar expressamente este tributo.</t>
    </r>
  </si>
  <si>
    <t xml:space="preserve">C.2   Tributos Estaduais (especificar)</t>
  </si>
  <si>
    <t xml:space="preserve">C.3   Tributos Municipais (especificar):</t>
  </si>
  <si>
    <r>
      <rPr>
        <sz val="12"/>
        <rFont val="Arial"/>
        <family val="2"/>
      </rPr>
      <t xml:space="preserve">  </t>
    </r>
    <r>
      <rPr>
        <b val="true"/>
        <sz val="12"/>
        <rFont val="Arial"/>
        <family val="2"/>
      </rPr>
      <t xml:space="preserve">a) ISS </t>
    </r>
    <r>
      <rPr>
        <b val="true"/>
        <sz val="10"/>
        <rFont val="Arial"/>
        <family val="2"/>
      </rPr>
      <t xml:space="preserve">             </t>
    </r>
    <r>
      <rPr>
        <sz val="10"/>
        <color rgb="FFFF0000"/>
        <rFont val="Arial"/>
        <family val="2"/>
      </rPr>
      <t xml:space="preserve">(Decreto Municipal POA nº 15.416/2006 - art. 96, § 1º, inc. II)</t>
    </r>
  </si>
  <si>
    <t xml:space="preserve">Percentual Total e Valor Total de Tributos  </t>
  </si>
  <si>
    <t xml:space="preserve"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</si>
  <si>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</si>
  <si>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</si>
  <si>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</si>
  <si>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 xml:space="preserve">Nota 1: Custos Indiretos, Lucro e Tributos por empregado.
Nota 2: O valor referente a tributos é obtido aplicando-se o percentual sobre o valor do faturamento.</t>
  </si>
  <si>
    <r>
      <rPr>
        <b val="true"/>
        <sz val="12"/>
        <rFont val="Arial"/>
        <family val="2"/>
      </rPr>
      <t xml:space="preserve">
</t>
    </r>
    <r>
      <rPr>
        <b val="true"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</si>
  <si>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</si>
  <si>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 xml:space="preserve">Módulo 1 - Composição da Remuneração</t>
  </si>
  <si>
    <t xml:space="preserve">Módulo 3 – Provisão para Rescisão</t>
  </si>
  <si>
    <t xml:space="preserve">Módulo 4 – Custo de Reposição do Profissional Ausente</t>
  </si>
  <si>
    <t xml:space="preserve">Módulo 5 - Insumo Diversos </t>
  </si>
  <si>
    <t xml:space="preserve">Subtotal (A + B + C + D + E)</t>
  </si>
  <si>
    <t xml:space="preserve">Módulo 6 - Custos Indiretos, Lucro e Tributos</t>
  </si>
  <si>
    <t xml:space="preserve">Valor Total por Empregado</t>
  </si>
  <si>
    <t xml:space="preserve">3. QUADRO-RESUMO DO VALOR MENSAL DOS SERVIÇOS</t>
  </si>
  <si>
    <t xml:space="preserve">Tipo de Serviço 
(A)</t>
  </si>
  <si>
    <t xml:space="preserve">Valor Proposto por Empregado 
(B)</t>
  </si>
  <si>
    <t xml:space="preserve">Quantidade de Empregados por Posto 
(C)</t>
  </si>
  <si>
    <t xml:space="preserve">Valor Proposto por Posto
(D) = (B x C)</t>
  </si>
  <si>
    <t xml:space="preserve">Quantidade de Postos 
(E)</t>
  </si>
  <si>
    <t xml:space="preserve">Valor Total do Serviço 
(F) = (D x E)</t>
  </si>
  <si>
    <t xml:space="preserve">Serviço de Copeira</t>
  </si>
  <si>
    <t xml:space="preserve">Valor Mensal dos Serviços </t>
  </si>
  <si>
    <t xml:space="preserve">4. QUADRO DEMONSTRATIVO DO VALOR GLOBAL DA PROPOSTA</t>
  </si>
  <si>
    <t xml:space="preserve">VALOR GLOBAL DA PROPOSTA</t>
  </si>
  <si>
    <t xml:space="preserve">DESCRIÇÃO</t>
  </si>
  <si>
    <t xml:space="preserve">VALOR (R$)</t>
  </si>
  <si>
    <t xml:space="preserve">A        Meses</t>
  </si>
  <si>
    <t xml:space="preserve">B        Valor mensal do serviço</t>
  </si>
  <si>
    <t xml:space="preserve">C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</si>
  <si>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 xml:space="preserve"> MATERIAIS, MÁQUINAS E EQUIPAMENTOS ALOCADOS NA EXECUÇÃO CONTRATUAL</t>
  </si>
  <si>
    <t xml:space="preserve">Especificação dos Materiais/Máquinas/Equipamentos</t>
  </si>
  <si>
    <t xml:space="preserve">Quantidade </t>
  </si>
  <si>
    <t xml:space="preserve">UNIFORMES</t>
  </si>
  <si>
    <t xml:space="preserve">ITENS</t>
  </si>
  <si>
    <t xml:space="preserve">QUANT.</t>
  </si>
  <si>
    <t xml:space="preserve">VLR. UNIT</t>
  </si>
  <si>
    <t xml:space="preserve">VALOR</t>
  </si>
  <si>
    <t xml:space="preserve">Conjunto de Uniforme</t>
  </si>
  <si>
    <t xml:space="preserve">Calçados fechadas</t>
  </si>
  <si>
    <t xml:space="preserve">Avental, amarração na cintura</t>
  </si>
  <si>
    <t xml:space="preserve">Avental comprido</t>
  </si>
  <si>
    <t xml:space="preserve">Touca</t>
  </si>
  <si>
    <t xml:space="preserve">Subtotal</t>
  </si>
  <si>
    <t xml:space="preserve">EQUIPAMENTOS</t>
  </si>
  <si>
    <t xml:space="preserve">Relógio Ponto Eletrônico (vida útil 5 anos) </t>
  </si>
  <si>
    <t xml:space="preserve">Custo mensal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</si>
</sst>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0.00"/>
    <numFmt numFmtId="167" formatCode="_(* #,##0.00_);_(* \(#,##0.00\);_(* \-??_);_(@_)"/>
    <numFmt numFmtId="168" formatCode="0.00%"/>
    <numFmt numFmtId="169" formatCode="_(&quot;R$ &quot;* #,##0.00_);_(&quot;R$ &quot;* \(#,##0.00\);_(&quot;R$ &quot;* \-??_);_(@_)"/>
    <numFmt numFmtId="170" formatCode="&quot;R$ &quot;#,##0.00"/>
    <numFmt numFmtId="171" formatCode="0;[RED]\-0"/>
    <numFmt numFmtId="172" formatCode="#,##0.00"/>
    <numFmt numFmtId="173" formatCode="0.000%"/>
    <numFmt numFmtId="174" formatCode="0%"/>
    <numFmt numFmtId="175" formatCode="0.0000"/>
    <numFmt numFmtId="176" formatCode="0.0000%"/>
    <numFmt numFmtId="177" formatCode="#,##0"/>
    <numFmt numFmtId="178" formatCode="@"/>
    <numFmt numFmtId="179" formatCode="_-* #,##0.00_-;\-* #,##0.00_-;_-* \-??_-;_-@_-"/>
  </numFmts>
  <fonts count="5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8"/>
      <color rgb="FF003366"/>
      <name val="Cambria"/>
      <family val="2"/>
    </font>
    <font>
      <sz val="9"/>
      <name val="Arial"/>
      <family val="2"/>
    </font>
    <font>
      <b val="true"/>
      <sz val="18"/>
      <color rgb="FF800080"/>
      <name val="Arial"/>
      <family val="2"/>
    </font>
    <font>
      <b val="true"/>
      <sz val="18"/>
      <color rgb="FF0000FF"/>
      <name val="Arial"/>
      <family val="2"/>
    </font>
    <font>
      <b val="true"/>
      <sz val="18"/>
      <name val="Arial"/>
      <family val="2"/>
    </font>
    <font>
      <b val="true"/>
      <sz val="18"/>
      <color rgb="FFFF0000"/>
      <name val="Arial"/>
      <family val="2"/>
    </font>
    <font>
      <b val="true"/>
      <sz val="10"/>
      <name val="Arial"/>
      <family val="2"/>
    </font>
    <font>
      <b val="true"/>
      <sz val="10"/>
      <color rgb="FFFF0000"/>
      <name val="Arial"/>
      <family val="2"/>
    </font>
    <font>
      <b val="true"/>
      <sz val="11"/>
      <name val="Arial"/>
      <family val="2"/>
    </font>
    <font>
      <b val="true"/>
      <sz val="15"/>
      <name val="Arial"/>
      <family val="2"/>
    </font>
    <font>
      <b val="true"/>
      <sz val="12"/>
      <name val="Arial"/>
      <family val="2"/>
    </font>
    <font>
      <b val="true"/>
      <sz val="11"/>
      <color rgb="FFFF0000"/>
      <name val="Arial"/>
      <family val="2"/>
    </font>
    <font>
      <b val="true"/>
      <sz val="10"/>
      <color rgb="FF0000FF"/>
      <name val="Arial"/>
      <family val="2"/>
    </font>
    <font>
      <b val="true"/>
      <sz val="12"/>
      <color rgb="FF0000FF"/>
      <name val="Arial"/>
      <family val="2"/>
    </font>
    <font>
      <b val="true"/>
      <sz val="8"/>
      <name val="Arial"/>
      <family val="2"/>
    </font>
    <font>
      <b val="true"/>
      <sz val="8"/>
      <color rgb="FFFF0000"/>
      <name val="Arial"/>
      <family val="2"/>
    </font>
    <font>
      <sz val="10"/>
      <color rgb="FF009900"/>
      <name val="Arial"/>
      <family val="2"/>
    </font>
    <font>
      <b val="true"/>
      <sz val="12"/>
      <color rgb="FF006B6B"/>
      <name val="Arial"/>
      <family val="2"/>
    </font>
    <font>
      <strike val="true"/>
      <sz val="9"/>
      <name val="Arial"/>
      <family val="2"/>
    </font>
    <font>
      <b val="true"/>
      <sz val="10"/>
      <color rgb="FF006B6B"/>
      <name val="Arial"/>
      <family val="2"/>
    </font>
    <font>
      <b val="true"/>
      <sz val="9"/>
      <name val="Arial"/>
      <family val="2"/>
    </font>
    <font>
      <b val="true"/>
      <sz val="9"/>
      <color rgb="FFFF0000"/>
      <name val="Arial"/>
      <family val="2"/>
    </font>
    <font>
      <b val="true"/>
      <strike val="true"/>
      <sz val="10"/>
      <color rgb="FF009900"/>
      <name val="Arial"/>
      <family val="2"/>
    </font>
    <font>
      <b val="true"/>
      <sz val="10"/>
      <name val="Arial"/>
      <family val="2"/>
      <charset val="1"/>
    </font>
    <font>
      <b val="true"/>
      <sz val="10"/>
      <color rgb="FF009900"/>
      <name val="Arial"/>
      <family val="2"/>
    </font>
    <font>
      <b val="true"/>
      <sz val="11"/>
      <color rgb="FF0000FF"/>
      <name val="Arial"/>
      <family val="2"/>
    </font>
    <font>
      <b val="true"/>
      <sz val="14"/>
      <name val="Arial"/>
      <family val="2"/>
    </font>
    <font>
      <b val="true"/>
      <sz val="10"/>
      <color rgb="FF000000"/>
      <name val="Arial"/>
      <family val="2"/>
    </font>
    <font>
      <sz val="12"/>
      <name val="Arial"/>
      <family val="2"/>
    </font>
    <font>
      <sz val="8.5"/>
      <color rgb="FFFF0000"/>
      <name val="Arial"/>
      <family val="2"/>
    </font>
    <font>
      <sz val="9"/>
      <color rgb="FFFF0000"/>
      <name val="Arial"/>
      <family val="2"/>
    </font>
    <font>
      <b val="true"/>
      <sz val="12"/>
      <color rgb="FFFF0000"/>
      <name val="Arial"/>
      <family val="2"/>
    </font>
    <font>
      <b val="true"/>
      <sz val="9"/>
      <color rgb="FF0000FF"/>
      <name val="Arial"/>
      <family val="2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9900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6B6B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990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66"/>
      </patternFill>
    </fill>
    <fill>
      <patternFill patternType="solid">
        <fgColor rgb="FFFFFF66"/>
        <bgColor rgb="FFFFFF99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n">
        <color rgb="FF333399"/>
      </bottom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/>
      <bottom style="thin">
        <color rgb="FF0066C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6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4" borderId="0" applyFont="true" applyBorder="false" applyAlignment="false" applyProtection="false"/>
    <xf numFmtId="164" fontId="7" fillId="16" borderId="1" applyFont="true" applyBorder="true" applyAlignment="false" applyProtection="false"/>
    <xf numFmtId="164" fontId="8" fillId="17" borderId="2" applyFont="true" applyBorder="true" applyAlignment="false" applyProtection="false"/>
    <xf numFmtId="164" fontId="9" fillId="0" borderId="3" applyFont="true" applyBorder="true" applyAlignment="false" applyProtection="false"/>
    <xf numFmtId="164" fontId="10" fillId="7" borderId="1" applyFont="true" applyBorder="true" applyAlignment="false" applyProtection="false"/>
    <xf numFmtId="164" fontId="11" fillId="3" borderId="0" applyFont="true" applyBorder="false" applyAlignment="false" applyProtection="false"/>
    <xf numFmtId="164" fontId="12" fillId="18" borderId="0" applyFont="true" applyBorder="false" applyAlignment="false" applyProtection="false"/>
    <xf numFmtId="164" fontId="0" fillId="19" borderId="4" applyFont="true" applyBorder="true" applyAlignment="false" applyProtection="false"/>
    <xf numFmtId="164" fontId="13" fillId="16" borderId="5" applyFont="true" applyBorder="true" applyAlignment="false" applyProtection="false"/>
    <xf numFmtId="164" fontId="14" fillId="0" borderId="0" applyFont="true" applyBorder="false" applyAlignment="false" applyProtection="false"/>
    <xf numFmtId="164" fontId="15" fillId="0" borderId="0" applyFont="true" applyBorder="false" applyAlignment="false" applyProtection="false"/>
    <xf numFmtId="164" fontId="16" fillId="0" borderId="6" applyFont="true" applyBorder="true" applyAlignment="false" applyProtection="false"/>
    <xf numFmtId="164" fontId="17" fillId="0" borderId="7" applyFont="true" applyBorder="true" applyAlignment="false" applyProtection="false"/>
    <xf numFmtId="164" fontId="18" fillId="0" borderId="8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0" applyFont="true" applyBorder="false" applyAlignment="false" applyProtection="false"/>
    <xf numFmtId="164" fontId="5" fillId="20" borderId="0" applyFont="true" applyBorder="false" applyAlignment="false" applyProtection="false"/>
    <xf numFmtId="164" fontId="5" fillId="21" borderId="0" applyFont="true" applyBorder="false" applyAlignment="false" applyProtection="false"/>
    <xf numFmtId="164" fontId="5" fillId="22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23" borderId="0" applyFont="true" applyBorder="false" applyAlignment="false" applyProtection="false"/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8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8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2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0" fillId="0" borderId="0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2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0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27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0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25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1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2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2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18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27" fillId="18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5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24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35" fillId="25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18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2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5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3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18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5" fillId="18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2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2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25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18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2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2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25" fillId="18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5" fillId="18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25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5" borderId="13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25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5" fillId="25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1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4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40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40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0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2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2" fillId="18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42" fillId="18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3" fillId="2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31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31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1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7" fillId="25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4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4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25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4" fillId="25" borderId="1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2" fontId="4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4" fillId="25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1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2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5" fillId="18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27" fillId="1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18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5" fillId="18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5" fillId="2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2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7" fillId="18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6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2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6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26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2" fillId="2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2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2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25" fillId="18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2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2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2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0" borderId="9" xfId="17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2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2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25" fillId="25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2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0" fillId="0" borderId="9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2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6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9" xfId="17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12" xfId="17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9" xfId="17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79" fontId="2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4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Ênfase1" xfId="20" builtinId="53" customBuiltin="true"/>
    <cellStyle name="20% - Ênfase2" xfId="21" builtinId="53" customBuiltin="true"/>
    <cellStyle name="20% - Ênfase3" xfId="22" builtinId="53" customBuiltin="true"/>
    <cellStyle name="20% - Ênfase4" xfId="23" builtinId="53" customBuiltin="true"/>
    <cellStyle name="20% - Ênfase5" xfId="24" builtinId="53" customBuiltin="true"/>
    <cellStyle name="20% - Ênfase6" xfId="25" builtinId="53" customBuiltin="true"/>
    <cellStyle name="40% - Ênfase1" xfId="26" builtinId="53" customBuiltin="true"/>
    <cellStyle name="40% - Ênfase2" xfId="27" builtinId="53" customBuiltin="true"/>
    <cellStyle name="40% - Ênfase3" xfId="28" builtinId="53" customBuiltin="true"/>
    <cellStyle name="40% - Ênfase4" xfId="29" builtinId="53" customBuiltin="true"/>
    <cellStyle name="40% - Ênfase5" xfId="30" builtinId="53" customBuiltin="true"/>
    <cellStyle name="40% - Ênfase6" xfId="31" builtinId="53" customBuiltin="true"/>
    <cellStyle name="60% - Ênfase1" xfId="32" builtinId="53" customBuiltin="true"/>
    <cellStyle name="60% - Ênfase2" xfId="33" builtinId="53" customBuiltin="true"/>
    <cellStyle name="60% - Ênfase3" xfId="34" builtinId="53" customBuiltin="true"/>
    <cellStyle name="60% - Ênfase4" xfId="35" builtinId="53" customBuiltin="true"/>
    <cellStyle name="60% - Ênfase5" xfId="36" builtinId="53" customBuiltin="true"/>
    <cellStyle name="60% - Ênfase6" xfId="37" builtinId="53" customBuiltin="true"/>
    <cellStyle name="Bom" xfId="38" builtinId="53" customBuiltin="true"/>
    <cellStyle name="Cálculo" xfId="39" builtinId="53" customBuiltin="true"/>
    <cellStyle name="Célula de Verificação" xfId="40" builtinId="53" customBuiltin="true"/>
    <cellStyle name="Célula Vinculada" xfId="41" builtinId="53" customBuiltin="true"/>
    <cellStyle name="Entrada" xfId="42" builtinId="53" customBuiltin="true"/>
    <cellStyle name="Incorreto" xfId="43" builtinId="53" customBuiltin="true"/>
    <cellStyle name="Neutra" xfId="44" builtinId="53" customBuiltin="true"/>
    <cellStyle name="Nota" xfId="45" builtinId="53" customBuiltin="true"/>
    <cellStyle name="Saída" xfId="46" builtinId="53" customBuiltin="true"/>
    <cellStyle name="Texto de Aviso" xfId="47" builtinId="53" customBuiltin="true"/>
    <cellStyle name="Texto Explicativo" xfId="48" builtinId="53" customBuiltin="true"/>
    <cellStyle name="Título 1" xfId="49" builtinId="53" customBuiltin="true"/>
    <cellStyle name="Título 2" xfId="50" builtinId="53" customBuiltin="true"/>
    <cellStyle name="Título 3" xfId="51" builtinId="53" customBuiltin="true"/>
    <cellStyle name="Título 4" xfId="52" builtinId="53" customBuiltin="true"/>
    <cellStyle name="Título 5" xfId="53" builtinId="53" customBuiltin="true"/>
    <cellStyle name="Ênfase1" xfId="54" builtinId="53" customBuiltin="true"/>
    <cellStyle name="Ênfase2" xfId="55" builtinId="53" customBuiltin="true"/>
    <cellStyle name="Ênfase3" xfId="56" builtinId="53" customBuiltin="true"/>
    <cellStyle name="Ênfase4" xfId="57" builtinId="53" customBuiltin="true"/>
    <cellStyle name="Ênfase5" xfId="58" builtinId="53" customBuiltin="true"/>
    <cellStyle name="Ênfase6" xfId="59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B6B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990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209"/>
  <sheetViews>
    <sheetView showFormulas="false" showGridLines="tru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A4" activeCellId="0" sqref="A4"/>
    </sheetView>
  </sheetViews>
  <sheetFormatPr defaultRowHeight="12" zeroHeight="false" outlineLevelRow="0" outlineLevelCol="0"/>
  <cols>
    <col collapsed="false" customWidth="true" hidden="false" outlineLevel="0" max="1" min="1" style="1" width="15.27"/>
    <col collapsed="false" customWidth="true" hidden="false" outlineLevel="0" max="2" min="2" style="1" width="11.12"/>
    <col collapsed="false" customWidth="true" hidden="false" outlineLevel="0" max="3" min="3" style="1" width="13.27"/>
    <col collapsed="false" customWidth="true" hidden="false" outlineLevel="0" max="4" min="4" style="1" width="10.12"/>
    <col collapsed="false" customWidth="true" hidden="false" outlineLevel="0" max="5" min="5" style="1" width="12.4"/>
    <col collapsed="false" customWidth="true" hidden="false" outlineLevel="0" max="6" min="6" style="1" width="11.27"/>
    <col collapsed="false" customWidth="true" hidden="false" outlineLevel="0" max="7" min="7" style="1" width="9.84"/>
    <col collapsed="false" customWidth="true" hidden="false" outlineLevel="0" max="8" min="8" style="1" width="13.4"/>
    <col collapsed="false" customWidth="true" hidden="false" outlineLevel="0" max="9" min="9" style="2" width="14.54"/>
    <col collapsed="false" customWidth="true" hidden="false" outlineLevel="0" max="10" min="10" style="1" width="10.69"/>
    <col collapsed="false" customWidth="true" hidden="false" outlineLevel="0" max="11" min="11" style="1" width="11.12"/>
    <col collapsed="false" customWidth="true" hidden="false" outlineLevel="0" max="12" min="12" style="1" width="7.41"/>
    <col collapsed="false" customWidth="true" hidden="false" outlineLevel="0" max="13" min="13" style="1" width="6.55"/>
    <col collapsed="false" customWidth="true" hidden="false" outlineLevel="0" max="15" min="14" style="1" width="9.27"/>
    <col collapsed="false" customWidth="true" hidden="false" outlineLevel="0" max="257" min="16" style="1" width="9.13"/>
    <col collapsed="false" customWidth="true" hidden="false" outlineLevel="0" max="1025" min="258" style="0" width="9.13"/>
  </cols>
  <sheetData>
    <row r="2" customFormat="false" ht="23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</row>
    <row r="3" customFormat="false" ht="45.4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</row>
    <row r="4" customFormat="false" ht="15.75" hidden="false" customHeight="true" outlineLevel="0" collapsed="false">
      <c r="A4" s="5" t="s">
        <v>2</v>
      </c>
      <c r="B4" s="5"/>
      <c r="C4" s="5"/>
      <c r="D4" s="5"/>
      <c r="E4" s="5"/>
      <c r="F4" s="6"/>
      <c r="G4" s="6"/>
      <c r="H4" s="6"/>
      <c r="I4" s="6"/>
    </row>
    <row r="5" customFormat="false" ht="15.75" hidden="false" customHeight="true" outlineLevel="0" collapsed="false">
      <c r="A5" s="5" t="s">
        <v>3</v>
      </c>
      <c r="B5" s="5"/>
      <c r="C5" s="5"/>
      <c r="D5" s="5"/>
      <c r="E5" s="5"/>
      <c r="F5" s="6"/>
      <c r="G5" s="6"/>
      <c r="H5" s="6"/>
      <c r="I5" s="6"/>
    </row>
    <row r="6" customFormat="false" ht="16.15" hidden="false" customHeight="true" outlineLevel="0" collapsed="false">
      <c r="A6" s="5" t="s">
        <v>4</v>
      </c>
      <c r="B6" s="5"/>
      <c r="C6" s="5"/>
      <c r="D6" s="5"/>
      <c r="E6" s="5"/>
      <c r="F6" s="5"/>
      <c r="G6" s="5"/>
      <c r="H6" s="5"/>
      <c r="I6" s="5"/>
    </row>
    <row r="7" customFormat="false" ht="20.25" hidden="false" customHeight="true" outlineLevel="0" collapsed="false">
      <c r="A7" s="7" t="s">
        <v>5</v>
      </c>
      <c r="B7" s="7"/>
      <c r="C7" s="7"/>
      <c r="D7" s="7"/>
      <c r="E7" s="7"/>
      <c r="F7" s="7"/>
      <c r="G7" s="7"/>
      <c r="H7" s="7"/>
      <c r="I7" s="7"/>
    </row>
    <row r="8" customFormat="false" ht="15.75" hidden="false" customHeight="true" outlineLevel="0" collapsed="false">
      <c r="A8" s="8" t="s">
        <v>6</v>
      </c>
      <c r="B8" s="5" t="s">
        <v>7</v>
      </c>
      <c r="C8" s="5"/>
      <c r="D8" s="5"/>
      <c r="E8" s="5"/>
      <c r="F8" s="5"/>
      <c r="G8" s="5"/>
      <c r="H8" s="9"/>
      <c r="I8" s="9"/>
    </row>
    <row r="9" customFormat="false" ht="15.75" hidden="false" customHeight="true" outlineLevel="0" collapsed="false">
      <c r="A9" s="8" t="s">
        <v>8</v>
      </c>
      <c r="B9" s="5" t="s">
        <v>9</v>
      </c>
      <c r="C9" s="5"/>
      <c r="D9" s="5"/>
      <c r="E9" s="5"/>
      <c r="F9" s="5"/>
      <c r="G9" s="5"/>
      <c r="H9" s="6" t="s">
        <v>10</v>
      </c>
      <c r="I9" s="6"/>
    </row>
    <row r="10" customFormat="false" ht="40.35" hidden="false" customHeight="true" outlineLevel="0" collapsed="false">
      <c r="A10" s="8" t="s">
        <v>11</v>
      </c>
      <c r="B10" s="5" t="s">
        <v>12</v>
      </c>
      <c r="C10" s="5"/>
      <c r="D10" s="5"/>
      <c r="E10" s="5"/>
      <c r="F10" s="5"/>
      <c r="G10" s="5"/>
      <c r="H10" s="6" t="s">
        <v>13</v>
      </c>
      <c r="I10" s="6"/>
    </row>
    <row r="11" customFormat="false" ht="15.75" hidden="false" customHeight="true" outlineLevel="0" collapsed="false">
      <c r="A11" s="8" t="s">
        <v>14</v>
      </c>
      <c r="B11" s="5" t="s">
        <v>15</v>
      </c>
      <c r="C11" s="5"/>
      <c r="D11" s="5"/>
      <c r="E11" s="5"/>
      <c r="F11" s="5"/>
      <c r="G11" s="5"/>
      <c r="H11" s="6" t="n">
        <v>12</v>
      </c>
      <c r="I11" s="6"/>
    </row>
    <row r="12" customFormat="false" ht="25.5" hidden="false" customHeight="true" outlineLevel="0" collapsed="false">
      <c r="A12" s="10" t="s">
        <v>16</v>
      </c>
      <c r="B12" s="10"/>
      <c r="C12" s="10"/>
      <c r="D12" s="10"/>
      <c r="E12" s="10"/>
      <c r="F12" s="10"/>
      <c r="G12" s="10"/>
      <c r="H12" s="10"/>
      <c r="I12" s="10"/>
    </row>
    <row r="13" customFormat="false" ht="43.5" hidden="false" customHeight="true" outlineLevel="0" collapsed="false">
      <c r="A13" s="11" t="s">
        <v>17</v>
      </c>
      <c r="B13" s="11"/>
      <c r="C13" s="11"/>
      <c r="D13" s="11"/>
      <c r="E13" s="11"/>
      <c r="F13" s="12" t="s">
        <v>18</v>
      </c>
      <c r="G13" s="12"/>
      <c r="H13" s="13" t="s">
        <v>19</v>
      </c>
      <c r="I13" s="13"/>
    </row>
    <row r="14" customFormat="false" ht="12.75" hidden="false" customHeight="true" outlineLevel="0" collapsed="false">
      <c r="A14" s="14" t="s">
        <v>20</v>
      </c>
      <c r="B14" s="14"/>
      <c r="C14" s="14"/>
      <c r="D14" s="14"/>
      <c r="E14" s="14"/>
      <c r="F14" s="15" t="s">
        <v>21</v>
      </c>
      <c r="G14" s="15"/>
      <c r="H14" s="16" t="n">
        <v>1</v>
      </c>
      <c r="I14" s="16"/>
    </row>
    <row r="15" customFormat="false" ht="7.5" hidden="false" customHeight="true" outlineLevel="0" collapsed="false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9"/>
      <c r="L15" s="20"/>
    </row>
    <row r="16" customFormat="false" ht="48.6" hidden="false" customHeight="true" outlineLevel="0" collapsed="false">
      <c r="A16" s="21" t="s">
        <v>22</v>
      </c>
      <c r="B16" s="21"/>
      <c r="C16" s="21"/>
      <c r="D16" s="21"/>
      <c r="E16" s="21"/>
      <c r="F16" s="21"/>
      <c r="G16" s="21"/>
      <c r="H16" s="21"/>
      <c r="I16" s="21"/>
      <c r="J16" s="18"/>
      <c r="K16" s="19"/>
      <c r="L16" s="20"/>
    </row>
    <row r="17" customFormat="false" ht="7.5" hidden="false" customHeight="true" outlineLevel="0" collapsed="false">
      <c r="A17" s="17"/>
      <c r="B17" s="17"/>
      <c r="C17" s="17"/>
      <c r="D17" s="17"/>
      <c r="E17" s="17"/>
      <c r="F17" s="17"/>
      <c r="G17" s="17"/>
      <c r="H17" s="17"/>
      <c r="I17" s="17"/>
      <c r="J17" s="18"/>
      <c r="K17" s="19"/>
      <c r="L17" s="20"/>
    </row>
    <row r="18" customFormat="false" ht="54.2" hidden="false" customHeight="true" outlineLevel="0" collapsed="false">
      <c r="A18" s="22" t="s">
        <v>23</v>
      </c>
      <c r="B18" s="22"/>
      <c r="C18" s="22"/>
      <c r="D18" s="22"/>
      <c r="E18" s="22"/>
      <c r="F18" s="22"/>
      <c r="G18" s="22"/>
      <c r="H18" s="22"/>
      <c r="I18" s="22"/>
      <c r="J18" s="18"/>
      <c r="K18" s="19"/>
      <c r="L18" s="20"/>
    </row>
    <row r="19" customFormat="false" ht="9.95" hidden="false" customHeight="true" outlineLevel="0" collapsed="false">
      <c r="A19" s="23"/>
      <c r="B19" s="23"/>
      <c r="C19" s="23"/>
      <c r="D19" s="23"/>
      <c r="E19" s="23"/>
      <c r="F19" s="23"/>
      <c r="G19" s="23"/>
      <c r="H19" s="23"/>
      <c r="I19" s="23"/>
      <c r="J19" s="18"/>
      <c r="K19" s="19"/>
      <c r="L19" s="20"/>
    </row>
    <row r="20" s="24" customFormat="true" ht="21.75" hidden="false" customHeight="true" outlineLevel="0" collapsed="false">
      <c r="A20" s="7" t="s">
        <v>24</v>
      </c>
      <c r="B20" s="7"/>
      <c r="C20" s="7"/>
      <c r="D20" s="7"/>
      <c r="E20" s="7"/>
      <c r="F20" s="7"/>
      <c r="G20" s="7"/>
      <c r="H20" s="7"/>
      <c r="I20" s="7"/>
    </row>
    <row r="21" customFormat="false" ht="15.75" hidden="false" customHeight="true" outlineLevel="0" collapsed="false">
      <c r="A21" s="8" t="n">
        <v>1</v>
      </c>
      <c r="B21" s="5" t="s">
        <v>25</v>
      </c>
      <c r="C21" s="5"/>
      <c r="D21" s="5"/>
      <c r="E21" s="5"/>
      <c r="F21" s="5"/>
      <c r="G21" s="5"/>
      <c r="H21" s="25" t="s">
        <v>26</v>
      </c>
      <c r="I21" s="25"/>
    </row>
    <row r="22" customFormat="false" ht="15.75" hidden="false" customHeight="true" outlineLevel="0" collapsed="false">
      <c r="A22" s="8" t="n">
        <v>2</v>
      </c>
      <c r="B22" s="5" t="s">
        <v>27</v>
      </c>
      <c r="C22" s="5"/>
      <c r="D22" s="5"/>
      <c r="E22" s="5"/>
      <c r="F22" s="5"/>
      <c r="G22" s="5"/>
      <c r="H22" s="26" t="n">
        <v>5134</v>
      </c>
      <c r="I22" s="26"/>
    </row>
    <row r="23" customFormat="false" ht="15.75" hidden="false" customHeight="true" outlineLevel="0" collapsed="false">
      <c r="A23" s="8" t="n">
        <v>3</v>
      </c>
      <c r="B23" s="5" t="s">
        <v>28</v>
      </c>
      <c r="C23" s="5"/>
      <c r="D23" s="5"/>
      <c r="E23" s="5"/>
      <c r="F23" s="5"/>
      <c r="G23" s="5"/>
      <c r="H23" s="25" t="n">
        <v>1083.96</v>
      </c>
      <c r="I23" s="25"/>
    </row>
    <row r="24" customFormat="false" ht="15.75" hidden="false" customHeight="true" outlineLevel="0" collapsed="false">
      <c r="A24" s="8" t="n">
        <v>4</v>
      </c>
      <c r="B24" s="5" t="s">
        <v>29</v>
      </c>
      <c r="C24" s="5"/>
      <c r="D24" s="5"/>
      <c r="E24" s="5"/>
      <c r="F24" s="5"/>
      <c r="G24" s="5"/>
      <c r="H24" s="27" t="s">
        <v>26</v>
      </c>
      <c r="I24" s="27"/>
    </row>
    <row r="25" customFormat="false" ht="15.75" hidden="false" customHeight="true" outlineLevel="0" collapsed="false">
      <c r="A25" s="8" t="n">
        <v>5</v>
      </c>
      <c r="B25" s="5" t="s">
        <v>30</v>
      </c>
      <c r="C25" s="5"/>
      <c r="D25" s="5"/>
      <c r="E25" s="5"/>
      <c r="F25" s="5"/>
      <c r="G25" s="5"/>
      <c r="H25" s="27" t="s">
        <v>31</v>
      </c>
      <c r="I25" s="27"/>
    </row>
    <row r="26" customFormat="false" ht="9" hidden="false" customHeight="true" outlineLevel="0" collapsed="false">
      <c r="A26" s="28"/>
      <c r="B26" s="28"/>
      <c r="C26" s="28"/>
      <c r="D26" s="28"/>
      <c r="E26" s="28"/>
      <c r="F26" s="28"/>
      <c r="G26" s="28"/>
      <c r="H26" s="28"/>
      <c r="I26" s="28"/>
    </row>
    <row r="27" customFormat="false" ht="23.1" hidden="false" customHeight="true" outlineLevel="0" collapsed="false">
      <c r="A27" s="29" t="s">
        <v>32</v>
      </c>
      <c r="B27" s="29"/>
      <c r="C27" s="29"/>
      <c r="D27" s="29"/>
      <c r="E27" s="29"/>
      <c r="F27" s="29"/>
      <c r="G27" s="29"/>
      <c r="H27" s="29"/>
      <c r="I27" s="29"/>
    </row>
    <row r="28" customFormat="false" ht="9" hidden="false" customHeight="true" outlineLevel="0" collapsed="false">
      <c r="A28" s="30"/>
      <c r="B28" s="30"/>
      <c r="C28" s="30"/>
      <c r="D28" s="30"/>
      <c r="E28" s="30"/>
      <c r="F28" s="30"/>
      <c r="G28" s="30"/>
      <c r="H28" s="30"/>
      <c r="I28" s="30"/>
    </row>
    <row r="29" customFormat="false" ht="23.1" hidden="false" customHeight="true" outlineLevel="0" collapsed="false">
      <c r="A29" s="31" t="s">
        <v>33</v>
      </c>
      <c r="B29" s="31"/>
      <c r="C29" s="31"/>
      <c r="D29" s="31"/>
      <c r="E29" s="31"/>
      <c r="F29" s="31"/>
      <c r="G29" s="31"/>
      <c r="H29" s="31"/>
      <c r="I29" s="31"/>
    </row>
    <row r="30" s="34" customFormat="true" ht="30.4" hidden="false" customHeight="true" outlineLevel="0" collapsed="false">
      <c r="A30" s="32" t="n">
        <v>1</v>
      </c>
      <c r="B30" s="33" t="s">
        <v>34</v>
      </c>
      <c r="C30" s="33"/>
      <c r="D30" s="33"/>
      <c r="E30" s="33"/>
      <c r="F30" s="33"/>
      <c r="G30" s="33"/>
      <c r="H30" s="32" t="s">
        <v>35</v>
      </c>
      <c r="I30" s="32" t="s">
        <v>36</v>
      </c>
    </row>
    <row r="31" customFormat="false" ht="27.75" hidden="false" customHeight="true" outlineLevel="0" collapsed="false">
      <c r="A31" s="8" t="s">
        <v>6</v>
      </c>
      <c r="B31" s="5" t="s">
        <v>37</v>
      </c>
      <c r="C31" s="5"/>
      <c r="D31" s="5"/>
      <c r="E31" s="5"/>
      <c r="F31" s="5"/>
      <c r="G31" s="5"/>
      <c r="H31" s="5"/>
      <c r="I31" s="35" t="n">
        <f aca="false">ROUND(((40/6)*30)*(ROUND(H23/220,2)),2)</f>
        <v>986</v>
      </c>
    </row>
    <row r="32" customFormat="false" ht="15.75" hidden="false" customHeight="true" outlineLevel="0" collapsed="false">
      <c r="A32" s="8" t="s">
        <v>8</v>
      </c>
      <c r="B32" s="36" t="s">
        <v>38</v>
      </c>
      <c r="C32" s="36"/>
      <c r="D32" s="36"/>
      <c r="E32" s="36"/>
      <c r="F32" s="36"/>
      <c r="G32" s="36"/>
      <c r="H32" s="37"/>
      <c r="I32" s="38" t="s">
        <v>39</v>
      </c>
    </row>
    <row r="33" customFormat="false" ht="15.75" hidden="false" customHeight="true" outlineLevel="0" collapsed="false">
      <c r="A33" s="8" t="s">
        <v>11</v>
      </c>
      <c r="B33" s="39" t="s">
        <v>40</v>
      </c>
      <c r="C33" s="39"/>
      <c r="D33" s="39"/>
      <c r="E33" s="39"/>
      <c r="F33" s="39"/>
      <c r="G33" s="39"/>
      <c r="H33" s="40" t="n">
        <v>0.2</v>
      </c>
      <c r="I33" s="35" t="n">
        <f aca="false">ROUND(H33*I31,2)</f>
        <v>197.2</v>
      </c>
    </row>
    <row r="34" customFormat="false" ht="15.75" hidden="false" customHeight="true" outlineLevel="0" collapsed="false">
      <c r="A34" s="8" t="s">
        <v>14</v>
      </c>
      <c r="B34" s="5" t="s">
        <v>41</v>
      </c>
      <c r="C34" s="5"/>
      <c r="D34" s="5"/>
      <c r="E34" s="5"/>
      <c r="F34" s="5"/>
      <c r="G34" s="5"/>
      <c r="H34" s="5"/>
      <c r="I34" s="38" t="s">
        <v>39</v>
      </c>
    </row>
    <row r="35" customFormat="false" ht="15.75" hidden="false" customHeight="true" outlineLevel="0" collapsed="false">
      <c r="A35" s="8" t="s">
        <v>42</v>
      </c>
      <c r="B35" s="5" t="s">
        <v>43</v>
      </c>
      <c r="C35" s="5"/>
      <c r="D35" s="5"/>
      <c r="E35" s="5"/>
      <c r="F35" s="5"/>
      <c r="G35" s="5"/>
      <c r="H35" s="5"/>
      <c r="I35" s="38" t="s">
        <v>39</v>
      </c>
    </row>
    <row r="36" customFormat="false" ht="15.75" hidden="false" customHeight="true" outlineLevel="0" collapsed="false">
      <c r="A36" s="8" t="s">
        <v>44</v>
      </c>
      <c r="B36" s="5" t="s">
        <v>45</v>
      </c>
      <c r="C36" s="5"/>
      <c r="D36" s="5"/>
      <c r="E36" s="5"/>
      <c r="F36" s="5"/>
      <c r="G36" s="5"/>
      <c r="H36" s="5"/>
      <c r="I36" s="38" t="s">
        <v>39</v>
      </c>
    </row>
    <row r="37" customFormat="false" ht="15.75" hidden="false" customHeight="true" outlineLevel="0" collapsed="false">
      <c r="A37" s="41" t="s">
        <v>46</v>
      </c>
      <c r="B37" s="41"/>
      <c r="C37" s="41"/>
      <c r="D37" s="41"/>
      <c r="E37" s="41"/>
      <c r="F37" s="41"/>
      <c r="G37" s="41"/>
      <c r="H37" s="41"/>
      <c r="I37" s="42" t="n">
        <f aca="false">SUM(I31:I36)</f>
        <v>1183.2</v>
      </c>
    </row>
    <row r="38" customFormat="false" ht="9.95" hidden="false" customHeight="true" outlineLevel="0" collapsed="false">
      <c r="A38" s="43"/>
      <c r="B38" s="43"/>
      <c r="C38" s="43"/>
      <c r="D38" s="43"/>
      <c r="E38" s="43"/>
      <c r="F38" s="43"/>
      <c r="G38" s="43"/>
      <c r="H38" s="43"/>
      <c r="I38" s="43"/>
    </row>
    <row r="39" customFormat="false" ht="20.25" hidden="false" customHeight="true" outlineLevel="0" collapsed="false">
      <c r="A39" s="44" t="s">
        <v>47</v>
      </c>
      <c r="B39" s="44"/>
      <c r="C39" s="44"/>
      <c r="D39" s="44"/>
      <c r="E39" s="44"/>
      <c r="F39" s="44"/>
      <c r="G39" s="44"/>
      <c r="H39" s="44"/>
      <c r="I39" s="44"/>
    </row>
    <row r="40" customFormat="false" ht="10.5" hidden="false" customHeight="true" outlineLevel="0" collapsed="false">
      <c r="A40" s="45"/>
      <c r="B40" s="45"/>
      <c r="C40" s="45"/>
      <c r="D40" s="45"/>
      <c r="E40" s="45"/>
      <c r="F40" s="45"/>
      <c r="G40" s="45"/>
      <c r="H40" s="45"/>
      <c r="I40" s="45"/>
    </row>
    <row r="41" customFormat="false" ht="21.75" hidden="false" customHeight="true" outlineLevel="0" collapsed="false">
      <c r="A41" s="46" t="s">
        <v>48</v>
      </c>
      <c r="B41" s="46"/>
      <c r="C41" s="46"/>
      <c r="D41" s="46"/>
      <c r="E41" s="46"/>
      <c r="F41" s="46"/>
      <c r="G41" s="46"/>
      <c r="H41" s="46"/>
      <c r="I41" s="46"/>
    </row>
    <row r="42" customFormat="false" ht="26.1" hidden="false" customHeight="true" outlineLevel="0" collapsed="false">
      <c r="A42" s="47" t="s">
        <v>49</v>
      </c>
      <c r="B42" s="47"/>
      <c r="C42" s="47"/>
      <c r="D42" s="47"/>
      <c r="E42" s="47"/>
      <c r="F42" s="47"/>
      <c r="G42" s="47"/>
      <c r="H42" s="47"/>
      <c r="I42" s="47"/>
    </row>
    <row r="43" customFormat="false" ht="26.1" hidden="false" customHeight="true" outlineLevel="0" collapsed="false">
      <c r="A43" s="48" t="s">
        <v>50</v>
      </c>
      <c r="B43" s="49" t="s">
        <v>51</v>
      </c>
      <c r="C43" s="49"/>
      <c r="D43" s="49"/>
      <c r="E43" s="49"/>
      <c r="F43" s="49"/>
      <c r="G43" s="49"/>
      <c r="H43" s="49"/>
      <c r="I43" s="10" t="s">
        <v>52</v>
      </c>
    </row>
    <row r="44" customFormat="false" ht="26.1" hidden="false" customHeight="true" outlineLevel="0" collapsed="false">
      <c r="A44" s="50" t="s">
        <v>6</v>
      </c>
      <c r="B44" s="51" t="s">
        <v>53</v>
      </c>
      <c r="C44" s="51"/>
      <c r="D44" s="51"/>
      <c r="E44" s="51"/>
      <c r="F44" s="51"/>
      <c r="G44" s="51"/>
      <c r="H44" s="37" t="n">
        <v>0.0833</v>
      </c>
      <c r="I44" s="52" t="n">
        <f aca="false">ROUND($I$37*H44,2)</f>
        <v>98.56</v>
      </c>
    </row>
    <row r="45" customFormat="false" ht="29.25" hidden="false" customHeight="true" outlineLevel="0" collapsed="false">
      <c r="A45" s="50" t="s">
        <v>8</v>
      </c>
      <c r="B45" s="53" t="s">
        <v>54</v>
      </c>
      <c r="C45" s="53"/>
      <c r="D45" s="53"/>
      <c r="E45" s="53"/>
      <c r="F45" s="53"/>
      <c r="G45" s="53"/>
      <c r="H45" s="54" t="n">
        <v>0.03025</v>
      </c>
      <c r="I45" s="52" t="n">
        <f aca="false">ROUND($I$37*H45,2)</f>
        <v>35.79</v>
      </c>
    </row>
    <row r="46" customFormat="false" ht="19.9" hidden="false" customHeight="true" outlineLevel="0" collapsed="false">
      <c r="A46" s="55" t="s">
        <v>55</v>
      </c>
      <c r="B46" s="55"/>
      <c r="C46" s="55"/>
      <c r="D46" s="55"/>
      <c r="E46" s="55"/>
      <c r="F46" s="55"/>
      <c r="G46" s="55"/>
      <c r="H46" s="55"/>
      <c r="I46" s="56" t="n">
        <f aca="false">SUM(I44+I45)</f>
        <v>134.35</v>
      </c>
    </row>
    <row r="47" s="58" customFormat="true" ht="10.5" hidden="false" customHeight="true" outlineLevel="0" collapsed="false">
      <c r="A47" s="57"/>
      <c r="B47" s="57"/>
      <c r="C47" s="57"/>
      <c r="D47" s="57"/>
      <c r="E47" s="57"/>
      <c r="F47" s="57"/>
      <c r="G47" s="57"/>
      <c r="H47" s="57"/>
      <c r="I47" s="57"/>
    </row>
    <row r="48" customFormat="false" ht="85.5" hidden="false" customHeight="true" outlineLevel="0" collapsed="false">
      <c r="A48" s="21" t="s">
        <v>56</v>
      </c>
      <c r="B48" s="21"/>
      <c r="C48" s="21"/>
      <c r="D48" s="21"/>
      <c r="E48" s="21"/>
      <c r="F48" s="21"/>
      <c r="G48" s="21"/>
      <c r="H48" s="21"/>
      <c r="I48" s="21"/>
    </row>
    <row r="49" customFormat="false" ht="11.85" hidden="false" customHeight="true" outlineLevel="0" collapsed="false">
      <c r="A49" s="59"/>
      <c r="B49" s="59"/>
      <c r="C49" s="59"/>
      <c r="D49" s="59"/>
      <c r="E49" s="59"/>
      <c r="F49" s="59"/>
      <c r="G49" s="59"/>
      <c r="H49" s="59"/>
      <c r="I49" s="59"/>
    </row>
    <row r="50" s="61" customFormat="true" ht="32.25" hidden="false" customHeight="true" outlineLevel="0" collapsed="false">
      <c r="A50" s="60" t="s">
        <v>57</v>
      </c>
      <c r="B50" s="60"/>
      <c r="C50" s="60"/>
      <c r="D50" s="60"/>
      <c r="E50" s="60"/>
      <c r="F50" s="60"/>
      <c r="G50" s="60"/>
      <c r="H50" s="60"/>
      <c r="I50" s="60"/>
    </row>
    <row r="51" s="61" customFormat="true" ht="30" hidden="false" customHeight="true" outlineLevel="0" collapsed="false">
      <c r="A51" s="62" t="s">
        <v>58</v>
      </c>
      <c r="B51" s="33" t="s">
        <v>59</v>
      </c>
      <c r="C51" s="33"/>
      <c r="D51" s="33"/>
      <c r="E51" s="33"/>
      <c r="F51" s="33"/>
      <c r="G51" s="33"/>
      <c r="H51" s="33" t="s">
        <v>60</v>
      </c>
      <c r="I51" s="33" t="s">
        <v>61</v>
      </c>
    </row>
    <row r="52" s="61" customFormat="true" ht="15.75" hidden="false" customHeight="true" outlineLevel="0" collapsed="false">
      <c r="A52" s="63" t="s">
        <v>6</v>
      </c>
      <c r="B52" s="64" t="s">
        <v>62</v>
      </c>
      <c r="C52" s="64"/>
      <c r="D52" s="64"/>
      <c r="E52" s="64"/>
      <c r="F52" s="64"/>
      <c r="G52" s="64"/>
      <c r="H52" s="65" t="n">
        <v>0.2</v>
      </c>
      <c r="I52" s="66" t="n">
        <f aca="false">ROUND(($I$37+$I$46)*H52,2)</f>
        <v>263.51</v>
      </c>
    </row>
    <row r="53" s="61" customFormat="true" ht="15.75" hidden="false" customHeight="true" outlineLevel="0" collapsed="false">
      <c r="A53" s="63" t="s">
        <v>8</v>
      </c>
      <c r="B53" s="5" t="s">
        <v>63</v>
      </c>
      <c r="C53" s="5"/>
      <c r="D53" s="5"/>
      <c r="E53" s="5"/>
      <c r="F53" s="5"/>
      <c r="G53" s="5"/>
      <c r="H53" s="67" t="n">
        <v>0.025</v>
      </c>
      <c r="I53" s="66" t="n">
        <f aca="false">ROUND(($I$37+$I$46)*H53,2)</f>
        <v>32.94</v>
      </c>
    </row>
    <row r="54" s="61" customFormat="true" ht="49.15" hidden="false" customHeight="true" outlineLevel="0" collapsed="false">
      <c r="A54" s="63" t="s">
        <v>11</v>
      </c>
      <c r="B54" s="5" t="s">
        <v>64</v>
      </c>
      <c r="C54" s="5"/>
      <c r="D54" s="68" t="s">
        <v>65</v>
      </c>
      <c r="E54" s="69" t="n">
        <v>0.03</v>
      </c>
      <c r="F54" s="68" t="s">
        <v>66</v>
      </c>
      <c r="G54" s="70" t="n">
        <v>1</v>
      </c>
      <c r="H54" s="71" t="n">
        <f aca="false">ROUND((E54*G54),6)</f>
        <v>0.03</v>
      </c>
      <c r="I54" s="66" t="n">
        <f aca="false">ROUND(($I$37+$I$46)*H54,2)</f>
        <v>39.53</v>
      </c>
    </row>
    <row r="55" s="61" customFormat="true" ht="15.75" hidden="false" customHeight="true" outlineLevel="0" collapsed="false">
      <c r="A55" s="63" t="s">
        <v>14</v>
      </c>
      <c r="B55" s="64" t="s">
        <v>67</v>
      </c>
      <c r="C55" s="64"/>
      <c r="D55" s="64"/>
      <c r="E55" s="64"/>
      <c r="F55" s="64"/>
      <c r="G55" s="64"/>
      <c r="H55" s="65" t="n">
        <v>0.015</v>
      </c>
      <c r="I55" s="66" t="n">
        <f aca="false">ROUND(($I$37+$I$46)*H55,2)</f>
        <v>19.76</v>
      </c>
    </row>
    <row r="56" s="61" customFormat="true" ht="15.75" hidden="false" customHeight="true" outlineLevel="0" collapsed="false">
      <c r="A56" s="63" t="s">
        <v>42</v>
      </c>
      <c r="B56" s="64" t="s">
        <v>68</v>
      </c>
      <c r="C56" s="64"/>
      <c r="D56" s="64"/>
      <c r="E56" s="64"/>
      <c r="F56" s="64"/>
      <c r="G56" s="64"/>
      <c r="H56" s="65" t="n">
        <v>0.01</v>
      </c>
      <c r="I56" s="66" t="n">
        <f aca="false">ROUND(($I$37+$I$46)*H56,2)</f>
        <v>13.18</v>
      </c>
    </row>
    <row r="57" s="61" customFormat="true" ht="15.75" hidden="false" customHeight="true" outlineLevel="0" collapsed="false">
      <c r="A57" s="63" t="s">
        <v>44</v>
      </c>
      <c r="B57" s="5" t="s">
        <v>69</v>
      </c>
      <c r="C57" s="5"/>
      <c r="D57" s="5"/>
      <c r="E57" s="5"/>
      <c r="F57" s="5"/>
      <c r="G57" s="5"/>
      <c r="H57" s="67" t="n">
        <v>0.006</v>
      </c>
      <c r="I57" s="66" t="n">
        <f aca="false">ROUND(($I$37+$I$46)*H57,2)</f>
        <v>7.91</v>
      </c>
    </row>
    <row r="58" customFormat="false" ht="20.45" hidden="false" customHeight="true" outlineLevel="0" collapsed="false">
      <c r="A58" s="63" t="s">
        <v>70</v>
      </c>
      <c r="B58" s="64" t="s">
        <v>71</v>
      </c>
      <c r="C58" s="64"/>
      <c r="D58" s="64"/>
      <c r="E58" s="64"/>
      <c r="F58" s="64"/>
      <c r="G58" s="64"/>
      <c r="H58" s="65" t="n">
        <v>0.002</v>
      </c>
      <c r="I58" s="66" t="n">
        <f aca="false">ROUND(($I$37+$I$46)*H58,2)</f>
        <v>2.64</v>
      </c>
    </row>
    <row r="59" customFormat="false" ht="15.75" hidden="false" customHeight="true" outlineLevel="0" collapsed="false">
      <c r="A59" s="63" t="s">
        <v>72</v>
      </c>
      <c r="B59" s="5" t="s">
        <v>73</v>
      </c>
      <c r="C59" s="5"/>
      <c r="D59" s="5"/>
      <c r="E59" s="5"/>
      <c r="F59" s="5"/>
      <c r="G59" s="5"/>
      <c r="H59" s="67" t="n">
        <v>0.08</v>
      </c>
      <c r="I59" s="66" t="n">
        <f aca="false">ROUND(($I$37+$I$46)*H59,2)</f>
        <v>105.4</v>
      </c>
    </row>
    <row r="60" customFormat="false" ht="15.75" hidden="false" customHeight="true" outlineLevel="0" collapsed="false">
      <c r="A60" s="55" t="s">
        <v>55</v>
      </c>
      <c r="B60" s="55"/>
      <c r="C60" s="55"/>
      <c r="D60" s="55"/>
      <c r="E60" s="55"/>
      <c r="F60" s="55"/>
      <c r="G60" s="55"/>
      <c r="H60" s="72" t="n">
        <f aca="false">SUM(H52:H59)</f>
        <v>0.368</v>
      </c>
      <c r="I60" s="73" t="n">
        <f aca="false">SUM(I52:I59)</f>
        <v>484.87</v>
      </c>
    </row>
    <row r="61" customFormat="false" ht="8.25" hidden="false" customHeight="true" outlineLevel="0" collapsed="false">
      <c r="A61" s="74"/>
      <c r="B61" s="75"/>
      <c r="C61" s="75"/>
      <c r="D61" s="75"/>
      <c r="E61" s="75"/>
      <c r="F61" s="75"/>
      <c r="G61" s="75"/>
      <c r="H61" s="76"/>
      <c r="I61" s="77"/>
    </row>
    <row r="62" customFormat="false" ht="35.45" hidden="false" customHeight="true" outlineLevel="0" collapsed="false">
      <c r="A62" s="21" t="s">
        <v>74</v>
      </c>
      <c r="B62" s="21"/>
      <c r="C62" s="21"/>
      <c r="D62" s="21"/>
      <c r="E62" s="21"/>
      <c r="F62" s="21"/>
      <c r="G62" s="21"/>
      <c r="H62" s="21"/>
      <c r="I62" s="21"/>
    </row>
    <row r="63" customFormat="false" ht="7.5" hidden="false" customHeight="true" outlineLevel="0" collapsed="false">
      <c r="A63" s="17"/>
      <c r="B63" s="17"/>
      <c r="C63" s="17"/>
      <c r="D63" s="17"/>
      <c r="E63" s="17"/>
      <c r="F63" s="17"/>
      <c r="G63" s="17"/>
      <c r="H63" s="17"/>
      <c r="I63" s="17"/>
    </row>
    <row r="64" customFormat="false" ht="18.6" hidden="false" customHeight="true" outlineLevel="0" collapsed="false">
      <c r="A64" s="49" t="s">
        <v>75</v>
      </c>
      <c r="B64" s="49"/>
      <c r="C64" s="49"/>
      <c r="D64" s="49"/>
      <c r="E64" s="49"/>
      <c r="F64" s="49"/>
      <c r="G64" s="49"/>
      <c r="H64" s="49"/>
      <c r="I64" s="49"/>
    </row>
    <row r="65" customFormat="false" ht="18.75" hidden="false" customHeight="true" outlineLevel="0" collapsed="false">
      <c r="A65" s="78" t="s">
        <v>76</v>
      </c>
      <c r="B65" s="33" t="s">
        <v>77</v>
      </c>
      <c r="C65" s="33"/>
      <c r="D65" s="33"/>
      <c r="E65" s="33"/>
      <c r="F65" s="33"/>
      <c r="G65" s="33"/>
      <c r="H65" s="33"/>
      <c r="I65" s="33" t="s">
        <v>52</v>
      </c>
    </row>
    <row r="66" customFormat="false" ht="15.75" hidden="false" customHeight="true" outlineLevel="0" collapsed="false">
      <c r="A66" s="50" t="s">
        <v>6</v>
      </c>
      <c r="B66" s="79" t="s">
        <v>78</v>
      </c>
      <c r="C66" s="79"/>
      <c r="D66" s="79"/>
      <c r="E66" s="79"/>
      <c r="F66" s="79"/>
      <c r="G66" s="79"/>
      <c r="H66" s="79"/>
      <c r="I66" s="80" t="n">
        <f aca="false">IF(ROUND((H69*H67*H68)-(I31*H70),2)&lt;0,0,ROUND((H69*H67*H68)-(I31*H70),2))</f>
        <v>112.44</v>
      </c>
    </row>
    <row r="67" customFormat="false" ht="22.5" hidden="false" customHeight="true" outlineLevel="0" collapsed="false">
      <c r="A67" s="50"/>
      <c r="B67" s="81" t="s">
        <v>79</v>
      </c>
      <c r="C67" s="81"/>
      <c r="D67" s="81"/>
      <c r="E67" s="81"/>
      <c r="F67" s="81"/>
      <c r="G67" s="81"/>
      <c r="H67" s="82" t="n">
        <v>3.9</v>
      </c>
      <c r="I67" s="83" t="s">
        <v>39</v>
      </c>
    </row>
    <row r="68" customFormat="false" ht="17.25" hidden="false" customHeight="true" outlineLevel="0" collapsed="false">
      <c r="A68" s="50"/>
      <c r="B68" s="84" t="s">
        <v>80</v>
      </c>
      <c r="C68" s="84"/>
      <c r="D68" s="84"/>
      <c r="E68" s="84"/>
      <c r="F68" s="84"/>
      <c r="G68" s="84"/>
      <c r="H68" s="85" t="n">
        <v>2</v>
      </c>
      <c r="I68" s="83"/>
    </row>
    <row r="69" customFormat="false" ht="15.6" hidden="false" customHeight="true" outlineLevel="0" collapsed="false">
      <c r="A69" s="50"/>
      <c r="B69" s="84" t="s">
        <v>81</v>
      </c>
      <c r="C69" s="84"/>
      <c r="D69" s="84"/>
      <c r="E69" s="84"/>
      <c r="F69" s="84"/>
      <c r="G69" s="84"/>
      <c r="H69" s="86" t="n">
        <v>22</v>
      </c>
      <c r="I69" s="83"/>
    </row>
    <row r="70" customFormat="false" ht="15.6" hidden="false" customHeight="true" outlineLevel="0" collapsed="false">
      <c r="A70" s="50"/>
      <c r="B70" s="87" t="s">
        <v>82</v>
      </c>
      <c r="C70" s="87"/>
      <c r="D70" s="87"/>
      <c r="E70" s="87"/>
      <c r="F70" s="87"/>
      <c r="G70" s="87"/>
      <c r="H70" s="88" t="n">
        <v>0.06</v>
      </c>
      <c r="I70" s="84"/>
    </row>
    <row r="71" customFormat="false" ht="15.75" hidden="false" customHeight="true" outlineLevel="0" collapsed="false">
      <c r="A71" s="50" t="s">
        <v>8</v>
      </c>
      <c r="B71" s="79" t="s">
        <v>83</v>
      </c>
      <c r="C71" s="79"/>
      <c r="D71" s="79"/>
      <c r="E71" s="79"/>
      <c r="F71" s="79"/>
      <c r="G71" s="79"/>
      <c r="H71" s="79"/>
      <c r="I71" s="80" t="n">
        <f aca="false">ROUND(H73*H72*(1-H74),2)</f>
        <v>298.13</v>
      </c>
    </row>
    <row r="72" customFormat="false" ht="15.75" hidden="false" customHeight="true" outlineLevel="0" collapsed="false">
      <c r="A72" s="50"/>
      <c r="B72" s="81" t="s">
        <v>84</v>
      </c>
      <c r="C72" s="81"/>
      <c r="D72" s="81"/>
      <c r="E72" s="81"/>
      <c r="F72" s="81"/>
      <c r="G72" s="81"/>
      <c r="H72" s="82" t="n">
        <v>16.73</v>
      </c>
      <c r="I72" s="83" t="s">
        <v>39</v>
      </c>
    </row>
    <row r="73" customFormat="false" ht="15.75" hidden="false" customHeight="true" outlineLevel="0" collapsed="false">
      <c r="A73" s="89"/>
      <c r="B73" s="81" t="s">
        <v>85</v>
      </c>
      <c r="C73" s="81"/>
      <c r="D73" s="81"/>
      <c r="E73" s="81"/>
      <c r="F73" s="81"/>
      <c r="G73" s="81"/>
      <c r="H73" s="90" t="n">
        <v>22</v>
      </c>
      <c r="I73" s="83"/>
    </row>
    <row r="74" customFormat="false" ht="15.75" hidden="false" customHeight="true" outlineLevel="0" collapsed="false">
      <c r="A74" s="89"/>
      <c r="B74" s="91" t="s">
        <v>86</v>
      </c>
      <c r="C74" s="91"/>
      <c r="D74" s="91"/>
      <c r="E74" s="91"/>
      <c r="F74" s="91"/>
      <c r="G74" s="91"/>
      <c r="H74" s="92" t="n">
        <v>0.19</v>
      </c>
      <c r="I74" s="83"/>
    </row>
    <row r="75" customFormat="false" ht="15.75" hidden="false" customHeight="true" outlineLevel="0" collapsed="false">
      <c r="A75" s="50" t="s">
        <v>11</v>
      </c>
      <c r="B75" s="79" t="s">
        <v>87</v>
      </c>
      <c r="C75" s="79"/>
      <c r="D75" s="79"/>
      <c r="E75" s="79"/>
      <c r="F75" s="79"/>
      <c r="G75" s="79"/>
      <c r="H75" s="79"/>
      <c r="I75" s="80" t="n">
        <v>0</v>
      </c>
    </row>
    <row r="76" customFormat="false" ht="30.75" hidden="false" customHeight="true" outlineLevel="0" collapsed="false">
      <c r="A76" s="50" t="s">
        <v>14</v>
      </c>
      <c r="B76" s="5" t="s">
        <v>88</v>
      </c>
      <c r="C76" s="5"/>
      <c r="D76" s="5"/>
      <c r="E76" s="5"/>
      <c r="F76" s="5"/>
      <c r="G76" s="5"/>
      <c r="H76" s="5"/>
      <c r="I76" s="93" t="n">
        <v>15.02</v>
      </c>
    </row>
    <row r="77" customFormat="false" ht="15.75" hidden="false" customHeight="true" outlineLevel="0" collapsed="false">
      <c r="A77" s="50" t="s">
        <v>42</v>
      </c>
      <c r="B77" s="94" t="s">
        <v>89</v>
      </c>
      <c r="C77" s="94"/>
      <c r="D77" s="94"/>
      <c r="E77" s="94"/>
      <c r="F77" s="94"/>
      <c r="G77" s="94"/>
      <c r="H77" s="94"/>
      <c r="I77" s="95" t="s">
        <v>39</v>
      </c>
    </row>
    <row r="78" customFormat="false" ht="15.75" hidden="false" customHeight="true" outlineLevel="0" collapsed="false">
      <c r="A78" s="96"/>
      <c r="B78" s="55" t="s">
        <v>46</v>
      </c>
      <c r="C78" s="55"/>
      <c r="D78" s="55"/>
      <c r="E78" s="55"/>
      <c r="F78" s="55"/>
      <c r="G78" s="55"/>
      <c r="H78" s="55"/>
      <c r="I78" s="73" t="n">
        <f aca="false">SUM(I66:I76)</f>
        <v>425.59</v>
      </c>
    </row>
    <row r="79" customFormat="false" ht="7.5" hidden="false" customHeight="true" outlineLevel="0" collapsed="false">
      <c r="A79" s="17"/>
      <c r="B79" s="17"/>
      <c r="C79" s="17"/>
      <c r="D79" s="17"/>
      <c r="E79" s="17"/>
      <c r="F79" s="17"/>
      <c r="G79" s="17"/>
      <c r="H79" s="17"/>
      <c r="I79" s="17"/>
    </row>
    <row r="80" customFormat="false" ht="36.6" hidden="false" customHeight="true" outlineLevel="0" collapsed="false">
      <c r="A80" s="29" t="s">
        <v>90</v>
      </c>
      <c r="B80" s="29"/>
      <c r="C80" s="29"/>
      <c r="D80" s="29"/>
      <c r="E80" s="29"/>
      <c r="F80" s="29"/>
      <c r="G80" s="29"/>
      <c r="H80" s="29"/>
      <c r="I80" s="29"/>
    </row>
    <row r="81" customFormat="false" ht="7.5" hidden="false" customHeight="true" outlineLevel="0" collapsed="false">
      <c r="A81" s="97"/>
      <c r="B81" s="97"/>
      <c r="C81" s="97"/>
      <c r="D81" s="97"/>
      <c r="E81" s="97"/>
      <c r="F81" s="97"/>
      <c r="G81" s="97"/>
      <c r="H81" s="97"/>
      <c r="I81" s="97"/>
    </row>
    <row r="82" customFormat="false" ht="22.35" hidden="false" customHeight="true" outlineLevel="0" collapsed="false">
      <c r="A82" s="31" t="s">
        <v>91</v>
      </c>
      <c r="B82" s="31"/>
      <c r="C82" s="31"/>
      <c r="D82" s="31"/>
      <c r="E82" s="31"/>
      <c r="F82" s="31"/>
      <c r="G82" s="31"/>
      <c r="H82" s="31"/>
      <c r="I82" s="31"/>
    </row>
    <row r="83" customFormat="false" ht="23.45" hidden="false" customHeight="true" outlineLevel="0" collapsed="false">
      <c r="A83" s="33" t="n">
        <v>2</v>
      </c>
      <c r="B83" s="33" t="s">
        <v>92</v>
      </c>
      <c r="C83" s="33"/>
      <c r="D83" s="33"/>
      <c r="E83" s="33"/>
      <c r="F83" s="33"/>
      <c r="G83" s="33"/>
      <c r="H83" s="33"/>
      <c r="I83" s="33" t="s">
        <v>52</v>
      </c>
    </row>
    <row r="84" customFormat="false" ht="22.35" hidden="false" customHeight="true" outlineLevel="0" collapsed="false">
      <c r="A84" s="98" t="s">
        <v>50</v>
      </c>
      <c r="B84" s="99" t="s">
        <v>93</v>
      </c>
      <c r="C84" s="99"/>
      <c r="D84" s="99"/>
      <c r="E84" s="99"/>
      <c r="F84" s="99"/>
      <c r="G84" s="99"/>
      <c r="H84" s="99"/>
      <c r="I84" s="100" t="n">
        <f aca="false">I46</f>
        <v>134.35</v>
      </c>
    </row>
    <row r="85" customFormat="false" ht="19.35" hidden="false" customHeight="true" outlineLevel="0" collapsed="false">
      <c r="A85" s="98" t="s">
        <v>58</v>
      </c>
      <c r="B85" s="99" t="s">
        <v>59</v>
      </c>
      <c r="C85" s="99"/>
      <c r="D85" s="99"/>
      <c r="E85" s="99"/>
      <c r="F85" s="99"/>
      <c r="G85" s="99"/>
      <c r="H85" s="99"/>
      <c r="I85" s="100" t="n">
        <f aca="false">I60</f>
        <v>484.87</v>
      </c>
    </row>
    <row r="86" customFormat="false" ht="22.35" hidden="false" customHeight="true" outlineLevel="0" collapsed="false">
      <c r="A86" s="98" t="s">
        <v>76</v>
      </c>
      <c r="B86" s="99" t="s">
        <v>77</v>
      </c>
      <c r="C86" s="99"/>
      <c r="D86" s="99"/>
      <c r="E86" s="99"/>
      <c r="F86" s="99"/>
      <c r="G86" s="99"/>
      <c r="H86" s="99"/>
      <c r="I86" s="100" t="n">
        <f aca="false">I78</f>
        <v>425.59</v>
      </c>
    </row>
    <row r="87" customFormat="false" ht="22.35" hidden="false" customHeight="true" outlineLevel="0" collapsed="false">
      <c r="A87" s="101" t="s">
        <v>55</v>
      </c>
      <c r="B87" s="101"/>
      <c r="C87" s="101"/>
      <c r="D87" s="101"/>
      <c r="E87" s="101"/>
      <c r="F87" s="101"/>
      <c r="G87" s="101"/>
      <c r="H87" s="101"/>
      <c r="I87" s="102" t="n">
        <f aca="false">SUM(I84+I85+I86)</f>
        <v>1044.81</v>
      </c>
    </row>
    <row r="88" customFormat="false" ht="12.4" hidden="false" customHeight="true" outlineLevel="0" collapsed="false">
      <c r="A88" s="103"/>
      <c r="B88" s="103"/>
      <c r="C88" s="103"/>
      <c r="D88" s="103"/>
      <c r="E88" s="103"/>
      <c r="F88" s="103"/>
      <c r="G88" s="103"/>
      <c r="H88" s="103"/>
      <c r="I88" s="103"/>
    </row>
    <row r="89" s="61" customFormat="true" ht="26.25" hidden="false" customHeight="true" outlineLevel="0" collapsed="false">
      <c r="A89" s="46" t="s">
        <v>94</v>
      </c>
      <c r="B89" s="46"/>
      <c r="C89" s="46"/>
      <c r="D89" s="46"/>
      <c r="E89" s="46"/>
      <c r="F89" s="46"/>
      <c r="G89" s="46"/>
      <c r="H89" s="46"/>
      <c r="I89" s="46"/>
    </row>
    <row r="90" s="61" customFormat="true" ht="28.7" hidden="false" customHeight="true" outlineLevel="0" collapsed="false">
      <c r="A90" s="78" t="n">
        <v>3</v>
      </c>
      <c r="B90" s="78" t="s">
        <v>95</v>
      </c>
      <c r="C90" s="78"/>
      <c r="D90" s="78"/>
      <c r="E90" s="78"/>
      <c r="F90" s="78"/>
      <c r="G90" s="78"/>
      <c r="H90" s="78"/>
      <c r="I90" s="78" t="s">
        <v>96</v>
      </c>
    </row>
    <row r="91" s="61" customFormat="true" ht="45.4" hidden="false" customHeight="true" outlineLevel="0" collapsed="false">
      <c r="A91" s="50" t="s">
        <v>6</v>
      </c>
      <c r="B91" s="64" t="s">
        <v>97</v>
      </c>
      <c r="C91" s="64"/>
      <c r="D91" s="64"/>
      <c r="E91" s="64"/>
      <c r="F91" s="64"/>
      <c r="G91" s="64"/>
      <c r="H91" s="64"/>
      <c r="I91" s="66" t="n">
        <f aca="false">ROUND((($I$37/12)+($I$44/12)+($I$37/12/12)+($I$45/12))*(30/30)*0.05,2)</f>
        <v>5.9</v>
      </c>
    </row>
    <row r="92" s="61" customFormat="true" ht="15.75" hidden="false" customHeight="true" outlineLevel="0" collapsed="false">
      <c r="A92" s="50" t="s">
        <v>8</v>
      </c>
      <c r="B92" s="104" t="s">
        <v>98</v>
      </c>
      <c r="C92" s="104"/>
      <c r="D92" s="104"/>
      <c r="E92" s="104"/>
      <c r="F92" s="104"/>
      <c r="G92" s="104"/>
      <c r="H92" s="104"/>
      <c r="I92" s="66" t="n">
        <f aca="false">ROUND($I$91*H59,2)</f>
        <v>0.47</v>
      </c>
    </row>
    <row r="93" s="61" customFormat="true" ht="43.5" hidden="false" customHeight="true" outlineLevel="0" collapsed="false">
      <c r="A93" s="50" t="s">
        <v>42</v>
      </c>
      <c r="B93" s="64" t="s">
        <v>99</v>
      </c>
      <c r="C93" s="64"/>
      <c r="D93" s="64"/>
      <c r="E93" s="64"/>
      <c r="F93" s="64"/>
      <c r="G93" s="64"/>
      <c r="H93" s="105" t="n">
        <v>0.0024</v>
      </c>
      <c r="I93" s="66" t="n">
        <f aca="false">ROUND($I$37*H93,2)</f>
        <v>2.84</v>
      </c>
    </row>
    <row r="94" s="61" customFormat="true" ht="31.7" hidden="false" customHeight="true" outlineLevel="0" collapsed="false">
      <c r="A94" s="50" t="s">
        <v>11</v>
      </c>
      <c r="B94" s="64" t="s">
        <v>100</v>
      </c>
      <c r="C94" s="64"/>
      <c r="D94" s="64"/>
      <c r="E94" s="64"/>
      <c r="F94" s="64"/>
      <c r="G94" s="64"/>
      <c r="H94" s="106" t="n">
        <v>0.0194</v>
      </c>
      <c r="I94" s="66" t="n">
        <f aca="false">ROUND(($I$37)*H94,2)</f>
        <v>22.95</v>
      </c>
    </row>
    <row r="95" s="61" customFormat="true" ht="15.75" hidden="false" customHeight="true" outlineLevel="0" collapsed="false">
      <c r="A95" s="50" t="s">
        <v>14</v>
      </c>
      <c r="B95" s="104" t="s">
        <v>101</v>
      </c>
      <c r="C95" s="104"/>
      <c r="D95" s="104"/>
      <c r="E95" s="104"/>
      <c r="F95" s="104"/>
      <c r="G95" s="104"/>
      <c r="H95" s="104"/>
      <c r="I95" s="66" t="n">
        <f aca="false">ROUND($H$60*I94,2)</f>
        <v>8.45</v>
      </c>
    </row>
    <row r="96" s="61" customFormat="true" ht="35.45" hidden="false" customHeight="true" outlineLevel="0" collapsed="false">
      <c r="A96" s="50" t="s">
        <v>42</v>
      </c>
      <c r="B96" s="64" t="s">
        <v>102</v>
      </c>
      <c r="C96" s="64"/>
      <c r="D96" s="64"/>
      <c r="E96" s="64"/>
      <c r="F96" s="64"/>
      <c r="G96" s="64"/>
      <c r="H96" s="107" t="n">
        <v>0.0476</v>
      </c>
      <c r="I96" s="66" t="n">
        <f aca="false">ROUND($I$37*H96,2)</f>
        <v>56.32</v>
      </c>
    </row>
    <row r="97" s="61" customFormat="true" ht="15.75" hidden="false" customHeight="true" outlineLevel="0" collapsed="false">
      <c r="A97" s="55" t="s">
        <v>55</v>
      </c>
      <c r="B97" s="55"/>
      <c r="C97" s="55"/>
      <c r="D97" s="55"/>
      <c r="E97" s="55"/>
      <c r="F97" s="55"/>
      <c r="G97" s="55"/>
      <c r="H97" s="55"/>
      <c r="I97" s="73" t="n">
        <f aca="false">SUM(I91:I96)</f>
        <v>96.93</v>
      </c>
    </row>
    <row r="98" s="61" customFormat="true" ht="10.5" hidden="false" customHeight="true" outlineLevel="0" collapsed="false">
      <c r="A98" s="108"/>
      <c r="B98" s="108"/>
      <c r="C98" s="108"/>
      <c r="D98" s="108"/>
      <c r="E98" s="108"/>
      <c r="F98" s="108"/>
      <c r="G98" s="108"/>
      <c r="H98" s="108"/>
      <c r="I98" s="108"/>
    </row>
    <row r="99" customFormat="false" ht="24" hidden="false" customHeight="true" outlineLevel="0" collapsed="false">
      <c r="A99" s="31" t="s">
        <v>103</v>
      </c>
      <c r="B99" s="31"/>
      <c r="C99" s="31"/>
      <c r="D99" s="31"/>
      <c r="E99" s="31"/>
      <c r="F99" s="31"/>
      <c r="G99" s="31"/>
      <c r="H99" s="31"/>
      <c r="I99" s="31"/>
    </row>
    <row r="100" customFormat="false" ht="27" hidden="false" customHeight="true" outlineLevel="0" collapsed="false">
      <c r="A100" s="21" t="s">
        <v>104</v>
      </c>
      <c r="B100" s="21"/>
      <c r="C100" s="21"/>
      <c r="D100" s="21"/>
      <c r="E100" s="21"/>
      <c r="F100" s="21"/>
      <c r="G100" s="21"/>
      <c r="H100" s="21"/>
      <c r="I100" s="21"/>
    </row>
    <row r="101" customFormat="false" ht="51" hidden="false" customHeight="true" outlineLevel="0" collapsed="false">
      <c r="A101" s="109" t="s">
        <v>105</v>
      </c>
      <c r="B101" s="109"/>
      <c r="C101" s="109"/>
      <c r="D101" s="109"/>
      <c r="E101" s="109"/>
      <c r="F101" s="109"/>
      <c r="G101" s="109"/>
      <c r="H101" s="109"/>
      <c r="I101" s="109"/>
    </row>
    <row r="102" customFormat="false" ht="8.25" hidden="false" customHeight="true" outlineLevel="0" collapsed="false">
      <c r="A102" s="110"/>
      <c r="B102" s="110"/>
      <c r="C102" s="110"/>
      <c r="D102" s="110"/>
      <c r="E102" s="110"/>
      <c r="F102" s="110"/>
      <c r="G102" s="110"/>
      <c r="H102" s="110"/>
      <c r="I102" s="110"/>
    </row>
    <row r="103" customFormat="false" ht="41.25" hidden="false" customHeight="true" outlineLevel="0" collapsed="false">
      <c r="A103" s="111" t="s">
        <v>106</v>
      </c>
      <c r="B103" s="112" t="n">
        <f aca="false">I37</f>
        <v>1183.2</v>
      </c>
      <c r="C103" s="113"/>
      <c r="D103" s="111" t="s">
        <v>107</v>
      </c>
      <c r="E103" s="112" t="n">
        <f aca="false">I87-I66-I71</f>
        <v>634.24</v>
      </c>
      <c r="F103" s="114"/>
      <c r="G103" s="111" t="s">
        <v>108</v>
      </c>
      <c r="H103" s="112" t="n">
        <f aca="false">I97</f>
        <v>96.93</v>
      </c>
      <c r="I103" s="115" t="n">
        <f aca="false">B103+E103+H103</f>
        <v>1914.37</v>
      </c>
    </row>
    <row r="104" customFormat="false" ht="7.5" hidden="false" customHeight="true" outlineLevel="0" collapsed="false">
      <c r="A104" s="116"/>
      <c r="B104" s="116"/>
      <c r="C104" s="116"/>
      <c r="D104" s="116"/>
      <c r="E104" s="116"/>
      <c r="F104" s="116"/>
      <c r="G104" s="116"/>
      <c r="H104" s="116"/>
      <c r="I104" s="116"/>
    </row>
    <row r="105" customFormat="false" ht="22.5" hidden="false" customHeight="true" outlineLevel="0" collapsed="false">
      <c r="A105" s="117" t="s">
        <v>109</v>
      </c>
      <c r="B105" s="117"/>
      <c r="C105" s="117"/>
      <c r="D105" s="117"/>
      <c r="E105" s="117"/>
      <c r="F105" s="117"/>
      <c r="G105" s="117"/>
      <c r="H105" s="117"/>
      <c r="I105" s="117"/>
    </row>
    <row r="106" customFormat="false" ht="15.75" hidden="false" customHeight="true" outlineLevel="0" collapsed="false">
      <c r="A106" s="118" t="s">
        <v>110</v>
      </c>
      <c r="B106" s="78" t="s">
        <v>111</v>
      </c>
      <c r="C106" s="78"/>
      <c r="D106" s="78"/>
      <c r="E106" s="78"/>
      <c r="F106" s="78"/>
      <c r="G106" s="78"/>
      <c r="H106" s="78"/>
      <c r="I106" s="118" t="s">
        <v>52</v>
      </c>
    </row>
    <row r="107" customFormat="false" ht="16.5" hidden="false" customHeight="true" outlineLevel="0" collapsed="false">
      <c r="A107" s="48" t="s">
        <v>6</v>
      </c>
      <c r="B107" s="119" t="s">
        <v>112</v>
      </c>
      <c r="C107" s="119"/>
      <c r="D107" s="119"/>
      <c r="E107" s="119"/>
      <c r="F107" s="119"/>
      <c r="G107" s="119"/>
      <c r="H107" s="120" t="n">
        <v>0.09075</v>
      </c>
      <c r="I107" s="121" t="n">
        <f aca="false">ROUND($I$103*H107,2)</f>
        <v>173.73</v>
      </c>
    </row>
    <row r="108" customFormat="false" ht="15.75" hidden="false" customHeight="true" outlineLevel="0" collapsed="false">
      <c r="A108" s="50" t="s">
        <v>8</v>
      </c>
      <c r="B108" s="64" t="s">
        <v>113</v>
      </c>
      <c r="C108" s="64"/>
      <c r="D108" s="64"/>
      <c r="E108" s="64"/>
      <c r="F108" s="64"/>
      <c r="G108" s="64"/>
      <c r="H108" s="64"/>
      <c r="I108" s="66" t="n">
        <f aca="false">ROUND((($I$103/30)*1)/12,2)</f>
        <v>5.32</v>
      </c>
    </row>
    <row r="109" customFormat="false" ht="24" hidden="false" customHeight="true" outlineLevel="0" collapsed="false">
      <c r="A109" s="50" t="s">
        <v>11</v>
      </c>
      <c r="B109" s="64" t="s">
        <v>114</v>
      </c>
      <c r="C109" s="64"/>
      <c r="D109" s="64"/>
      <c r="E109" s="64"/>
      <c r="F109" s="64"/>
      <c r="G109" s="64"/>
      <c r="H109" s="64"/>
      <c r="I109" s="66" t="n">
        <f aca="false">ROUND((($I$103/30)*5)/12*0.015,2)</f>
        <v>0.4</v>
      </c>
    </row>
    <row r="110" customFormat="false" ht="27.75" hidden="false" customHeight="true" outlineLevel="0" collapsed="false">
      <c r="A110" s="50" t="s">
        <v>14</v>
      </c>
      <c r="B110" s="64" t="s">
        <v>115</v>
      </c>
      <c r="C110" s="64"/>
      <c r="D110" s="64"/>
      <c r="E110" s="64"/>
      <c r="F110" s="64"/>
      <c r="G110" s="64"/>
      <c r="H110" s="64"/>
      <c r="I110" s="66" t="n">
        <f aca="false">ROUND(((($I$103/30)*15)/12)*0.0078,2)</f>
        <v>0.62</v>
      </c>
    </row>
    <row r="111" customFormat="false" ht="27.75" hidden="false" customHeight="true" outlineLevel="0" collapsed="false">
      <c r="A111" s="50" t="s">
        <v>42</v>
      </c>
      <c r="B111" s="5" t="s">
        <v>116</v>
      </c>
      <c r="C111" s="5"/>
      <c r="D111" s="5"/>
      <c r="E111" s="5"/>
      <c r="F111" s="5"/>
      <c r="G111" s="5"/>
      <c r="H111" s="5"/>
      <c r="I111" s="66" t="n">
        <f aca="false">ROUND((((B103+B103/3)/12)*(4/12)+(I60+I78-I66-I71+I97)*(4/12))*0.02,2)</f>
        <v>4.86</v>
      </c>
    </row>
    <row r="112" customFormat="false" ht="27.75" hidden="false" customHeight="true" outlineLevel="0" collapsed="false">
      <c r="A112" s="122" t="s">
        <v>44</v>
      </c>
      <c r="B112" s="64" t="s">
        <v>117</v>
      </c>
      <c r="C112" s="64"/>
      <c r="D112" s="64"/>
      <c r="E112" s="64"/>
      <c r="F112" s="64"/>
      <c r="G112" s="64"/>
      <c r="H112" s="64"/>
      <c r="I112" s="66" t="n">
        <f aca="false">ROUND(((($I$103/30)*5)/12),2)</f>
        <v>26.59</v>
      </c>
    </row>
    <row r="113" customFormat="false" ht="15.75" hidden="false" customHeight="true" outlineLevel="0" collapsed="false">
      <c r="A113" s="55" t="s">
        <v>55</v>
      </c>
      <c r="B113" s="55"/>
      <c r="C113" s="55"/>
      <c r="D113" s="55"/>
      <c r="E113" s="55"/>
      <c r="F113" s="55"/>
      <c r="G113" s="55"/>
      <c r="H113" s="55"/>
      <c r="I113" s="123" t="n">
        <f aca="false">SUM(I107:I112)</f>
        <v>211.52</v>
      </c>
    </row>
    <row r="114" customFormat="false" ht="9.95" hidden="false" customHeight="true" outlineLevel="0" collapsed="false">
      <c r="A114" s="55"/>
      <c r="B114" s="55"/>
      <c r="C114" s="55"/>
      <c r="D114" s="55"/>
      <c r="E114" s="55"/>
      <c r="F114" s="55"/>
      <c r="G114" s="55"/>
      <c r="H114" s="55"/>
      <c r="I114" s="55"/>
    </row>
    <row r="115" customFormat="false" ht="20.45" hidden="false" customHeight="true" outlineLevel="0" collapsed="false">
      <c r="A115" s="49" t="s">
        <v>118</v>
      </c>
      <c r="B115" s="49"/>
      <c r="C115" s="49"/>
      <c r="D115" s="49"/>
      <c r="E115" s="49"/>
      <c r="F115" s="49"/>
      <c r="G115" s="49"/>
      <c r="H115" s="49"/>
      <c r="I115" s="49"/>
    </row>
    <row r="116" customFormat="false" ht="25.5" hidden="false" customHeight="true" outlineLevel="0" collapsed="false">
      <c r="A116" s="78" t="s">
        <v>119</v>
      </c>
      <c r="B116" s="78" t="s">
        <v>120</v>
      </c>
      <c r="C116" s="78"/>
      <c r="D116" s="78"/>
      <c r="E116" s="78"/>
      <c r="F116" s="78"/>
      <c r="G116" s="78"/>
      <c r="H116" s="78"/>
      <c r="I116" s="124" t="s">
        <v>52</v>
      </c>
    </row>
    <row r="117" customFormat="false" ht="13.7" hidden="false" customHeight="true" outlineLevel="0" collapsed="false">
      <c r="A117" s="50" t="s">
        <v>6</v>
      </c>
      <c r="B117" s="104" t="s">
        <v>121</v>
      </c>
      <c r="C117" s="104"/>
      <c r="D117" s="104"/>
      <c r="E117" s="104"/>
      <c r="F117" s="104"/>
      <c r="G117" s="104"/>
      <c r="H117" s="104"/>
      <c r="I117" s="66" t="n">
        <v>0</v>
      </c>
    </row>
    <row r="118" customFormat="false" ht="16.15" hidden="false" customHeight="true" outlineLevel="0" collapsed="false">
      <c r="A118" s="125" t="s">
        <v>55</v>
      </c>
      <c r="B118" s="125"/>
      <c r="C118" s="125"/>
      <c r="D118" s="125"/>
      <c r="E118" s="125"/>
      <c r="F118" s="125"/>
      <c r="G118" s="125"/>
      <c r="H118" s="125"/>
      <c r="I118" s="66" t="n">
        <v>0</v>
      </c>
    </row>
    <row r="119" customFormat="false" ht="8.1" hidden="false" customHeight="true" outlineLevel="0" collapsed="false">
      <c r="A119" s="126"/>
      <c r="B119" s="126"/>
      <c r="C119" s="126"/>
      <c r="D119" s="126"/>
      <c r="E119" s="126"/>
      <c r="F119" s="126"/>
      <c r="G119" s="126"/>
      <c r="H119" s="126"/>
      <c r="I119" s="126"/>
    </row>
    <row r="120" customFormat="false" ht="23.65" hidden="false" customHeight="true" outlineLevel="0" collapsed="false">
      <c r="A120" s="31" t="s">
        <v>122</v>
      </c>
      <c r="B120" s="31"/>
      <c r="C120" s="31"/>
      <c r="D120" s="31"/>
      <c r="E120" s="31"/>
      <c r="F120" s="31"/>
      <c r="G120" s="31"/>
      <c r="H120" s="31"/>
      <c r="I120" s="31"/>
    </row>
    <row r="121" customFormat="false" ht="27.95" hidden="false" customHeight="true" outlineLevel="0" collapsed="false">
      <c r="A121" s="33" t="n">
        <v>4</v>
      </c>
      <c r="B121" s="78" t="s">
        <v>123</v>
      </c>
      <c r="C121" s="78"/>
      <c r="D121" s="78"/>
      <c r="E121" s="78"/>
      <c r="F121" s="78"/>
      <c r="G121" s="78"/>
      <c r="H121" s="78"/>
      <c r="I121" s="124" t="s">
        <v>52</v>
      </c>
    </row>
    <row r="122" customFormat="false" ht="19.9" hidden="false" customHeight="true" outlineLevel="0" collapsed="false">
      <c r="A122" s="127" t="s">
        <v>110</v>
      </c>
      <c r="B122" s="104" t="s">
        <v>111</v>
      </c>
      <c r="C122" s="104"/>
      <c r="D122" s="104"/>
      <c r="E122" s="104"/>
      <c r="F122" s="104"/>
      <c r="G122" s="104"/>
      <c r="H122" s="104"/>
      <c r="I122" s="66" t="n">
        <f aca="false">I113</f>
        <v>211.52</v>
      </c>
    </row>
    <row r="123" customFormat="false" ht="19.9" hidden="false" customHeight="true" outlineLevel="0" collapsed="false">
      <c r="A123" s="127" t="s">
        <v>124</v>
      </c>
      <c r="B123" s="104" t="s">
        <v>120</v>
      </c>
      <c r="C123" s="104"/>
      <c r="D123" s="104"/>
      <c r="E123" s="104"/>
      <c r="F123" s="104"/>
      <c r="G123" s="104"/>
      <c r="H123" s="104"/>
      <c r="I123" s="66" t="n">
        <f aca="false">I118</f>
        <v>0</v>
      </c>
    </row>
    <row r="124" customFormat="false" ht="19.9" hidden="false" customHeight="true" outlineLevel="0" collapsed="false">
      <c r="A124" s="41" t="s">
        <v>55</v>
      </c>
      <c r="B124" s="41"/>
      <c r="C124" s="41"/>
      <c r="D124" s="41"/>
      <c r="E124" s="41"/>
      <c r="F124" s="41"/>
      <c r="G124" s="41"/>
      <c r="H124" s="41"/>
      <c r="I124" s="73" t="n">
        <f aca="false">SUM(I122+I123)</f>
        <v>211.52</v>
      </c>
    </row>
    <row r="125" customFormat="false" ht="9.4" hidden="false" customHeight="true" outlineLevel="0" collapsed="false">
      <c r="A125" s="128"/>
      <c r="B125" s="128"/>
      <c r="C125" s="128"/>
      <c r="D125" s="128"/>
      <c r="E125" s="128"/>
      <c r="F125" s="128"/>
      <c r="G125" s="128"/>
      <c r="H125" s="128"/>
      <c r="I125" s="128"/>
    </row>
    <row r="126" customFormat="false" ht="30" hidden="false" customHeight="true" outlineLevel="0" collapsed="false">
      <c r="A126" s="31" t="s">
        <v>125</v>
      </c>
      <c r="B126" s="31"/>
      <c r="C126" s="31"/>
      <c r="D126" s="31"/>
      <c r="E126" s="31"/>
      <c r="F126" s="31"/>
      <c r="G126" s="31"/>
      <c r="H126" s="31"/>
      <c r="I126" s="31"/>
    </row>
    <row r="127" customFormat="false" ht="25.5" hidden="false" customHeight="true" outlineLevel="0" collapsed="false">
      <c r="A127" s="78" t="n">
        <v>5</v>
      </c>
      <c r="B127" s="33" t="s">
        <v>126</v>
      </c>
      <c r="C127" s="33"/>
      <c r="D127" s="33"/>
      <c r="E127" s="33"/>
      <c r="F127" s="33"/>
      <c r="G127" s="33"/>
      <c r="H127" s="33"/>
      <c r="I127" s="78" t="s">
        <v>52</v>
      </c>
    </row>
    <row r="128" customFormat="false" ht="17.25" hidden="false" customHeight="true" outlineLevel="0" collapsed="false">
      <c r="A128" s="50" t="s">
        <v>6</v>
      </c>
      <c r="B128" s="5" t="s">
        <v>127</v>
      </c>
      <c r="C128" s="5"/>
      <c r="D128" s="5"/>
      <c r="E128" s="5"/>
      <c r="F128" s="5"/>
      <c r="G128" s="5"/>
      <c r="H128" s="5"/>
      <c r="I128" s="80" t="n">
        <v>30.73</v>
      </c>
    </row>
    <row r="129" customFormat="false" ht="15.75" hidden="false" customHeight="true" outlineLevel="0" collapsed="false">
      <c r="A129" s="50" t="s">
        <v>8</v>
      </c>
      <c r="B129" s="5" t="s">
        <v>128</v>
      </c>
      <c r="C129" s="5"/>
      <c r="D129" s="5"/>
      <c r="E129" s="5"/>
      <c r="F129" s="5"/>
      <c r="G129" s="5"/>
      <c r="H129" s="5"/>
      <c r="I129" s="93" t="n">
        <v>0</v>
      </c>
    </row>
    <row r="130" customFormat="false" ht="15.75" hidden="false" customHeight="true" outlineLevel="0" collapsed="false">
      <c r="A130" s="50" t="s">
        <v>11</v>
      </c>
      <c r="B130" s="129" t="s">
        <v>129</v>
      </c>
      <c r="C130" s="129"/>
      <c r="D130" s="129"/>
      <c r="E130" s="129"/>
      <c r="F130" s="129"/>
      <c r="G130" s="129"/>
      <c r="H130" s="129"/>
      <c r="I130" s="93" t="n">
        <v>18.16</v>
      </c>
    </row>
    <row r="131" customFormat="false" ht="15.75" hidden="false" customHeight="true" outlineLevel="0" collapsed="false">
      <c r="A131" s="50" t="s">
        <v>14</v>
      </c>
      <c r="B131" s="5" t="s">
        <v>130</v>
      </c>
      <c r="C131" s="5"/>
      <c r="D131" s="5"/>
      <c r="E131" s="5"/>
      <c r="F131" s="5"/>
      <c r="G131" s="5"/>
      <c r="H131" s="5"/>
      <c r="I131" s="93" t="s">
        <v>131</v>
      </c>
    </row>
    <row r="132" customFormat="false" ht="15.75" hidden="false" customHeight="true" outlineLevel="0" collapsed="false">
      <c r="A132" s="55" t="s">
        <v>46</v>
      </c>
      <c r="B132" s="55"/>
      <c r="C132" s="55"/>
      <c r="D132" s="55"/>
      <c r="E132" s="55"/>
      <c r="F132" s="55"/>
      <c r="G132" s="55"/>
      <c r="H132" s="55"/>
      <c r="I132" s="130" t="n">
        <f aca="false">SUM(I128:I131)</f>
        <v>48.89</v>
      </c>
    </row>
    <row r="133" customFormat="false" ht="8.25" hidden="false" customHeight="true" outlineLevel="0" collapsed="false">
      <c r="A133" s="131"/>
      <c r="B133" s="131"/>
      <c r="C133" s="131"/>
      <c r="D133" s="131"/>
      <c r="E133" s="131"/>
      <c r="F133" s="131"/>
      <c r="G133" s="131"/>
      <c r="H133" s="131"/>
      <c r="I133" s="131"/>
    </row>
    <row r="134" customFormat="false" ht="14.85" hidden="false" customHeight="true" outlineLevel="0" collapsed="false">
      <c r="A134" s="132" t="s">
        <v>132</v>
      </c>
      <c r="B134" s="132"/>
      <c r="C134" s="132"/>
      <c r="D134" s="132"/>
      <c r="E134" s="132"/>
      <c r="F134" s="132"/>
      <c r="G134" s="132"/>
      <c r="H134" s="132"/>
      <c r="I134" s="132"/>
    </row>
    <row r="135" customFormat="false" ht="8.25" hidden="false" customHeight="true" outlineLevel="0" collapsed="false">
      <c r="A135" s="133"/>
      <c r="B135" s="134"/>
      <c r="C135" s="134"/>
      <c r="D135" s="134"/>
      <c r="E135" s="134"/>
      <c r="F135" s="134"/>
      <c r="G135" s="134"/>
      <c r="H135" s="134"/>
      <c r="I135" s="135"/>
    </row>
    <row r="136" s="61" customFormat="true" ht="29.25" hidden="false" customHeight="true" outlineLevel="0" collapsed="false">
      <c r="A136" s="46" t="s">
        <v>133</v>
      </c>
      <c r="B136" s="46"/>
      <c r="C136" s="46"/>
      <c r="D136" s="46"/>
      <c r="E136" s="46"/>
      <c r="F136" s="46"/>
      <c r="G136" s="46"/>
      <c r="H136" s="46"/>
      <c r="I136" s="46"/>
    </row>
    <row r="137" customFormat="false" ht="32.25" hidden="false" customHeight="true" outlineLevel="0" collapsed="false">
      <c r="A137" s="78" t="n">
        <v>6</v>
      </c>
      <c r="B137" s="78" t="s">
        <v>134</v>
      </c>
      <c r="C137" s="78"/>
      <c r="D137" s="78"/>
      <c r="E137" s="78"/>
      <c r="F137" s="78"/>
      <c r="G137" s="78"/>
      <c r="H137" s="33" t="s">
        <v>60</v>
      </c>
      <c r="I137" s="136" t="s">
        <v>135</v>
      </c>
    </row>
    <row r="138" customFormat="false" ht="47.25" hidden="false" customHeight="true" outlineLevel="0" collapsed="false">
      <c r="A138" s="137" t="s">
        <v>136</v>
      </c>
      <c r="B138" s="137"/>
      <c r="C138" s="137"/>
      <c r="D138" s="137"/>
      <c r="E138" s="137"/>
      <c r="F138" s="137"/>
      <c r="G138" s="137"/>
      <c r="H138" s="138" t="s">
        <v>39</v>
      </c>
      <c r="I138" s="139" t="n">
        <f aca="false">SUM(I37+I87+I97+I124+I132)</f>
        <v>2585.35</v>
      </c>
    </row>
    <row r="139" customFormat="false" ht="15.75" hidden="false" customHeight="true" outlineLevel="0" collapsed="false">
      <c r="A139" s="140" t="s">
        <v>6</v>
      </c>
      <c r="B139" s="141" t="s">
        <v>137</v>
      </c>
      <c r="C139" s="141"/>
      <c r="D139" s="141"/>
      <c r="E139" s="141"/>
      <c r="F139" s="141"/>
      <c r="G139" s="141"/>
      <c r="H139" s="67" t="n">
        <v>0.03</v>
      </c>
      <c r="I139" s="66" t="n">
        <f aca="false">ROUND(H139*I138,2)</f>
        <v>77.56</v>
      </c>
    </row>
    <row r="140" customFormat="false" ht="48.6" hidden="false" customHeight="true" outlineLevel="0" collapsed="false">
      <c r="A140" s="137" t="s">
        <v>138</v>
      </c>
      <c r="B140" s="137"/>
      <c r="C140" s="137"/>
      <c r="D140" s="137"/>
      <c r="E140" s="137"/>
      <c r="F140" s="137"/>
      <c r="G140" s="137"/>
      <c r="H140" s="142" t="s">
        <v>39</v>
      </c>
      <c r="I140" s="139" t="n">
        <f aca="false">SUM(I37+I87+I97+I124+I132+I139)</f>
        <v>2662.91</v>
      </c>
    </row>
    <row r="141" customFormat="false" ht="15.75" hidden="false" customHeight="true" outlineLevel="0" collapsed="false">
      <c r="A141" s="140" t="s">
        <v>8</v>
      </c>
      <c r="B141" s="141" t="s">
        <v>139</v>
      </c>
      <c r="C141" s="141"/>
      <c r="D141" s="141"/>
      <c r="E141" s="141"/>
      <c r="F141" s="141"/>
      <c r="G141" s="141"/>
      <c r="H141" s="67" t="n">
        <v>0.0679</v>
      </c>
      <c r="I141" s="66" t="n">
        <f aca="false">ROUND(H141*I140,2)</f>
        <v>180.81</v>
      </c>
    </row>
    <row r="142" customFormat="false" ht="49.7" hidden="false" customHeight="true" outlineLevel="0" collapsed="false">
      <c r="A142" s="137" t="s">
        <v>140</v>
      </c>
      <c r="B142" s="137"/>
      <c r="C142" s="137"/>
      <c r="D142" s="137"/>
      <c r="E142" s="137"/>
      <c r="F142" s="137"/>
      <c r="G142" s="137"/>
      <c r="H142" s="142" t="s">
        <v>39</v>
      </c>
      <c r="I142" s="139" t="n">
        <f aca="false">SUM(I37+I87+I97+I124+I132+I139+I141)</f>
        <v>2843.72</v>
      </c>
    </row>
    <row r="143" customFormat="false" ht="15.75" hidden="false" customHeight="true" outlineLevel="0" collapsed="false">
      <c r="A143" s="140" t="s">
        <v>11</v>
      </c>
      <c r="B143" s="141" t="s">
        <v>141</v>
      </c>
      <c r="C143" s="141"/>
      <c r="D143" s="141"/>
      <c r="E143" s="141"/>
      <c r="F143" s="141"/>
      <c r="G143" s="141"/>
      <c r="H143" s="143" t="s">
        <v>39</v>
      </c>
      <c r="I143" s="38" t="s">
        <v>39</v>
      </c>
    </row>
    <row r="144" customFormat="false" ht="15.75" hidden="false" customHeight="true" outlineLevel="0" collapsed="false">
      <c r="A144" s="50"/>
      <c r="B144" s="141" t="s">
        <v>142</v>
      </c>
      <c r="C144" s="141"/>
      <c r="D144" s="141"/>
      <c r="E144" s="141"/>
      <c r="F144" s="141"/>
      <c r="G144" s="141"/>
      <c r="H144" s="143" t="s">
        <v>39</v>
      </c>
      <c r="I144" s="38" t="s">
        <v>39</v>
      </c>
    </row>
    <row r="145" customFormat="false" ht="17.25" hidden="false" customHeight="true" outlineLevel="0" collapsed="false">
      <c r="A145" s="50"/>
      <c r="B145" s="144" t="s">
        <v>143</v>
      </c>
      <c r="C145" s="144"/>
      <c r="D145" s="144"/>
      <c r="E145" s="144"/>
      <c r="F145" s="144"/>
      <c r="G145" s="144"/>
      <c r="H145" s="145" t="n">
        <v>0.076</v>
      </c>
      <c r="I145" s="66" t="n">
        <f aca="false">ROUND(($I$142/(1-$H$154))*H145,2)</f>
        <v>243.52</v>
      </c>
    </row>
    <row r="146" customFormat="false" ht="16.5" hidden="false" customHeight="true" outlineLevel="0" collapsed="false">
      <c r="A146" s="50"/>
      <c r="B146" s="144" t="s">
        <v>144</v>
      </c>
      <c r="C146" s="144"/>
      <c r="D146" s="144"/>
      <c r="E146" s="144"/>
      <c r="F146" s="144"/>
      <c r="G146" s="144"/>
      <c r="H146" s="145" t="n">
        <v>0.0165</v>
      </c>
      <c r="I146" s="66" t="n">
        <f aca="false">ROUND(($I$142/(1-$H$154))*H146,2)</f>
        <v>52.87</v>
      </c>
    </row>
    <row r="147" customFormat="false" ht="27" hidden="false" customHeight="true" outlineLevel="0" collapsed="false">
      <c r="A147" s="50"/>
      <c r="B147" s="146" t="s">
        <v>145</v>
      </c>
      <c r="C147" s="146"/>
      <c r="D147" s="146"/>
      <c r="E147" s="146"/>
      <c r="F147" s="146"/>
      <c r="G147" s="146"/>
      <c r="H147" s="147" t="s">
        <v>39</v>
      </c>
      <c r="I147" s="38" t="s">
        <v>39</v>
      </c>
    </row>
    <row r="148" customFormat="false" ht="27" hidden="false" customHeight="true" outlineLevel="0" collapsed="false">
      <c r="A148" s="50"/>
      <c r="B148" s="146" t="s">
        <v>146</v>
      </c>
      <c r="C148" s="146"/>
      <c r="D148" s="146"/>
      <c r="E148" s="146"/>
      <c r="F148" s="146"/>
      <c r="G148" s="146"/>
      <c r="H148" s="147" t="s">
        <v>39</v>
      </c>
      <c r="I148" s="38" t="s">
        <v>39</v>
      </c>
    </row>
    <row r="149" customFormat="false" ht="18" hidden="false" customHeight="true" outlineLevel="0" collapsed="false">
      <c r="A149" s="50"/>
      <c r="B149" s="148" t="s">
        <v>147</v>
      </c>
      <c r="C149" s="148"/>
      <c r="D149" s="148"/>
      <c r="E149" s="148"/>
      <c r="F149" s="148"/>
      <c r="G149" s="148"/>
      <c r="H149" s="147" t="s">
        <v>39</v>
      </c>
      <c r="I149" s="38" t="s">
        <v>39</v>
      </c>
    </row>
    <row r="150" customFormat="false" ht="18" hidden="false" customHeight="true" outlineLevel="0" collapsed="false">
      <c r="A150" s="50"/>
      <c r="B150" s="149" t="s">
        <v>148</v>
      </c>
      <c r="C150" s="149"/>
      <c r="D150" s="149"/>
      <c r="E150" s="149"/>
      <c r="F150" s="149"/>
      <c r="G150" s="149"/>
      <c r="H150" s="147" t="s">
        <v>39</v>
      </c>
      <c r="I150" s="38" t="s">
        <v>39</v>
      </c>
    </row>
    <row r="151" customFormat="false" ht="15" hidden="false" customHeight="true" outlineLevel="0" collapsed="false">
      <c r="A151" s="50"/>
      <c r="B151" s="144" t="s">
        <v>149</v>
      </c>
      <c r="C151" s="144"/>
      <c r="D151" s="144"/>
      <c r="E151" s="144"/>
      <c r="F151" s="144"/>
      <c r="G151" s="144"/>
      <c r="H151" s="145" t="n">
        <v>0.02</v>
      </c>
      <c r="I151" s="66" t="n">
        <f aca="false">ROUND(($I$142/(1-$H$154))*H151,2)</f>
        <v>64.08</v>
      </c>
    </row>
    <row r="152" customFormat="false" ht="15.75" hidden="false" customHeight="true" outlineLevel="0" collapsed="false">
      <c r="A152" s="55" t="s">
        <v>55</v>
      </c>
      <c r="B152" s="55"/>
      <c r="C152" s="55"/>
      <c r="D152" s="55"/>
      <c r="E152" s="55"/>
      <c r="F152" s="55"/>
      <c r="G152" s="55"/>
      <c r="H152" s="55"/>
      <c r="I152" s="73" t="n">
        <f aca="false">SUM(I139+I141+I145+I146+I151)</f>
        <v>618.84</v>
      </c>
    </row>
    <row r="153" customFormat="false" ht="6.75" hidden="false" customHeight="true" outlineLevel="0" collapsed="false">
      <c r="A153" s="128"/>
      <c r="B153" s="128"/>
      <c r="C153" s="128"/>
      <c r="D153" s="128"/>
      <c r="E153" s="128"/>
      <c r="F153" s="128"/>
      <c r="G153" s="128"/>
      <c r="H153" s="128"/>
      <c r="I153" s="128"/>
    </row>
    <row r="154" customFormat="false" ht="15.75" hidden="false" customHeight="true" outlineLevel="0" collapsed="false">
      <c r="A154" s="150" t="s">
        <v>150</v>
      </c>
      <c r="B154" s="150"/>
      <c r="C154" s="150"/>
      <c r="D154" s="150"/>
      <c r="E154" s="150"/>
      <c r="F154" s="150"/>
      <c r="G154" s="150"/>
      <c r="H154" s="151" t="n">
        <f aca="false">SUM(H145:H151)</f>
        <v>0.1125</v>
      </c>
      <c r="I154" s="152" t="n">
        <f aca="false">SUM(I145:I151)</f>
        <v>360.47</v>
      </c>
    </row>
    <row r="155" customFormat="false" ht="12.75" hidden="false" customHeight="true" outlineLevel="0" collapsed="false">
      <c r="A155" s="153" t="s">
        <v>151</v>
      </c>
      <c r="B155" s="153"/>
      <c r="C155" s="154" t="s">
        <v>152</v>
      </c>
      <c r="D155" s="154"/>
      <c r="E155" s="154"/>
      <c r="F155" s="154"/>
      <c r="G155" s="154"/>
      <c r="H155" s="154"/>
      <c r="I155" s="154"/>
    </row>
    <row r="156" customFormat="false" ht="12" hidden="false" customHeight="true" outlineLevel="0" collapsed="false">
      <c r="A156" s="153"/>
      <c r="B156" s="153"/>
      <c r="C156" s="154" t="s">
        <v>153</v>
      </c>
      <c r="D156" s="154"/>
      <c r="E156" s="154"/>
      <c r="F156" s="154"/>
      <c r="G156" s="154"/>
      <c r="H156" s="154"/>
      <c r="I156" s="154"/>
    </row>
    <row r="157" customFormat="false" ht="13.5" hidden="false" customHeight="true" outlineLevel="0" collapsed="false">
      <c r="A157" s="153"/>
      <c r="B157" s="153"/>
      <c r="C157" s="155" t="s">
        <v>154</v>
      </c>
      <c r="D157" s="155"/>
      <c r="E157" s="155"/>
      <c r="F157" s="155"/>
      <c r="G157" s="155"/>
      <c r="H157" s="155"/>
      <c r="I157" s="155"/>
    </row>
    <row r="158" customFormat="false" ht="6.75" hidden="false" customHeight="true" outlineLevel="0" collapsed="false">
      <c r="A158" s="156"/>
      <c r="B158" s="156"/>
      <c r="C158" s="156"/>
      <c r="D158" s="156"/>
      <c r="E158" s="156"/>
      <c r="F158" s="156"/>
      <c r="G158" s="156"/>
      <c r="H158" s="156"/>
      <c r="I158" s="156"/>
    </row>
    <row r="159" customFormat="false" ht="26.1" hidden="false" customHeight="true" outlineLevel="0" collapsed="false">
      <c r="A159" s="29" t="s">
        <v>155</v>
      </c>
      <c r="B159" s="29"/>
      <c r="C159" s="29"/>
      <c r="D159" s="29"/>
      <c r="E159" s="29"/>
      <c r="F159" s="29"/>
      <c r="G159" s="29"/>
      <c r="H159" s="29"/>
      <c r="I159" s="29"/>
    </row>
    <row r="160" customFormat="false" ht="5.25" hidden="false" customHeight="true" outlineLevel="0" collapsed="false">
      <c r="A160" s="128"/>
      <c r="B160" s="128"/>
      <c r="C160" s="128"/>
      <c r="D160" s="128"/>
      <c r="E160" s="128"/>
      <c r="F160" s="128"/>
      <c r="G160" s="128"/>
      <c r="H160" s="128"/>
      <c r="I160" s="128"/>
    </row>
    <row r="161" customFormat="false" ht="30.4" hidden="false" customHeight="true" outlineLevel="0" collapsed="false">
      <c r="A161" s="157" t="s">
        <v>156</v>
      </c>
      <c r="B161" s="157"/>
      <c r="C161" s="157"/>
      <c r="D161" s="157"/>
      <c r="E161" s="157"/>
      <c r="F161" s="157"/>
      <c r="G161" s="157"/>
      <c r="H161" s="157"/>
      <c r="I161" s="157"/>
    </row>
    <row r="162" customFormat="false" ht="15" hidden="false" customHeight="true" outlineLevel="0" collapsed="false">
      <c r="A162" s="7" t="s">
        <v>157</v>
      </c>
      <c r="B162" s="7"/>
      <c r="C162" s="7"/>
      <c r="D162" s="7"/>
      <c r="E162" s="7"/>
      <c r="F162" s="7"/>
      <c r="G162" s="7"/>
      <c r="H162" s="7"/>
      <c r="I162" s="12" t="s">
        <v>52</v>
      </c>
    </row>
    <row r="163" customFormat="false" ht="15" hidden="false" customHeight="true" outlineLevel="0" collapsed="false">
      <c r="A163" s="158" t="s">
        <v>6</v>
      </c>
      <c r="B163" s="159" t="s">
        <v>158</v>
      </c>
      <c r="C163" s="159"/>
      <c r="D163" s="159"/>
      <c r="E163" s="159"/>
      <c r="F163" s="159"/>
      <c r="G163" s="159"/>
      <c r="H163" s="159"/>
      <c r="I163" s="93" t="n">
        <f aca="false">I37</f>
        <v>1183.2</v>
      </c>
      <c r="K163" s="160"/>
    </row>
    <row r="164" customFormat="false" ht="15" hidden="false" customHeight="true" outlineLevel="0" collapsed="false">
      <c r="A164" s="158" t="s">
        <v>8</v>
      </c>
      <c r="B164" s="159" t="s">
        <v>48</v>
      </c>
      <c r="C164" s="159"/>
      <c r="D164" s="159"/>
      <c r="E164" s="159"/>
      <c r="F164" s="159"/>
      <c r="G164" s="159"/>
      <c r="H164" s="159"/>
      <c r="I164" s="93" t="n">
        <f aca="false">I87</f>
        <v>1044.81</v>
      </c>
    </row>
    <row r="165" customFormat="false" ht="15" hidden="false" customHeight="true" outlineLevel="0" collapsed="false">
      <c r="A165" s="158" t="s">
        <v>11</v>
      </c>
      <c r="B165" s="159" t="s">
        <v>159</v>
      </c>
      <c r="C165" s="159"/>
      <c r="D165" s="159"/>
      <c r="E165" s="159"/>
      <c r="F165" s="159"/>
      <c r="G165" s="159"/>
      <c r="H165" s="159"/>
      <c r="I165" s="93" t="n">
        <f aca="false">I97</f>
        <v>96.93</v>
      </c>
    </row>
    <row r="166" customFormat="false" ht="15" hidden="false" customHeight="true" outlineLevel="0" collapsed="false">
      <c r="A166" s="158" t="s">
        <v>14</v>
      </c>
      <c r="B166" s="159" t="s">
        <v>160</v>
      </c>
      <c r="C166" s="159"/>
      <c r="D166" s="159"/>
      <c r="E166" s="159"/>
      <c r="F166" s="159"/>
      <c r="G166" s="159"/>
      <c r="H166" s="159"/>
      <c r="I166" s="93" t="n">
        <f aca="false">I124</f>
        <v>211.52</v>
      </c>
    </row>
    <row r="167" customFormat="false" ht="15" hidden="false" customHeight="true" outlineLevel="0" collapsed="false">
      <c r="A167" s="158" t="s">
        <v>42</v>
      </c>
      <c r="B167" s="159" t="s">
        <v>161</v>
      </c>
      <c r="C167" s="159"/>
      <c r="D167" s="159"/>
      <c r="E167" s="159"/>
      <c r="F167" s="159"/>
      <c r="G167" s="159"/>
      <c r="H167" s="159"/>
      <c r="I167" s="93" t="n">
        <f aca="false">I132</f>
        <v>48.89</v>
      </c>
    </row>
    <row r="168" customFormat="false" ht="15" hidden="false" customHeight="true" outlineLevel="0" collapsed="false">
      <c r="A168" s="161" t="s">
        <v>162</v>
      </c>
      <c r="B168" s="161"/>
      <c r="C168" s="161"/>
      <c r="D168" s="161"/>
      <c r="E168" s="161"/>
      <c r="F168" s="161"/>
      <c r="G168" s="161"/>
      <c r="H168" s="161"/>
      <c r="I168" s="130" t="n">
        <f aca="false">SUM(I163:I167)</f>
        <v>2585.35</v>
      </c>
    </row>
    <row r="169" customFormat="false" ht="15" hidden="false" customHeight="true" outlineLevel="0" collapsed="false">
      <c r="A169" s="162" t="s">
        <v>44</v>
      </c>
      <c r="B169" s="159" t="s">
        <v>163</v>
      </c>
      <c r="C169" s="159"/>
      <c r="D169" s="159"/>
      <c r="E169" s="159"/>
      <c r="F169" s="159"/>
      <c r="G169" s="159"/>
      <c r="H169" s="159"/>
      <c r="I169" s="93" t="n">
        <f aca="false">I152</f>
        <v>618.84</v>
      </c>
    </row>
    <row r="170" customFormat="false" ht="15" hidden="false" customHeight="true" outlineLevel="0" collapsed="false">
      <c r="A170" s="161" t="s">
        <v>164</v>
      </c>
      <c r="B170" s="161"/>
      <c r="C170" s="161"/>
      <c r="D170" s="161"/>
      <c r="E170" s="161"/>
      <c r="F170" s="161"/>
      <c r="G170" s="161"/>
      <c r="H170" s="161"/>
      <c r="I170" s="130" t="n">
        <f aca="false">SUM(I168:I169)</f>
        <v>3204.19</v>
      </c>
    </row>
    <row r="171" s="61" customFormat="true" ht="29.25" hidden="false" customHeight="true" outlineLevel="0" collapsed="false">
      <c r="A171" s="163" t="s">
        <v>165</v>
      </c>
      <c r="B171" s="163"/>
      <c r="C171" s="163"/>
      <c r="D171" s="163"/>
      <c r="E171" s="163"/>
      <c r="F171" s="163"/>
      <c r="G171" s="163"/>
      <c r="H171" s="163"/>
      <c r="I171" s="163"/>
    </row>
    <row r="172" s="61" customFormat="true" ht="63" hidden="false" customHeight="true" outlineLevel="0" collapsed="false">
      <c r="A172" s="164" t="s">
        <v>166</v>
      </c>
      <c r="B172" s="164"/>
      <c r="C172" s="127" t="s">
        <v>167</v>
      </c>
      <c r="D172" s="127"/>
      <c r="E172" s="165" t="s">
        <v>168</v>
      </c>
      <c r="F172" s="127" t="s">
        <v>169</v>
      </c>
      <c r="G172" s="127"/>
      <c r="H172" s="127" t="s">
        <v>170</v>
      </c>
      <c r="I172" s="127" t="s">
        <v>171</v>
      </c>
    </row>
    <row r="173" s="61" customFormat="true" ht="14.25" hidden="false" customHeight="true" outlineLevel="0" collapsed="false">
      <c r="A173" s="166" t="s">
        <v>172</v>
      </c>
      <c r="B173" s="166"/>
      <c r="C173" s="167" t="n">
        <f aca="false">SUM(I170)</f>
        <v>3204.19</v>
      </c>
      <c r="D173" s="167"/>
      <c r="E173" s="168" t="n">
        <v>1</v>
      </c>
      <c r="F173" s="167" t="n">
        <f aca="false">SUM(C173*E173)</f>
        <v>3204.19</v>
      </c>
      <c r="G173" s="167"/>
      <c r="H173" s="169" t="n">
        <v>1</v>
      </c>
      <c r="I173" s="167" t="n">
        <f aca="false">SUM(F173*H173)</f>
        <v>3204.19</v>
      </c>
    </row>
    <row r="174" s="61" customFormat="true" ht="15.75" hidden="false" customHeight="true" outlineLevel="0" collapsed="false">
      <c r="A174" s="166"/>
      <c r="B174" s="166"/>
      <c r="C174" s="170"/>
      <c r="D174" s="170"/>
      <c r="E174" s="168"/>
      <c r="F174" s="170"/>
      <c r="G174" s="170"/>
      <c r="H174" s="169"/>
      <c r="I174" s="170"/>
    </row>
    <row r="175" s="61" customFormat="true" ht="12.75" hidden="false" customHeight="true" outlineLevel="0" collapsed="false">
      <c r="A175" s="166"/>
      <c r="B175" s="166"/>
      <c r="C175" s="170"/>
      <c r="D175" s="170"/>
      <c r="E175" s="170"/>
      <c r="F175" s="170"/>
      <c r="G175" s="170"/>
      <c r="H175" s="170"/>
      <c r="I175" s="170"/>
    </row>
    <row r="176" s="61" customFormat="true" ht="12.75" hidden="false" customHeight="true" outlineLevel="0" collapsed="false">
      <c r="A176" s="171" t="s">
        <v>173</v>
      </c>
      <c r="B176" s="171"/>
      <c r="C176" s="171"/>
      <c r="D176" s="171"/>
      <c r="E176" s="171"/>
      <c r="F176" s="171"/>
      <c r="G176" s="171"/>
      <c r="H176" s="171"/>
      <c r="I176" s="172" t="n">
        <f aca="false">SUM(I173:I175)</f>
        <v>3204.19</v>
      </c>
    </row>
    <row r="177" customFormat="false" ht="9.4" hidden="false" customHeight="true" outlineLevel="0" collapsed="false">
      <c r="A177" s="173"/>
      <c r="B177" s="173"/>
      <c r="C177" s="173"/>
      <c r="D177" s="173"/>
      <c r="E177" s="173"/>
      <c r="F177" s="173"/>
      <c r="G177" s="173"/>
      <c r="H177" s="173"/>
      <c r="I177" s="173"/>
    </row>
    <row r="178" s="61" customFormat="true" ht="26.1" hidden="false" customHeight="true" outlineLevel="0" collapsed="false">
      <c r="A178" s="163" t="s">
        <v>174</v>
      </c>
      <c r="B178" s="163"/>
      <c r="C178" s="163"/>
      <c r="D178" s="163"/>
      <c r="E178" s="163"/>
      <c r="F178" s="163"/>
      <c r="G178" s="163"/>
      <c r="H178" s="163"/>
      <c r="I178" s="163"/>
    </row>
    <row r="179" s="61" customFormat="true" ht="21.75" hidden="false" customHeight="true" outlineLevel="0" collapsed="false">
      <c r="A179" s="174" t="s">
        <v>175</v>
      </c>
      <c r="B179" s="174"/>
      <c r="C179" s="174"/>
      <c r="D179" s="174"/>
      <c r="E179" s="174"/>
      <c r="F179" s="174"/>
      <c r="G179" s="174"/>
      <c r="H179" s="174"/>
      <c r="I179" s="174"/>
    </row>
    <row r="180" s="61" customFormat="true" ht="18" hidden="false" customHeight="true" outlineLevel="0" collapsed="false">
      <c r="A180" s="127" t="s">
        <v>176</v>
      </c>
      <c r="B180" s="127"/>
      <c r="C180" s="127"/>
      <c r="D180" s="127"/>
      <c r="E180" s="127"/>
      <c r="F180" s="127"/>
      <c r="G180" s="127"/>
      <c r="H180" s="127"/>
      <c r="I180" s="164" t="s">
        <v>177</v>
      </c>
    </row>
    <row r="181" s="61" customFormat="true" ht="12.75" hidden="false" customHeight="true" outlineLevel="0" collapsed="false">
      <c r="A181" s="166" t="s">
        <v>178</v>
      </c>
      <c r="B181" s="166"/>
      <c r="C181" s="166"/>
      <c r="D181" s="166"/>
      <c r="E181" s="166"/>
      <c r="F181" s="166"/>
      <c r="G181" s="166"/>
      <c r="H181" s="166"/>
      <c r="I181" s="169" t="n">
        <v>12</v>
      </c>
    </row>
    <row r="182" s="61" customFormat="true" ht="12.75" hidden="false" customHeight="true" outlineLevel="0" collapsed="false">
      <c r="A182" s="166" t="s">
        <v>179</v>
      </c>
      <c r="B182" s="166"/>
      <c r="C182" s="166"/>
      <c r="D182" s="166"/>
      <c r="E182" s="166"/>
      <c r="F182" s="166"/>
      <c r="G182" s="166"/>
      <c r="H182" s="166"/>
      <c r="I182" s="175" t="n">
        <f aca="false">SUM(I176)</f>
        <v>3204.19</v>
      </c>
    </row>
    <row r="183" s="61" customFormat="true" ht="27.4" hidden="false" customHeight="true" outlineLevel="0" collapsed="false">
      <c r="A183" s="166" t="s">
        <v>180</v>
      </c>
      <c r="B183" s="166"/>
      <c r="C183" s="166"/>
      <c r="D183" s="166"/>
      <c r="E183" s="166"/>
      <c r="F183" s="166"/>
      <c r="G183" s="166"/>
      <c r="H183" s="166"/>
      <c r="I183" s="176" t="n">
        <f aca="false">SUM(I181*I182)</f>
        <v>38450.28</v>
      </c>
    </row>
    <row r="184" s="61" customFormat="true" ht="6.75" hidden="false" customHeight="true" outlineLevel="0" collapsed="false">
      <c r="A184" s="177"/>
      <c r="B184" s="177"/>
      <c r="C184" s="177"/>
      <c r="D184" s="177"/>
      <c r="E184" s="177"/>
      <c r="F184" s="177"/>
      <c r="G184" s="177"/>
      <c r="H184" s="177"/>
      <c r="I184" s="177"/>
    </row>
    <row r="185" s="61" customFormat="true" ht="15.75" hidden="false" customHeight="true" outlineLevel="0" collapsed="false">
      <c r="A185" s="166"/>
      <c r="B185" s="166"/>
      <c r="C185" s="166"/>
      <c r="D185" s="166"/>
      <c r="E185" s="166"/>
      <c r="F185" s="166"/>
      <c r="G185" s="166"/>
      <c r="H185" s="166"/>
      <c r="I185" s="166"/>
    </row>
    <row r="186" s="61" customFormat="true" ht="7.5" hidden="false" customHeight="true" outlineLevel="0" collapsed="false">
      <c r="A186" s="178"/>
      <c r="B186" s="178"/>
      <c r="C186" s="178"/>
      <c r="D186" s="178"/>
      <c r="E186" s="178"/>
      <c r="F186" s="178"/>
      <c r="G186" s="178"/>
      <c r="H186" s="178"/>
      <c r="I186" s="178"/>
    </row>
    <row r="187" customFormat="false" ht="15" hidden="true" customHeight="true" outlineLevel="0" collapsed="false">
      <c r="A187" s="179"/>
      <c r="B187" s="179"/>
      <c r="C187" s="179"/>
      <c r="D187" s="179"/>
      <c r="E187" s="179"/>
      <c r="F187" s="179"/>
      <c r="G187" s="179"/>
      <c r="H187" s="180"/>
      <c r="I187" s="181"/>
      <c r="J187" s="182"/>
      <c r="K187" s="183"/>
      <c r="L187" s="184"/>
      <c r="M187" s="185"/>
    </row>
    <row r="188" customFormat="false" ht="13.15" hidden="false" customHeight="true" outlineLevel="0" collapsed="false">
      <c r="A188" s="186"/>
      <c r="B188" s="186"/>
      <c r="C188" s="186"/>
      <c r="D188" s="186"/>
      <c r="E188" s="186"/>
      <c r="F188" s="186"/>
      <c r="G188" s="186"/>
      <c r="H188" s="186"/>
      <c r="I188" s="186"/>
    </row>
    <row r="189" customFormat="false" ht="9" hidden="false" customHeight="true" outlineLevel="0" collapsed="false">
      <c r="A189" s="187"/>
      <c r="B189" s="187"/>
      <c r="C189" s="187"/>
      <c r="D189" s="187"/>
      <c r="E189" s="187"/>
      <c r="F189" s="187"/>
      <c r="G189" s="187"/>
      <c r="H189" s="187"/>
      <c r="I189" s="187"/>
    </row>
    <row r="190" customFormat="false" ht="12" hidden="true" customHeight="false" outlineLevel="0" collapsed="false">
      <c r="A190" s="187"/>
      <c r="B190" s="187"/>
      <c r="C190" s="187"/>
      <c r="D190" s="187"/>
      <c r="E190" s="187"/>
      <c r="F190" s="187"/>
      <c r="G190" s="187"/>
      <c r="H190" s="187"/>
      <c r="I190" s="187"/>
    </row>
    <row r="191" customFormat="false" ht="27" hidden="false" customHeight="true" outlineLevel="0" collapsed="false">
      <c r="A191" s="188" t="s">
        <v>181</v>
      </c>
      <c r="B191" s="188"/>
      <c r="C191" s="188"/>
      <c r="D191" s="188"/>
      <c r="E191" s="188"/>
      <c r="F191" s="188"/>
      <c r="G191" s="188"/>
      <c r="H191" s="188"/>
      <c r="I191" s="188"/>
    </row>
    <row r="192" customFormat="false" ht="12.75" hidden="false" customHeight="true" outlineLevel="0" collapsed="false">
      <c r="A192" s="11" t="s">
        <v>182</v>
      </c>
      <c r="B192" s="11"/>
      <c r="C192" s="11"/>
      <c r="D192" s="11"/>
      <c r="E192" s="11"/>
      <c r="F192" s="11"/>
      <c r="G192" s="12" t="s">
        <v>183</v>
      </c>
      <c r="H192" s="12"/>
      <c r="I192" s="12"/>
    </row>
    <row r="193" customFormat="false" ht="12.75" hidden="false" customHeight="true" outlineLevel="0" collapsed="false">
      <c r="A193" s="189" t="s">
        <v>184</v>
      </c>
      <c r="B193" s="189"/>
      <c r="C193" s="189"/>
      <c r="D193" s="189"/>
      <c r="E193" s="189"/>
      <c r="F193" s="189"/>
      <c r="G193" s="190"/>
      <c r="H193" s="190"/>
      <c r="I193" s="191"/>
    </row>
    <row r="194" customFormat="false" ht="12.75" hidden="false" customHeight="true" outlineLevel="0" collapsed="false">
      <c r="A194" s="189" t="s">
        <v>185</v>
      </c>
      <c r="B194" s="189"/>
      <c r="C194" s="189"/>
      <c r="D194" s="189"/>
      <c r="E194" s="189"/>
      <c r="F194" s="189"/>
      <c r="G194" s="127" t="s">
        <v>186</v>
      </c>
      <c r="H194" s="127" t="s">
        <v>187</v>
      </c>
      <c r="I194" s="192" t="s">
        <v>188</v>
      </c>
    </row>
    <row r="195" customFormat="false" ht="12.75" hidden="false" customHeight="true" outlineLevel="0" collapsed="false">
      <c r="A195" s="169" t="s">
        <v>189</v>
      </c>
      <c r="B195" s="169"/>
      <c r="C195" s="169"/>
      <c r="D195" s="169"/>
      <c r="E195" s="169"/>
      <c r="F195" s="169"/>
      <c r="G195" s="169" t="n">
        <v>2</v>
      </c>
      <c r="H195" s="193" t="n">
        <v>84.08</v>
      </c>
      <c r="I195" s="194" t="n">
        <f aca="false">SUM(G195*H195)</f>
        <v>168.16</v>
      </c>
    </row>
    <row r="196" customFormat="false" ht="12.75" hidden="false" customHeight="true" outlineLevel="0" collapsed="false">
      <c r="A196" s="169" t="s">
        <v>190</v>
      </c>
      <c r="B196" s="169"/>
      <c r="C196" s="169"/>
      <c r="D196" s="169"/>
      <c r="E196" s="169"/>
      <c r="F196" s="169"/>
      <c r="G196" s="169" t="n">
        <v>2</v>
      </c>
      <c r="H196" s="193" t="n">
        <v>58.3</v>
      </c>
      <c r="I196" s="194" t="n">
        <f aca="false">SUM(G196*H196)</f>
        <v>116.6</v>
      </c>
    </row>
    <row r="197" customFormat="false" ht="12.75" hidden="false" customHeight="true" outlineLevel="0" collapsed="false">
      <c r="A197" s="169" t="s">
        <v>191</v>
      </c>
      <c r="B197" s="169"/>
      <c r="C197" s="169"/>
      <c r="D197" s="169"/>
      <c r="E197" s="169"/>
      <c r="F197" s="169"/>
      <c r="G197" s="169" t="n">
        <v>1</v>
      </c>
      <c r="H197" s="193" t="n">
        <v>28.23</v>
      </c>
      <c r="I197" s="194" t="n">
        <f aca="false">SUM(G197*H197)</f>
        <v>28.23</v>
      </c>
    </row>
    <row r="198" customFormat="false" ht="12.75" hidden="false" customHeight="true" outlineLevel="0" collapsed="false">
      <c r="A198" s="169" t="s">
        <v>192</v>
      </c>
      <c r="B198" s="169"/>
      <c r="C198" s="169"/>
      <c r="D198" s="169"/>
      <c r="E198" s="169"/>
      <c r="F198" s="169"/>
      <c r="G198" s="169" t="n">
        <v>1</v>
      </c>
      <c r="H198" s="193" t="n">
        <v>34.27</v>
      </c>
      <c r="I198" s="194" t="n">
        <f aca="false">SUM(G198*H198)</f>
        <v>34.27</v>
      </c>
    </row>
    <row r="199" customFormat="false" ht="12.75" hidden="false" customHeight="true" outlineLevel="0" collapsed="false">
      <c r="A199" s="195" t="s">
        <v>193</v>
      </c>
      <c r="B199" s="195"/>
      <c r="C199" s="195"/>
      <c r="D199" s="195"/>
      <c r="E199" s="195"/>
      <c r="F199" s="195"/>
      <c r="G199" s="169" t="n">
        <v>2</v>
      </c>
      <c r="H199" s="193" t="n">
        <v>10.77</v>
      </c>
      <c r="I199" s="194" t="n">
        <f aca="false">SUM(G199*H199)</f>
        <v>21.54</v>
      </c>
    </row>
    <row r="200" customFormat="false" ht="12.75" hidden="false" customHeight="true" outlineLevel="0" collapsed="false">
      <c r="A200" s="127" t="s">
        <v>194</v>
      </c>
      <c r="B200" s="127"/>
      <c r="C200" s="127"/>
      <c r="D200" s="127"/>
      <c r="E200" s="127"/>
      <c r="F200" s="127"/>
      <c r="G200" s="127"/>
      <c r="H200" s="193"/>
      <c r="I200" s="196" t="n">
        <f aca="false">SUM(I195:I199)</f>
        <v>368.8</v>
      </c>
    </row>
    <row r="201" customFormat="false" ht="12.75" hidden="false" customHeight="true" outlineLevel="0" collapsed="false">
      <c r="A201" s="189"/>
      <c r="B201" s="197"/>
      <c r="C201" s="197"/>
      <c r="D201" s="197"/>
      <c r="E201" s="197"/>
      <c r="F201" s="197"/>
      <c r="G201" s="127"/>
      <c r="H201" s="193"/>
      <c r="I201" s="192"/>
    </row>
    <row r="202" customFormat="false" ht="12.75" hidden="false" customHeight="true" outlineLevel="0" collapsed="false">
      <c r="A202" s="127" t="s">
        <v>195</v>
      </c>
      <c r="B202" s="127"/>
      <c r="C202" s="127"/>
      <c r="D202" s="127"/>
      <c r="E202" s="127"/>
      <c r="F202" s="127"/>
      <c r="G202" s="127"/>
      <c r="H202" s="193"/>
      <c r="I202" s="192"/>
    </row>
    <row r="203" customFormat="false" ht="15" hidden="false" customHeight="true" outlineLevel="0" collapsed="false">
      <c r="A203" s="189" t="s">
        <v>185</v>
      </c>
      <c r="B203" s="189"/>
      <c r="C203" s="189"/>
      <c r="D203" s="189"/>
      <c r="E203" s="189"/>
      <c r="F203" s="189"/>
      <c r="G203" s="127" t="s">
        <v>186</v>
      </c>
      <c r="H203" s="127" t="s">
        <v>187</v>
      </c>
      <c r="I203" s="192" t="s">
        <v>188</v>
      </c>
    </row>
    <row r="204" customFormat="false" ht="15" hidden="false" customHeight="true" outlineLevel="0" collapsed="false">
      <c r="A204" s="127" t="s">
        <v>196</v>
      </c>
      <c r="B204" s="127"/>
      <c r="C204" s="127"/>
      <c r="D204" s="127"/>
      <c r="E204" s="127"/>
      <c r="F204" s="127"/>
      <c r="G204" s="127" t="n">
        <v>1</v>
      </c>
      <c r="H204" s="193" t="n">
        <v>1089.63</v>
      </c>
      <c r="I204" s="194" t="n">
        <v>217.93</v>
      </c>
    </row>
    <row r="205" customFormat="false" ht="12.75" hidden="false" customHeight="true" outlineLevel="0" collapsed="false">
      <c r="A205" s="198" t="s">
        <v>194</v>
      </c>
      <c r="B205" s="198"/>
      <c r="C205" s="198"/>
      <c r="D205" s="198"/>
      <c r="E205" s="198"/>
      <c r="F205" s="198"/>
      <c r="G205" s="199"/>
      <c r="H205" s="200"/>
      <c r="I205" s="201" t="n">
        <f aca="false">SUM(I204)</f>
        <v>217.93</v>
      </c>
    </row>
    <row r="206" customFormat="false" ht="12.75" hidden="false" customHeight="true" outlineLevel="0" collapsed="false">
      <c r="A206" s="202"/>
      <c r="B206" s="203"/>
      <c r="C206" s="203"/>
      <c r="D206" s="203"/>
      <c r="E206" s="203"/>
      <c r="F206" s="203"/>
      <c r="G206" s="204"/>
      <c r="H206" s="200"/>
      <c r="I206" s="205"/>
    </row>
    <row r="207" customFormat="false" ht="12.75" hidden="false" customHeight="true" outlineLevel="0" collapsed="false">
      <c r="A207" s="206" t="s">
        <v>55</v>
      </c>
      <c r="B207" s="206"/>
      <c r="C207" s="206"/>
      <c r="D207" s="206"/>
      <c r="E207" s="206"/>
      <c r="F207" s="206"/>
      <c r="G207" s="204"/>
      <c r="H207" s="200"/>
      <c r="I207" s="201" t="n">
        <f aca="false">SUM(I200+I205)</f>
        <v>586.73</v>
      </c>
    </row>
    <row r="208" customFormat="false" ht="12.75" hidden="false" customHeight="true" outlineLevel="0" collapsed="false">
      <c r="A208" s="207" t="s">
        <v>197</v>
      </c>
      <c r="B208" s="207"/>
      <c r="C208" s="207"/>
      <c r="D208" s="207"/>
      <c r="E208" s="207"/>
      <c r="F208" s="207"/>
      <c r="G208" s="204"/>
      <c r="H208" s="200"/>
      <c r="I208" s="201" t="n">
        <f aca="false">SUM(I207/12)</f>
        <v>48.8941666666667</v>
      </c>
    </row>
    <row r="209" customFormat="false" ht="12.75" hidden="false" customHeight="true" outlineLevel="0" collapsed="false">
      <c r="A209" s="198"/>
      <c r="B209" s="198"/>
      <c r="C209" s="198"/>
      <c r="D209" s="198"/>
      <c r="E209" s="198"/>
      <c r="F209" s="198"/>
      <c r="G209" s="199"/>
      <c r="H209" s="200"/>
      <c r="I209" s="201"/>
    </row>
  </sheetData>
  <mergeCells count="257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I15"/>
    <mergeCell ref="A16:I16"/>
    <mergeCell ref="A17:I17"/>
    <mergeCell ref="A18:I18"/>
    <mergeCell ref="A19:I19"/>
    <mergeCell ref="A20:I20"/>
    <mergeCell ref="J20:P20"/>
    <mergeCell ref="Q20:X20"/>
    <mergeCell ref="Y20:AF20"/>
    <mergeCell ref="AG20:AN20"/>
    <mergeCell ref="AO20:AV20"/>
    <mergeCell ref="AW20:BD20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HA20:HH20"/>
    <mergeCell ref="HI20:HP20"/>
    <mergeCell ref="HQ20:HX20"/>
    <mergeCell ref="HY20:IF20"/>
    <mergeCell ref="IG20:IN20"/>
    <mergeCell ref="IO20:IV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I26"/>
    <mergeCell ref="A27:I27"/>
    <mergeCell ref="A28:I28"/>
    <mergeCell ref="A29:I29"/>
    <mergeCell ref="B30:G30"/>
    <mergeCell ref="B31:H31"/>
    <mergeCell ref="B32:G32"/>
    <mergeCell ref="B33:G33"/>
    <mergeCell ref="B34:H34"/>
    <mergeCell ref="B35:H35"/>
    <mergeCell ref="B36:H36"/>
    <mergeCell ref="A37:H37"/>
    <mergeCell ref="A38:I38"/>
    <mergeCell ref="A39:I39"/>
    <mergeCell ref="A40:I40"/>
    <mergeCell ref="A41:I41"/>
    <mergeCell ref="A42:I42"/>
    <mergeCell ref="B43:H43"/>
    <mergeCell ref="B44:G44"/>
    <mergeCell ref="B45:G45"/>
    <mergeCell ref="A46:H46"/>
    <mergeCell ref="A47:I47"/>
    <mergeCell ref="A48:I48"/>
    <mergeCell ref="A49:I49"/>
    <mergeCell ref="A50:I50"/>
    <mergeCell ref="B51:G51"/>
    <mergeCell ref="B52:G52"/>
    <mergeCell ref="B53:G53"/>
    <mergeCell ref="B54:C54"/>
    <mergeCell ref="B55:G55"/>
    <mergeCell ref="B56:G56"/>
    <mergeCell ref="B57:G57"/>
    <mergeCell ref="B58:G58"/>
    <mergeCell ref="B59:G59"/>
    <mergeCell ref="A60:G60"/>
    <mergeCell ref="A62:I62"/>
    <mergeCell ref="A63:I63"/>
    <mergeCell ref="A64:I64"/>
    <mergeCell ref="B65:H65"/>
    <mergeCell ref="B66:H66"/>
    <mergeCell ref="B67:G67"/>
    <mergeCell ref="B68:G68"/>
    <mergeCell ref="B69:G69"/>
    <mergeCell ref="B70:G70"/>
    <mergeCell ref="B71:H71"/>
    <mergeCell ref="B72:G72"/>
    <mergeCell ref="B73:G73"/>
    <mergeCell ref="B74:G74"/>
    <mergeCell ref="B75:H75"/>
    <mergeCell ref="B76:H76"/>
    <mergeCell ref="B77:H77"/>
    <mergeCell ref="B78:H78"/>
    <mergeCell ref="A79:I79"/>
    <mergeCell ref="A80:I80"/>
    <mergeCell ref="A81:I81"/>
    <mergeCell ref="A82:I82"/>
    <mergeCell ref="B83:H83"/>
    <mergeCell ref="B84:H84"/>
    <mergeCell ref="B85:H85"/>
    <mergeCell ref="B86:H86"/>
    <mergeCell ref="A87:H87"/>
    <mergeCell ref="A88:I88"/>
    <mergeCell ref="A89:I89"/>
    <mergeCell ref="B90:H90"/>
    <mergeCell ref="B91:H91"/>
    <mergeCell ref="B92:H92"/>
    <mergeCell ref="B93:G93"/>
    <mergeCell ref="B94:G94"/>
    <mergeCell ref="B95:H95"/>
    <mergeCell ref="B96:G96"/>
    <mergeCell ref="A97:H97"/>
    <mergeCell ref="A98:I98"/>
    <mergeCell ref="A99:I99"/>
    <mergeCell ref="A100:I100"/>
    <mergeCell ref="A101:I101"/>
    <mergeCell ref="A102:I102"/>
    <mergeCell ref="A104:I104"/>
    <mergeCell ref="A105:I105"/>
    <mergeCell ref="B106:H106"/>
    <mergeCell ref="B107:G107"/>
    <mergeCell ref="B108:H108"/>
    <mergeCell ref="B109:H109"/>
    <mergeCell ref="B110:H110"/>
    <mergeCell ref="B111:H111"/>
    <mergeCell ref="B112:H112"/>
    <mergeCell ref="A113:H113"/>
    <mergeCell ref="A114:I114"/>
    <mergeCell ref="A115:I115"/>
    <mergeCell ref="B116:H116"/>
    <mergeCell ref="B117:H117"/>
    <mergeCell ref="A118:H118"/>
    <mergeCell ref="A119:I119"/>
    <mergeCell ref="A120:I120"/>
    <mergeCell ref="B121:H121"/>
    <mergeCell ref="B122:H122"/>
    <mergeCell ref="B123:H123"/>
    <mergeCell ref="A124:H124"/>
    <mergeCell ref="A125:I125"/>
    <mergeCell ref="A126:I126"/>
    <mergeCell ref="B127:H127"/>
    <mergeCell ref="B128:H128"/>
    <mergeCell ref="B129:H129"/>
    <mergeCell ref="B130:H130"/>
    <mergeCell ref="B131:H131"/>
    <mergeCell ref="A132:H132"/>
    <mergeCell ref="A133:I133"/>
    <mergeCell ref="A134:I134"/>
    <mergeCell ref="A136:I136"/>
    <mergeCell ref="B137:G137"/>
    <mergeCell ref="A138:G138"/>
    <mergeCell ref="B139:G139"/>
    <mergeCell ref="A140:G140"/>
    <mergeCell ref="B141:G141"/>
    <mergeCell ref="A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A152:H152"/>
    <mergeCell ref="A153:I153"/>
    <mergeCell ref="A154:G154"/>
    <mergeCell ref="A155:B157"/>
    <mergeCell ref="C155:I155"/>
    <mergeCell ref="C156:I156"/>
    <mergeCell ref="C157:I157"/>
    <mergeCell ref="A158:I158"/>
    <mergeCell ref="A159:I159"/>
    <mergeCell ref="A160:I160"/>
    <mergeCell ref="A161:I161"/>
    <mergeCell ref="A162:H162"/>
    <mergeCell ref="B163:H163"/>
    <mergeCell ref="B164:H164"/>
    <mergeCell ref="B165:H165"/>
    <mergeCell ref="B166:H166"/>
    <mergeCell ref="B167:H167"/>
    <mergeCell ref="A168:H168"/>
    <mergeCell ref="B169:H169"/>
    <mergeCell ref="A170:H170"/>
    <mergeCell ref="A171:I171"/>
    <mergeCell ref="A172:B172"/>
    <mergeCell ref="C172:D172"/>
    <mergeCell ref="F172:G172"/>
    <mergeCell ref="A173:B173"/>
    <mergeCell ref="C173:D173"/>
    <mergeCell ref="F173:G173"/>
    <mergeCell ref="A174:B174"/>
    <mergeCell ref="C174:D174"/>
    <mergeCell ref="F174:G174"/>
    <mergeCell ref="A175:B175"/>
    <mergeCell ref="C175:D175"/>
    <mergeCell ref="F175:G175"/>
    <mergeCell ref="A176:H176"/>
    <mergeCell ref="A177:I177"/>
    <mergeCell ref="A178:I178"/>
    <mergeCell ref="A179:I179"/>
    <mergeCell ref="A180:H180"/>
    <mergeCell ref="A181:H181"/>
    <mergeCell ref="A182:H182"/>
    <mergeCell ref="A183:H183"/>
    <mergeCell ref="A184:I184"/>
    <mergeCell ref="A185:I185"/>
    <mergeCell ref="A186:I186"/>
    <mergeCell ref="A188:I188"/>
    <mergeCell ref="A189:I190"/>
    <mergeCell ref="A191:I191"/>
    <mergeCell ref="A192:F192"/>
    <mergeCell ref="G192:I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2:F202"/>
    <mergeCell ref="A203:F203"/>
    <mergeCell ref="A204:F204"/>
    <mergeCell ref="A205:F205"/>
    <mergeCell ref="A207:F207"/>
    <mergeCell ref="A208:F208"/>
    <mergeCell ref="A209:F209"/>
  </mergeCells>
  <printOptions headings="false" gridLines="false" gridLinesSet="true" horizontalCentered="false" verticalCentered="false"/>
  <pageMargins left="0.7875" right="0.315277777777778" top="0.433333333333333" bottom="0.315277777777778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5" manualBreakCount="5">
    <brk id="27" man="true" max="16383" min="0"/>
    <brk id="77" man="true" max="16383" min="0"/>
    <brk id="125" man="true" max="16383" min="0"/>
    <brk id="177" man="true" max="16383" min="0"/>
    <brk id="21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2019-02-13T15:06:59Z</dcterms:created>
  <dc:creator>2681478</dc:creator>
  <dc:description/>
  <dc:language>pt-BR</dc:language>
  <cp:lastModifiedBy>2276979</cp:lastModifiedBy>
  <cp:lastPrinted>2019-02-13T15:06:25Z</cp:lastPrinted>
  <dcterms:modified xsi:type="dcterms:W3CDTF">2019-03-21T14:39:15Z</dcterms:modified>
  <cp:revision>0</cp:revision>
  <dc:subject/>
  <dc:title/>
</cp:coreProperties>
</file>