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988"/>
  </bookViews>
  <sheets>
    <sheet name="Recepção" sheetId="2" r:id="rId1"/>
  </sheets>
  <calcPr calcId="145621"/>
</workbook>
</file>

<file path=xl/calcChain.xml><?xml version="1.0" encoding="utf-8"?>
<calcChain xmlns="http://schemas.openxmlformats.org/spreadsheetml/2006/main">
  <c r="K96" i="2" l="1"/>
  <c r="J93" i="2"/>
  <c r="K88" i="2"/>
  <c r="K85" i="2"/>
  <c r="K59" i="2"/>
  <c r="K52" i="2"/>
  <c r="K49" i="2"/>
  <c r="K48" i="2"/>
  <c r="K45" i="2"/>
  <c r="K36" i="2"/>
  <c r="K35" i="2"/>
  <c r="K37" i="2"/>
  <c r="I150" i="2"/>
  <c r="K128" i="2"/>
  <c r="K163" i="2"/>
  <c r="K67" i="2"/>
  <c r="K70" i="2"/>
  <c r="K78" i="2"/>
  <c r="K63" i="2"/>
  <c r="J59" i="2"/>
  <c r="K26" i="2"/>
  <c r="I47" i="2"/>
  <c r="I53" i="2"/>
  <c r="J70" i="2"/>
  <c r="J78" i="2"/>
  <c r="J67" i="2"/>
  <c r="I186" i="2"/>
  <c r="J28" i="2"/>
  <c r="J159" i="2"/>
  <c r="J96" i="2"/>
  <c r="J128" i="2"/>
  <c r="J163" i="2"/>
  <c r="J47" i="2"/>
  <c r="J51" i="2"/>
  <c r="J36" i="2"/>
  <c r="J35" i="2"/>
  <c r="J37" i="2"/>
  <c r="J48" i="2"/>
  <c r="K28" i="2"/>
  <c r="J38" i="2"/>
  <c r="K159" i="2"/>
  <c r="J39" i="2"/>
  <c r="J76" i="2"/>
  <c r="J83" i="2"/>
  <c r="J84" i="2"/>
  <c r="J49" i="2"/>
  <c r="K87" i="2"/>
  <c r="K39" i="2"/>
  <c r="K76" i="2"/>
  <c r="K98" i="2"/>
  <c r="J97" i="2"/>
  <c r="J98" i="2"/>
  <c r="J99" i="2"/>
  <c r="J102" i="2"/>
  <c r="K101" i="2"/>
  <c r="K97" i="2"/>
  <c r="K99" i="2"/>
  <c r="J101" i="2"/>
  <c r="J111" i="2"/>
  <c r="J112" i="2"/>
  <c r="J119" i="2"/>
  <c r="K86" i="2"/>
  <c r="J52" i="2"/>
  <c r="J88" i="2"/>
  <c r="K46" i="2"/>
  <c r="K53" i="2"/>
  <c r="K77" i="2"/>
  <c r="K50" i="2"/>
  <c r="J85" i="2"/>
  <c r="J50" i="2"/>
  <c r="J86" i="2"/>
  <c r="J87" i="2"/>
  <c r="J45" i="2"/>
  <c r="J46" i="2"/>
  <c r="K38" i="2"/>
  <c r="K47" i="2"/>
  <c r="K51" i="2"/>
  <c r="K83" i="2"/>
  <c r="J89" i="2"/>
  <c r="J161" i="2"/>
  <c r="K79" i="2"/>
  <c r="K84" i="2"/>
  <c r="K89" i="2"/>
  <c r="K161" i="2"/>
  <c r="K102" i="2"/>
  <c r="J53" i="2"/>
  <c r="J77" i="2"/>
  <c r="J79" i="2"/>
  <c r="J160" i="2"/>
  <c r="K160" i="2"/>
  <c r="K120" i="2"/>
  <c r="K162" i="2"/>
  <c r="K164" i="2"/>
  <c r="J120" i="2"/>
  <c r="K136" i="2"/>
  <c r="K138" i="2"/>
  <c r="J136" i="2"/>
  <c r="J162" i="2"/>
  <c r="J164" i="2"/>
  <c r="J142" i="2"/>
  <c r="K142" i="2"/>
  <c r="K147" i="2"/>
  <c r="K141" i="2"/>
  <c r="K150" i="2"/>
  <c r="J141" i="2"/>
  <c r="J147" i="2"/>
  <c r="K148" i="2"/>
  <c r="K165" i="2"/>
  <c r="K166" i="2"/>
  <c r="K184" i="2"/>
  <c r="K188" i="2"/>
  <c r="J148" i="2"/>
  <c r="J165" i="2"/>
  <c r="J166" i="2"/>
  <c r="I184" i="2"/>
  <c r="J150" i="2"/>
</calcChain>
</file>

<file path=xl/sharedStrings.xml><?xml version="1.0" encoding="utf-8"?>
<sst xmlns="http://schemas.openxmlformats.org/spreadsheetml/2006/main" count="277" uniqueCount="180">
  <si>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</si>
  <si>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</si>
  <si>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</si>
  <si>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</si>
  <si>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</si>
  <si>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</si>
  <si>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</si>
  <si>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</si>
  <si>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</si>
  <si>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</si>
  <si>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</si>
  <si>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r>
      <t xml:space="preserve">1. MÓDULOS 
</t>
    </r>
    <r>
      <rPr>
        <b/>
        <sz val="12"/>
        <rFont val="Arial"/>
        <family val="2"/>
      </rPr>
      <t xml:space="preserve">Mão de obra
</t>
    </r>
    <r>
      <rPr>
        <b/>
        <sz val="11"/>
        <rFont val="Arial"/>
        <family val="2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</si>
  <si>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</si>
  <si>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</si>
  <si>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Classificação Brasileira de Ocupações (CBO)</t>
  </si>
  <si>
    <t>Salário Normativo da Categoria Profissional - para a jornada de 44 h/sem</t>
  </si>
  <si>
    <t>Categoria Profissional (vinculada à execução contratual)</t>
  </si>
  <si>
    <t>Data-Base da Categoria (dia/mês/ano)</t>
  </si>
  <si>
    <t>Módulo 1: Composição da Remuneração</t>
  </si>
  <si>
    <t xml:space="preserve">Composição da Remuneração </t>
  </si>
  <si>
    <t>Percentual
(R$)</t>
  </si>
  <si>
    <t xml:space="preserve">Valor
(R$) </t>
  </si>
  <si>
    <t>E</t>
  </si>
  <si>
    <t>F</t>
  </si>
  <si>
    <t>G</t>
  </si>
  <si>
    <t xml:space="preserve">Outros (especificar)                                          </t>
  </si>
  <si>
    <t xml:space="preserve">Total </t>
  </si>
  <si>
    <t>Módulo 2 – Encargos e Benefícios Anuais, Mensais e Diários</t>
  </si>
  <si>
    <t>2.1</t>
  </si>
  <si>
    <t>Valor (R$)</t>
  </si>
  <si>
    <t>Total</t>
  </si>
  <si>
    <t>Incidência dos encargos do Submódulo 2.2 sobre o total do Submódulo 2.1</t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</si>
  <si>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</si>
  <si>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>Submódulo 2.2 - Encargos Previdenciários (GPS), Fundo de Garantia por Tempo de Serviço (FGTS) e outras contribuições</t>
  </si>
  <si>
    <t>2.2</t>
  </si>
  <si>
    <t>GPS, FGTS e outras contribuições</t>
  </si>
  <si>
    <t>Percentual (%)</t>
  </si>
  <si>
    <t>Valor
 (R$)</t>
  </si>
  <si>
    <t>INSS</t>
  </si>
  <si>
    <t>Salário Educação</t>
  </si>
  <si>
    <r>
      <t xml:space="preserve">RAT x FAP
</t>
    </r>
    <r>
      <rPr>
        <b/>
        <sz val="8"/>
        <color indexed="10"/>
        <rFont val="Arial"/>
        <family val="2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</si>
  <si>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</si>
  <si>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</si>
  <si>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</si>
  <si>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</si>
  <si>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</si>
  <si>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INCRA</t>
  </si>
  <si>
    <t>H</t>
  </si>
  <si>
    <t>FGTS</t>
  </si>
  <si>
    <t>Submódulo 2.3 – Benefícios Mensais e Diários</t>
  </si>
  <si>
    <t>2.3</t>
  </si>
  <si>
    <t>Benefícios Mensais e Diários</t>
  </si>
  <si>
    <r>
      <t xml:space="preserve">Transporte                                              </t>
    </r>
    <r>
      <rPr>
        <b/>
        <sz val="10"/>
        <color indexed="10"/>
        <rFont val="Arial"/>
        <family val="2"/>
      </rPr>
      <t xml:space="preserve"> Cálculo do valor: [(2xVTx22) – (6%xSB)]</t>
    </r>
  </si>
  <si>
    <t xml:space="preserve">      A.1) Valor da passagem do transporte coletivo no município de prestação dos serviços: </t>
  </si>
  <si>
    <t>-</t>
  </si>
  <si>
    <t xml:space="preserve">      A.2) Quantidade de passagens por dia por empregado:</t>
  </si>
  <si>
    <t xml:space="preserve">      A.3) Quantidade de dias do mês de recebimento de passagens</t>
  </si>
  <si>
    <t xml:space="preserve">      B.2) Quantidade de dias do mês de recebimento de auxílio-alimentação</t>
  </si>
  <si>
    <t>Assistência Médica e Familiar</t>
  </si>
  <si>
    <t xml:space="preserve">Outros (especificar)                                            </t>
  </si>
  <si>
    <t>Quadro-Resumo do Módulo 2 – Encargos e Benefícios Anuais, Mensais e Diários</t>
  </si>
  <si>
    <t>Encargos e Benefícios Anuais, Mensais e Diários</t>
  </si>
  <si>
    <t>Módulo 3 - Provisão para Rescisão</t>
  </si>
  <si>
    <t>Provisão para Rescisão</t>
  </si>
  <si>
    <t>Valor  (R$)</t>
  </si>
  <si>
    <r>
      <t xml:space="preserve">Aviso Prévio Indenizado     </t>
    </r>
    <r>
      <rPr>
        <b/>
        <sz val="8"/>
        <color indexed="10"/>
        <rFont val="Arial"/>
        <family val="2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</si>
  <si>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</si>
  <si>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t xml:space="preserve">Aviso Prévio Trabalhado                 (negociar extinção/redução na 1ª prorrogação)
</t>
    </r>
    <r>
      <rPr>
        <b/>
        <sz val="10"/>
        <color indexed="10"/>
        <rFont val="Arial"/>
        <family val="2"/>
      </rPr>
      <t>Cálculo do valor= [(Rem/30)x7]/12 meses do contratox90% dos empregados - ao final do contrato</t>
    </r>
  </si>
  <si>
    <t xml:space="preserve">Incidência dos encargos do Submódulo 2.2 sobre o Aviso Prévio Trabalhado         </t>
  </si>
  <si>
    <t>Módulo 4 - Custo de Reposição do Profissional Ausente</t>
  </si>
  <si>
    <t>4.1</t>
  </si>
  <si>
    <t>Ausências Legais</t>
  </si>
  <si>
    <r>
      <t xml:space="preserve">Ausências Legais                   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/30)x2,96dias]/12</t>
    </r>
  </si>
  <si>
    <r>
      <t xml:space="preserve">Licença-Paternidade              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</si>
  <si>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Ausência por acidente de trabalho           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</si>
  <si>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t xml:space="preserve">Afastamento Maternidade      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+1/3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)/12]x(4/12)}x2%</t>
    </r>
  </si>
  <si>
    <r>
      <t xml:space="preserve">(Outros)   Ausência por doença </t>
    </r>
    <r>
      <rPr>
        <b/>
        <sz val="10"/>
        <color indexed="12"/>
        <rFont val="Arial"/>
        <family val="2"/>
      </rPr>
      <t>(incluído)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)/30)x5dias]/12</t>
    </r>
  </si>
  <si>
    <t>Incidência dos encargos do Submódulo 2.2 sobre o  total do Submódulo 4.1</t>
  </si>
  <si>
    <t>Nota: As alíneas “A” a “F” referem-se somente ao custo que será pago ao repositor pelos dias trabalhados quando da necessidade de substituir a mão de obra alocada na prestação do serviço.</t>
  </si>
  <si>
    <t>Submódulo 4.2 – Intrajornada</t>
  </si>
  <si>
    <t xml:space="preserve">4.2 </t>
  </si>
  <si>
    <t>Intrajornada</t>
  </si>
  <si>
    <t>Intervalo para repouso ou alimentação</t>
  </si>
  <si>
    <t>Incidência dos encargos do Submódulo 2.2 sobre o total do Submódulo 4.2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</si>
  <si>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</si>
  <si>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</si>
  <si>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</si>
  <si>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</si>
  <si>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</si>
  <si>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 xml:space="preserve">Uniformes </t>
  </si>
  <si>
    <t xml:space="preserve">Materiais </t>
  </si>
  <si>
    <t xml:space="preserve">Equipamentos 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</si>
  <si>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</si>
  <si>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</si>
  <si>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</si>
  <si>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</si>
  <si>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</si>
  <si>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</si>
  <si>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</si>
  <si>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</si>
  <si>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</si>
  <si>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</si>
  <si>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</si>
  <si>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 a) Cofins  </t>
    </r>
    <r>
      <rPr>
        <sz val="10"/>
        <color indexed="10"/>
        <rFont val="Arial"/>
        <family val="2"/>
      </rPr>
      <t>(depende do regime de tributação - utilizada a hipótese de Lucro Real)</t>
    </r>
  </si>
  <si>
    <r>
      <t xml:space="preserve">  b) PIS </t>
    </r>
    <r>
      <rPr>
        <sz val="10"/>
        <color indexed="10"/>
        <rFont val="Arial"/>
        <family val="2"/>
      </rPr>
      <t>(depende do regime de tributação - utilizada a hipótese de Lucro Real)</t>
    </r>
  </si>
  <si>
    <r>
      <t xml:space="preserve"> c) IRPJ - </t>
    </r>
    <r>
      <rPr>
        <b/>
        <sz val="10"/>
        <color indexed="12"/>
        <rFont val="Arial"/>
        <family val="2"/>
      </rPr>
      <t>Em face do Ac. TCU nº 648/2016-P, o licitante pode cotar este tributo, porém a Administração não pode inclui-lo no orçamento-base</t>
    </r>
  </si>
  <si>
    <r>
      <t xml:space="preserve"> d) CSLL - </t>
    </r>
    <r>
      <rPr>
        <b/>
        <sz val="10"/>
        <color indexed="12"/>
        <rFont val="Arial"/>
        <family val="2"/>
      </rPr>
      <t>Em face do Ac. TCU nº 648/2016-P, o licitante pode cotar este tributo, porém a Administração não pode inclui-lo no orçamento-base</t>
    </r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</si>
  <si>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</si>
  <si>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</si>
  <si>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</si>
  <si>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</si>
  <si>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</si>
  <si>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</si>
  <si>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</si>
  <si>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</si>
  <si>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</si>
  <si>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</si>
  <si>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</si>
  <si>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</si>
  <si>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</si>
  <si>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</si>
  <si>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</si>
  <si>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</si>
  <si>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</si>
  <si>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 xml:space="preserve">Quantidade 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</si>
  <si>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</si>
  <si>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</si>
  <si>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</si>
  <si>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r>
      <t xml:space="preserve">QUANTIDADE DE PESSOAL ALOCADO NA EXECUÇÃO CONTRATUAL (item 6.2.e do Anexo VII da IN nº 5/2017  e </t>
    </r>
    <r>
      <rPr>
        <b/>
        <sz val="10"/>
        <color indexed="10"/>
        <rFont val="Arial"/>
        <family val="2"/>
      </rPr>
      <t>item 6.5.4."e" do edital)</t>
    </r>
  </si>
  <si>
    <t>Tipo de Mão de Obra</t>
  </si>
  <si>
    <t>Quantidade de Pessoal</t>
  </si>
  <si>
    <r>
      <t xml:space="preserve"> MATERIAIS, MÁQUINAS E EQUIPAMENTOS ALOCADOS NA EXECUÇÃO CONTRATUAL  (item 6.2.f do Anexo VII da IN nº 5/2017 </t>
    </r>
    <r>
      <rPr>
        <b/>
        <sz val="10"/>
        <color indexed="10"/>
        <rFont val="Arial"/>
        <family val="2"/>
      </rPr>
      <t xml:space="preserve"> e item 6.5.4.f do edital)</t>
    </r>
  </si>
  <si>
    <t>Especificação dos Materiais/Máquinas/Equipamentos</t>
  </si>
  <si>
    <r>
      <t>13º (décimo terceiro) Salário</t>
    </r>
    <r>
      <rPr>
        <b/>
        <sz val="11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8,33% sobre o valor do Módulo 1 – Composição da Remuneração, conforme Anexo XII da IN 5/17</t>
    </r>
  </si>
  <si>
    <r>
      <t xml:space="preserve">Multa do FGTS e contribuição social sobre o Aviso Prévio Indenizado </t>
    </r>
    <r>
      <rPr>
        <b/>
        <sz val="8"/>
        <color indexed="10"/>
        <rFont val="Arial"/>
        <family val="2"/>
      </rPr>
      <t>Obrigatória a cotação de 0,24% sobre o valor do Módulo 1 – Composição da Remuneração, conforme Anexo XII da IN Seges nº 5/2017 (0,24% + 4,76% = 5,0%)</t>
    </r>
  </si>
  <si>
    <r>
      <t xml:space="preserve">Multa do FGTS e contribuição social sobre o Aviso Prévio Trabalhado </t>
    </r>
    <r>
      <rPr>
        <b/>
        <sz val="8"/>
        <color indexed="10"/>
        <rFont val="Arial"/>
        <family val="2"/>
      </rPr>
      <t>Obrigatória a cotação de 4,76% sobre o valor do Módulo 1 – Composição da Remuneração, conforme Anexo XII da IN Seges nº 5/2017 (4,76%+0,24% = 5,0%)</t>
    </r>
  </si>
  <si>
    <r>
      <t xml:space="preserve">Base de cálculo para o Custo de Reposição do Profissional Ausente (substituto): BCCPA = Rem + 13º + Férias + 1/3Férias </t>
    </r>
    <r>
      <rPr>
        <b/>
        <sz val="11"/>
        <color indexed="10"/>
        <rFont val="Arial"/>
        <family val="2"/>
      </rPr>
      <t xml:space="preserve">(exceto a linha “A” que tem % fixo pela conta vinculada e o Afastamento Maternidade) - </t>
    </r>
    <r>
      <rPr>
        <sz val="10"/>
        <color indexed="8"/>
        <rFont val="Arial"/>
        <family val="2"/>
      </rPr>
      <t xml:space="preserve">Conforme item 89 do Relatório do Acórdão TCU n 1.753/2008 do Plenário
</t>
    </r>
    <r>
      <rPr>
        <b/>
        <sz val="10"/>
        <color indexed="8"/>
        <rFont val="Arial"/>
        <family val="2"/>
      </rPr>
      <t>OBS A SER EXCLUÍDA:O valor das Férias acima, quando tiver conta vinculada, deve ser o mesmo  do item 4.1.”A” abaixo</t>
    </r>
    <r>
      <rPr>
        <sz val="10"/>
        <color indexed="8"/>
        <rFont val="Arial"/>
        <family val="2"/>
      </rPr>
      <t>. Quando não tem conta vinculada não se pode adotar esse procedimento pois se necessita do valor do BCCPA para se calcular as Férias, o que não é o caso da conta vinculada.</t>
    </r>
  </si>
  <si>
    <r>
      <t>Férias</t>
    </r>
    <r>
      <rPr>
        <b/>
        <sz val="10"/>
        <color indexed="1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9,075% sobre o valor do Módulo 1 – Composição da Remuneração, conforme Anexo XII da IN 5/17 (Férias + Adicional = 9,075% + 3,025% = 12,10%)</t>
    </r>
  </si>
  <si>
    <t>3. QUADRO-RESUMO DO VALOR MENSAL DOS SERVIÇOS</t>
  </si>
  <si>
    <t>Tipo de Serviço 
(A)</t>
  </si>
  <si>
    <t>Valor Proposto por Empregado 
(B)</t>
  </si>
  <si>
    <t>Quantidade de Empregados por Posto 
(C)</t>
  </si>
  <si>
    <t>Valor Proposto por Posto
(D) = (B x C)</t>
  </si>
  <si>
    <t>Quantidade de Postos 
(E)</t>
  </si>
  <si>
    <t>Valor Total do Serviço 
(F) = (D x E)</t>
  </si>
  <si>
    <t>R$</t>
  </si>
  <si>
    <t>II           Serviço 2 (indicar)</t>
  </si>
  <si>
    <t>N         Serviço N (indicar)</t>
  </si>
  <si>
    <t>Valor Mensal dos Serviços (I +  II  + N)</t>
  </si>
  <si>
    <t>4. QUADRO DEMONSTRATIVO DO VALOR GLOBAL DA PROPOSTA</t>
  </si>
  <si>
    <t>VALOR GLOBAL DA PROPOSTA</t>
  </si>
  <si>
    <t>DESCRIÇÃO</t>
  </si>
  <si>
    <t>VALOR (R$)</t>
  </si>
  <si>
    <t>A         Valor proposto por unidade de medida*</t>
  </si>
  <si>
    <t>B         Valor mensal do serviço</t>
  </si>
  <si>
    <t>C         Valor global da proposta                                                                                                                                                              (Valor mensal do serviço multiplicado pelo número de meses do contrato).</t>
  </si>
  <si>
    <t>Nota: Informar o valor da unidade de medida por tipo de serviço.</t>
  </si>
  <si>
    <t>23361.00005/2018-44</t>
  </si>
  <si>
    <t>Pregão  nº04/2018</t>
  </si>
  <si>
    <r>
      <t xml:space="preserve">Seguro contra riscos de acidente de trabalho </t>
    </r>
    <r>
      <rPr>
        <b/>
        <sz val="10"/>
        <color indexed="10"/>
        <rFont val="Arial"/>
        <family val="2"/>
      </rPr>
      <t>Cálculo do valor = R$ 7.000,00x0,1068%</t>
    </r>
    <r>
      <rPr>
        <b/>
        <sz val="10"/>
        <rFont val="Arial"/>
        <family val="2"/>
      </rPr>
      <t xml:space="preserve"> </t>
    </r>
  </si>
  <si>
    <r>
      <t xml:space="preserve">ANEXO </t>
    </r>
    <r>
      <rPr>
        <b/>
        <sz val="18"/>
        <color indexed="10"/>
        <rFont val="Arial"/>
        <family val="2"/>
      </rPr>
      <t xml:space="preserve">do Pregão nº 04/2018 – </t>
    </r>
    <r>
      <rPr>
        <b/>
        <sz val="18"/>
        <color indexed="12"/>
        <rFont val="Arial"/>
        <family val="2"/>
      </rPr>
      <t xml:space="preserve">CONTA VINCULADA
</t>
    </r>
    <r>
      <rPr>
        <b/>
        <sz val="18"/>
        <color indexed="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</si>
  <si>
    <t>Canoas/RS</t>
  </si>
  <si>
    <t>***********</t>
  </si>
  <si>
    <t xml:space="preserve"> </t>
  </si>
  <si>
    <r>
      <t>Submódulo 2.1 – 13º (décimo terceiro) Salário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e Adicional de Férias</t>
    </r>
  </si>
  <si>
    <r>
      <t>13º (décimo terceiro) Salário</t>
    </r>
    <r>
      <rPr>
        <b/>
        <sz val="11"/>
        <rFont val="Arial"/>
        <family val="2"/>
      </rPr>
      <t xml:space="preserve">  e Adicional de Férias</t>
    </r>
  </si>
  <si>
    <r>
      <rPr>
        <b/>
        <sz val="10"/>
        <color indexed="8"/>
        <rFont val="Arial"/>
        <family val="2"/>
      </rPr>
      <t>Adicional de Férias</t>
    </r>
    <r>
      <rPr>
        <b/>
        <sz val="10"/>
        <color indexed="1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3,025% sobre o valor do Módulo 1 – Composição da Remuneração, conforme Anexo XII da IN 5/17 (Férias + Adicional = 9,075% + 3,025% = 12,10%)</t>
    </r>
  </si>
  <si>
    <r>
      <t xml:space="preserve">13º (décimo terceiro) Salário </t>
    </r>
    <r>
      <rPr>
        <b/>
        <sz val="10"/>
        <rFont val="Arial"/>
        <family val="2"/>
      </rPr>
      <t>e Adicional de Férias</t>
    </r>
  </si>
  <si>
    <t>Ponto Eletrônico</t>
  </si>
  <si>
    <t xml:space="preserve">01/01/18 a 31/12/18 SEEAC/SINDASSEIO/RS 
</t>
  </si>
  <si>
    <t>1 de janeiro de 2018</t>
  </si>
  <si>
    <t xml:space="preserve">      B.1) Valor do auxílio-alimentação (clausula 19 da CCT 2018): </t>
  </si>
  <si>
    <r>
      <t xml:space="preserve">Auxílio-Refeição/Alimentação </t>
    </r>
    <r>
      <rPr>
        <b/>
        <sz val="10"/>
        <color indexed="10"/>
        <rFont val="Arial"/>
        <family val="2"/>
      </rPr>
      <t>Cálculo do valor = [(22xVA)x(1-</t>
    </r>
    <r>
      <rPr>
        <b/>
        <sz val="10"/>
        <color indexed="12"/>
        <rFont val="Arial"/>
        <family val="2"/>
      </rPr>
      <t>0,18</t>
    </r>
    <r>
      <rPr>
        <b/>
        <sz val="10"/>
        <color indexed="10"/>
        <rFont val="Arial"/>
        <family val="2"/>
      </rPr>
      <t>)]</t>
    </r>
  </si>
  <si>
    <r>
      <t xml:space="preserve">Plano de Benefício Social Familiar (cláusula 22 da CCT 2018)  </t>
    </r>
    <r>
      <rPr>
        <b/>
        <sz val="10"/>
        <color indexed="10"/>
        <rFont val="Arial"/>
        <family val="2"/>
      </rPr>
      <t xml:space="preserve">Cálculo do valor = R$ 12,60 </t>
    </r>
    <r>
      <rPr>
        <b/>
        <sz val="10"/>
        <color indexed="39"/>
        <rFont val="Arial"/>
        <family val="2"/>
      </rPr>
      <t>Sem participação do empregado</t>
    </r>
  </si>
  <si>
    <r>
      <t xml:space="preserve">  a) ISS             </t>
    </r>
    <r>
      <rPr>
        <sz val="10"/>
        <color indexed="10"/>
        <rFont val="Arial"/>
        <family val="2"/>
      </rPr>
      <t xml:space="preserve"> (Decreto Municipal Canoas nº 6103/2017 - art. 1º, inc.I)</t>
    </r>
  </si>
  <si>
    <t>Recepção</t>
  </si>
  <si>
    <t>Recepcionista</t>
  </si>
  <si>
    <t xml:space="preserve">RECEPÇÃO - Regime de Tributação: Lucro Real </t>
  </si>
  <si>
    <r>
      <t xml:space="preserve">Salário-Base   </t>
    </r>
    <r>
      <rPr>
        <b/>
        <sz val="10"/>
        <color indexed="10"/>
        <rFont val="Arial"/>
        <family val="2"/>
      </rPr>
      <t xml:space="preserve"> (valor para somente 1 recepcionista) 
</t>
    </r>
    <r>
      <rPr>
        <b/>
        <sz val="10"/>
        <rFont val="Arial"/>
        <family val="2"/>
      </rPr>
      <t xml:space="preserve">            </t>
    </r>
    <r>
      <rPr>
        <b/>
        <sz val="10"/>
        <color indexed="12"/>
        <rFont val="Arial"/>
        <family val="2"/>
      </rPr>
      <t xml:space="preserve"> para a jornada de 40 horas semanais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valor: (40/6)x30xR$(SB/220)</t>
    </r>
  </si>
  <si>
    <t>Dia: 12/03/2018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</si>
</sst>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166" formatCode="0.0000"/>
    <numFmt numFmtId="167" formatCode="0.0000%"/>
    <numFmt numFmtId="168" formatCode="&quot;R$ &quot;#,##0.00"/>
    <numFmt numFmtId="172" formatCode="0.000%"/>
  </numFmts>
  <fonts count="4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trike/>
      <sz val="10"/>
      <color indexed="19"/>
      <name val="Arial"/>
      <family val="2"/>
    </font>
    <font>
      <b/>
      <sz val="10"/>
      <color indexed="39"/>
      <name val="Arial"/>
      <family val="2"/>
    </font>
    <font>
      <b/>
      <sz val="10"/>
      <name val="Arial"/>
      <family val="2"/>
      <charset val="1"/>
    </font>
    <font>
      <b/>
      <sz val="11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1.5"/>
      <color indexed="10"/>
      <name val="Arial"/>
      <family val="2"/>
    </font>
    <font>
      <b/>
      <sz val="11.5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1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47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5">
    <xf numFmtId="0" fontId="0" fillId="0" borderId="0" xfId="0"/>
    <xf numFmtId="0" fontId="23" fillId="0" borderId="10" xfId="0" applyFont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5" fillId="22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center"/>
    </xf>
    <xf numFmtId="4" fontId="25" fillId="22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right"/>
    </xf>
    <xf numFmtId="4" fontId="23" fillId="22" borderId="10" xfId="0" applyNumberFormat="1" applyFont="1" applyFill="1" applyBorder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/>
    </xf>
    <xf numFmtId="10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 wrapText="1"/>
    </xf>
    <xf numFmtId="9" fontId="23" fillId="0" borderId="10" xfId="0" applyNumberFormat="1" applyFont="1" applyBorder="1" applyAlignment="1">
      <alignment horizontal="left" vertical="center" wrapText="1"/>
    </xf>
    <xf numFmtId="166" fontId="23" fillId="0" borderId="10" xfId="0" applyNumberFormat="1" applyFont="1" applyBorder="1" applyAlignment="1">
      <alignment horizontal="left" vertical="center" wrapText="1"/>
    </xf>
    <xf numFmtId="167" fontId="23" fillId="0" borderId="10" xfId="0" applyNumberFormat="1" applyFont="1" applyBorder="1" applyAlignment="1">
      <alignment horizontal="right" vertical="center"/>
    </xf>
    <xf numFmtId="167" fontId="23" fillId="22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168" fontId="36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 applyProtection="1">
      <alignment vertical="center"/>
    </xf>
    <xf numFmtId="3" fontId="36" fillId="0" borderId="10" xfId="0" applyNumberFormat="1" applyFont="1" applyBorder="1" applyAlignment="1" applyProtection="1">
      <alignment vertical="center"/>
    </xf>
    <xf numFmtId="0" fontId="37" fillId="0" borderId="10" xfId="0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horizontal="center" vertical="center" wrapText="1"/>
    </xf>
    <xf numFmtId="2" fontId="39" fillId="22" borderId="10" xfId="0" applyNumberFormat="1" applyFont="1" applyFill="1" applyBorder="1" applyAlignment="1">
      <alignment horizontal="right" vertical="center" wrapText="1"/>
    </xf>
    <xf numFmtId="10" fontId="2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22" borderId="10" xfId="0" applyFont="1" applyFill="1" applyBorder="1" applyAlignment="1">
      <alignment horizontal="center"/>
    </xf>
    <xf numFmtId="4" fontId="23" fillId="0" borderId="10" xfId="0" applyNumberFormat="1" applyFont="1" applyFill="1" applyBorder="1" applyAlignment="1"/>
    <xf numFmtId="4" fontId="39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/>
    </xf>
    <xf numFmtId="4" fontId="23" fillId="22" borderId="10" xfId="0" applyNumberFormat="1" applyFont="1" applyFill="1" applyBorder="1" applyAlignment="1">
      <alignment horizontal="right"/>
    </xf>
    <xf numFmtId="4" fontId="25" fillId="22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" fontId="23" fillId="22" borderId="10" xfId="0" applyNumberFormat="1" applyFont="1" applyFill="1" applyBorder="1" applyAlignment="1">
      <alignment horizontal="right" vertical="center" wrapText="1"/>
    </xf>
    <xf numFmtId="4" fontId="25" fillId="22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/>
    </xf>
    <xf numFmtId="10" fontId="24" fillId="0" borderId="10" xfId="0" applyNumberFormat="1" applyFont="1" applyBorder="1" applyAlignment="1">
      <alignment horizontal="center" vertical="center"/>
    </xf>
    <xf numFmtId="10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Border="1" applyAlignment="1">
      <alignment horizontal="right"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26" borderId="0" xfId="0" applyFill="1"/>
    <xf numFmtId="0" fontId="23" fillId="26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 wrapText="1"/>
    </xf>
    <xf numFmtId="2" fontId="39" fillId="26" borderId="10" xfId="0" applyNumberFormat="1" applyFont="1" applyFill="1" applyBorder="1" applyAlignment="1">
      <alignment horizontal="right" vertical="center" wrapText="1"/>
    </xf>
    <xf numFmtId="4" fontId="23" fillId="26" borderId="10" xfId="0" applyNumberFormat="1" applyFont="1" applyFill="1" applyBorder="1" applyAlignment="1">
      <alignment horizontal="right" vertical="center"/>
    </xf>
    <xf numFmtId="4" fontId="23" fillId="26" borderId="10" xfId="0" applyNumberFormat="1" applyFont="1" applyFill="1" applyBorder="1" applyAlignment="1">
      <alignment horizontal="right" vertical="center" wrapText="1"/>
    </xf>
    <xf numFmtId="10" fontId="23" fillId="26" borderId="10" xfId="0" applyNumberFormat="1" applyFont="1" applyFill="1" applyBorder="1" applyAlignment="1">
      <alignment horizontal="right" vertical="center" wrapText="1"/>
    </xf>
    <xf numFmtId="0" fontId="0" fillId="28" borderId="0" xfId="0" applyFill="1"/>
    <xf numFmtId="0" fontId="25" fillId="28" borderId="10" xfId="0" applyFont="1" applyFill="1" applyBorder="1" applyAlignment="1">
      <alignment horizontal="center" vertical="center"/>
    </xf>
    <xf numFmtId="0" fontId="25" fillId="28" borderId="10" xfId="0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2" fontId="23" fillId="28" borderId="10" xfId="0" applyNumberFormat="1" applyFont="1" applyFill="1" applyBorder="1" applyAlignment="1">
      <alignment horizontal="right" vertical="center"/>
    </xf>
    <xf numFmtId="172" fontId="23" fillId="28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right" vertical="center"/>
    </xf>
    <xf numFmtId="0" fontId="23" fillId="28" borderId="10" xfId="0" applyFont="1" applyFill="1" applyBorder="1" applyAlignment="1">
      <alignment horizontal="center"/>
    </xf>
    <xf numFmtId="4" fontId="23" fillId="28" borderId="10" xfId="0" applyNumberFormat="1" applyFont="1" applyFill="1" applyBorder="1" applyAlignment="1">
      <alignment horizontal="right"/>
    </xf>
    <xf numFmtId="10" fontId="24" fillId="26" borderId="10" xfId="0" applyNumberFormat="1" applyFont="1" applyFill="1" applyBorder="1" applyAlignment="1">
      <alignment horizontal="center" vertical="center"/>
    </xf>
    <xf numFmtId="4" fontId="24" fillId="26" borderId="10" xfId="0" applyNumberFormat="1" applyFont="1" applyFill="1" applyBorder="1" applyAlignment="1">
      <alignment horizontal="right" vertical="center"/>
    </xf>
    <xf numFmtId="2" fontId="0" fillId="0" borderId="0" xfId="0" applyNumberFormat="1"/>
    <xf numFmtId="4" fontId="0" fillId="26" borderId="0" xfId="0" applyNumberFormat="1" applyFill="1"/>
    <xf numFmtId="4" fontId="0" fillId="0" borderId="0" xfId="0" applyNumberFormat="1"/>
    <xf numFmtId="0" fontId="0" fillId="0" borderId="0" xfId="0" applyFill="1"/>
    <xf numFmtId="14" fontId="24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right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3" fillId="22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0" fontId="25" fillId="30" borderId="10" xfId="0" applyFont="1" applyFill="1" applyBorder="1" applyAlignment="1">
      <alignment horizontal="left" vertical="center"/>
    </xf>
    <xf numFmtId="0" fontId="25" fillId="28" borderId="10" xfId="0" applyFont="1" applyFill="1" applyBorder="1" applyAlignment="1">
      <alignment horizontal="left" vertical="center"/>
    </xf>
    <xf numFmtId="0" fontId="23" fillId="28" borderId="10" xfId="0" applyFont="1" applyFill="1" applyBorder="1" applyAlignment="1">
      <alignment horizontal="left" vertical="center" wrapText="1"/>
    </xf>
    <xf numFmtId="0" fontId="24" fillId="28" borderId="10" xfId="0" applyFont="1" applyFill="1" applyBorder="1" applyAlignment="1">
      <alignment horizontal="left" vertical="center" wrapText="1"/>
    </xf>
    <xf numFmtId="0" fontId="31" fillId="28" borderId="10" xfId="0" applyFont="1" applyFill="1" applyBorder="1" applyAlignment="1">
      <alignment horizontal="right" vertical="center"/>
    </xf>
    <xf numFmtId="0" fontId="23" fillId="28" borderId="10" xfId="0" applyFont="1" applyFill="1" applyBorder="1" applyAlignment="1">
      <alignment horizontal="left" vertical="center"/>
    </xf>
    <xf numFmtId="0" fontId="23" fillId="22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2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5" fillId="26" borderId="10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left" vertical="center" wrapText="1"/>
    </xf>
    <xf numFmtId="0" fontId="39" fillId="22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3" fillId="22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23" fillId="26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/>
    </xf>
    <xf numFmtId="0" fontId="24" fillId="26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23" fillId="22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22" borderId="10" xfId="0" applyNumberFormat="1" applyFont="1" applyFill="1" applyBorder="1" applyAlignment="1">
      <alignment horizontal="right" vertical="center" wrapText="1"/>
    </xf>
    <xf numFmtId="49" fontId="45" fillId="6" borderId="10" xfId="0" applyNumberFormat="1" applyFont="1" applyFill="1" applyBorder="1" applyAlignment="1">
      <alignment horizontal="center" vertical="center" wrapText="1"/>
    </xf>
    <xf numFmtId="49" fontId="46" fillId="6" borderId="10" xfId="0" applyNumberFormat="1" applyFont="1" applyFill="1" applyBorder="1" applyAlignment="1">
      <alignment horizontal="left" vertical="center" wrapText="1"/>
    </xf>
    <xf numFmtId="49" fontId="23" fillId="6" borderId="10" xfId="0" applyNumberFormat="1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49" fontId="0" fillId="6" borderId="10" xfId="0" applyNumberFormat="1" applyFont="1" applyFill="1" applyBorder="1" applyAlignment="1">
      <alignment horizontal="left" vertical="center" wrapText="1"/>
    </xf>
    <xf numFmtId="8" fontId="0" fillId="29" borderId="10" xfId="0" applyNumberFormat="1" applyFont="1" applyFill="1" applyBorder="1" applyAlignment="1">
      <alignment horizontal="left" vertical="center" wrapText="1"/>
    </xf>
    <xf numFmtId="0" fontId="0" fillId="29" borderId="10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8" fontId="23" fillId="6" borderId="10" xfId="0" applyNumberFormat="1" applyFont="1" applyFill="1" applyBorder="1" applyAlignment="1">
      <alignment horizontal="left" vertical="center" wrapText="1"/>
    </xf>
    <xf numFmtId="0" fontId="23" fillId="6" borderId="10" xfId="0" applyFont="1" applyFill="1" applyBorder="1" applyAlignment="1">
      <alignment horizontal="left" vertical="center" wrapText="1"/>
    </xf>
    <xf numFmtId="49" fontId="23" fillId="6" borderId="10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46" fillId="6" borderId="10" xfId="0" applyNumberFormat="1" applyFont="1" applyFill="1" applyBorder="1" applyAlignment="1">
      <alignment horizontal="center" vertical="center" wrapText="1"/>
    </xf>
    <xf numFmtId="49" fontId="0" fillId="6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ítulo 5" xfId="40"/>
    <cellStyle name="Total" xfId="4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009900"/>
      <rgbColor rgb="00800080"/>
      <rgbColor rgb="00006B6B"/>
      <rgbColor rgb="00C0C0C0"/>
      <rgbColor rgb="00808080"/>
      <rgbColor rgb="00B2B2B2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9933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view="pageBreakPreview" topLeftCell="A175" zoomScaleSheetLayoutView="100" workbookViewId="0">
      <selection activeCell="A5" sqref="A5:J5"/>
    </sheetView>
  </sheetViews>
  <sheetFormatPr defaultColWidth="11.5703125" defaultRowHeight="12.75" x14ac:dyDescent="0.2"/>
  <sheetData>
    <row r="1" spans="1:10" ht="24.2" customHeight="1" x14ac:dyDescent="0.2">
      <c r="A1" s="82" t="s">
        <v>177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46.5" customHeight="1" x14ac:dyDescent="0.2">
      <c r="A2" s="83" t="s">
        <v>160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4.65" customHeight="1" x14ac:dyDescent="0.2">
      <c r="A3" s="84" t="s">
        <v>0</v>
      </c>
      <c r="B3" s="84"/>
      <c r="C3" s="84"/>
      <c r="D3" s="84"/>
      <c r="E3" s="84"/>
      <c r="F3" s="84"/>
      <c r="G3" s="84"/>
      <c r="H3" s="85" t="s">
        <v>157</v>
      </c>
      <c r="I3" s="85"/>
      <c r="J3" s="85"/>
    </row>
    <row r="4" spans="1:10" ht="14.65" customHeight="1" x14ac:dyDescent="0.2">
      <c r="A4" s="84" t="s">
        <v>1</v>
      </c>
      <c r="B4" s="84"/>
      <c r="C4" s="84"/>
      <c r="D4" s="84"/>
      <c r="E4" s="84"/>
      <c r="F4" s="84"/>
      <c r="G4" s="84"/>
      <c r="H4" s="85" t="s">
        <v>158</v>
      </c>
      <c r="I4" s="85"/>
      <c r="J4" s="85"/>
    </row>
    <row r="5" spans="1:10" ht="14.65" customHeight="1" x14ac:dyDescent="0.2">
      <c r="A5" s="84" t="s">
        <v>179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6.149999999999999" customHeight="1" x14ac:dyDescent="0.2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4.65" customHeight="1" x14ac:dyDescent="0.2">
      <c r="A7" s="1" t="s">
        <v>3</v>
      </c>
      <c r="B7" s="84" t="s">
        <v>4</v>
      </c>
      <c r="C7" s="84"/>
      <c r="D7" s="84"/>
      <c r="E7" s="84"/>
      <c r="F7" s="84"/>
      <c r="G7" s="84"/>
      <c r="H7" s="81" t="s">
        <v>162</v>
      </c>
      <c r="I7" s="81"/>
      <c r="J7" s="81"/>
    </row>
    <row r="8" spans="1:10" ht="14.65" customHeight="1" x14ac:dyDescent="0.2">
      <c r="A8" s="1" t="s">
        <v>5</v>
      </c>
      <c r="B8" s="84" t="s">
        <v>6</v>
      </c>
      <c r="C8" s="84"/>
      <c r="D8" s="84"/>
      <c r="E8" s="84"/>
      <c r="F8" s="84"/>
      <c r="G8" s="84"/>
      <c r="H8" s="81" t="s">
        <v>161</v>
      </c>
      <c r="I8" s="81"/>
      <c r="J8" s="81"/>
    </row>
    <row r="9" spans="1:10" ht="39" customHeight="1" x14ac:dyDescent="0.2">
      <c r="A9" s="1" t="s">
        <v>7</v>
      </c>
      <c r="B9" s="84" t="s">
        <v>8</v>
      </c>
      <c r="C9" s="84"/>
      <c r="D9" s="84"/>
      <c r="E9" s="84"/>
      <c r="F9" s="84"/>
      <c r="G9" s="84"/>
      <c r="H9" s="81" t="s">
        <v>169</v>
      </c>
      <c r="I9" s="81"/>
      <c r="J9" s="81"/>
    </row>
    <row r="10" spans="1:10" ht="14.65" customHeight="1" x14ac:dyDescent="0.2">
      <c r="A10" s="1" t="s">
        <v>9</v>
      </c>
      <c r="B10" s="84" t="s">
        <v>10</v>
      </c>
      <c r="C10" s="84"/>
      <c r="D10" s="84"/>
      <c r="E10" s="84"/>
      <c r="F10" s="84"/>
      <c r="G10" s="84"/>
      <c r="H10" s="85">
        <v>12</v>
      </c>
      <c r="I10" s="85"/>
      <c r="J10" s="85"/>
    </row>
    <row r="11" spans="1:10" x14ac:dyDescent="0.2">
      <c r="A11" s="86"/>
      <c r="B11" s="86"/>
      <c r="C11" s="86"/>
      <c r="D11" s="86"/>
      <c r="E11" s="86"/>
      <c r="F11" s="86"/>
      <c r="G11" s="86"/>
      <c r="H11" s="86"/>
      <c r="I11" s="86"/>
      <c r="J11" s="86"/>
    </row>
    <row r="12" spans="1:10" x14ac:dyDescent="0.2">
      <c r="A12" s="86"/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48.75" customHeight="1" x14ac:dyDescent="0.2">
      <c r="A13" s="88" t="s">
        <v>11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 x14ac:dyDescent="0.2">
      <c r="A14" s="86"/>
      <c r="B14" s="86"/>
      <c r="C14" s="86"/>
      <c r="D14" s="86"/>
      <c r="E14" s="86"/>
      <c r="F14" s="86"/>
      <c r="G14" s="86"/>
      <c r="H14" s="86"/>
      <c r="I14" s="86"/>
      <c r="J14" s="86"/>
    </row>
    <row r="15" spans="1:10" ht="16.149999999999999" customHeight="1" x14ac:dyDescent="0.2">
      <c r="A15" s="89" t="s">
        <v>12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6.149999999999999" customHeight="1" x14ac:dyDescent="0.2">
      <c r="A16" s="1">
        <v>1</v>
      </c>
      <c r="B16" s="84" t="s">
        <v>13</v>
      </c>
      <c r="C16" s="84"/>
      <c r="D16" s="84"/>
      <c r="E16" s="84"/>
      <c r="F16" s="84"/>
      <c r="G16" s="84"/>
      <c r="H16" s="90" t="s">
        <v>175</v>
      </c>
      <c r="I16" s="90"/>
      <c r="J16" s="90"/>
    </row>
    <row r="17" spans="1:11" ht="16.149999999999999" customHeight="1" x14ac:dyDescent="0.2">
      <c r="A17" s="1">
        <v>2</v>
      </c>
      <c r="B17" s="84" t="s">
        <v>14</v>
      </c>
      <c r="C17" s="84"/>
      <c r="D17" s="84"/>
      <c r="E17" s="84"/>
      <c r="F17" s="84"/>
      <c r="G17" s="84"/>
      <c r="H17" s="90">
        <v>4221</v>
      </c>
      <c r="I17" s="90"/>
      <c r="J17" s="90"/>
    </row>
    <row r="18" spans="1:11" ht="16.149999999999999" customHeight="1" x14ac:dyDescent="0.2">
      <c r="A18" s="1">
        <v>3</v>
      </c>
      <c r="B18" s="84" t="s">
        <v>15</v>
      </c>
      <c r="C18" s="84"/>
      <c r="D18" s="84"/>
      <c r="E18" s="84"/>
      <c r="F18" s="84"/>
      <c r="G18" s="84"/>
      <c r="H18" s="91">
        <v>1171.49</v>
      </c>
      <c r="I18" s="90"/>
      <c r="J18" s="90"/>
    </row>
    <row r="19" spans="1:11" ht="16.149999999999999" customHeight="1" x14ac:dyDescent="0.2">
      <c r="A19" s="1">
        <v>4</v>
      </c>
      <c r="B19" s="84" t="s">
        <v>16</v>
      </c>
      <c r="C19" s="84"/>
      <c r="D19" s="84"/>
      <c r="E19" s="84"/>
      <c r="F19" s="84"/>
      <c r="G19" s="84"/>
      <c r="H19" s="90" t="s">
        <v>176</v>
      </c>
      <c r="I19" s="90"/>
      <c r="J19" s="90"/>
    </row>
    <row r="20" spans="1:11" ht="16.149999999999999" customHeight="1" x14ac:dyDescent="0.2">
      <c r="A20" s="1">
        <v>5</v>
      </c>
      <c r="B20" s="84" t="s">
        <v>17</v>
      </c>
      <c r="C20" s="84"/>
      <c r="D20" s="84"/>
      <c r="E20" s="84"/>
      <c r="F20" s="84"/>
      <c r="G20" s="84"/>
      <c r="H20" s="90" t="s">
        <v>170</v>
      </c>
      <c r="I20" s="90"/>
      <c r="J20" s="90"/>
    </row>
    <row r="21" spans="1:11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</row>
    <row r="22" spans="1:11" ht="27.6" customHeight="1" x14ac:dyDescent="0.2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1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1" ht="20.65" customHeight="1" x14ac:dyDescent="0.2">
      <c r="A24" s="88" t="s">
        <v>18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1:11" ht="30.4" customHeight="1" x14ac:dyDescent="0.2">
      <c r="A25" s="4">
        <v>1</v>
      </c>
      <c r="B25" s="89" t="s">
        <v>19</v>
      </c>
      <c r="C25" s="89"/>
      <c r="D25" s="89"/>
      <c r="E25" s="89"/>
      <c r="F25" s="89"/>
      <c r="G25" s="89"/>
      <c r="H25" s="89" t="s">
        <v>20</v>
      </c>
      <c r="I25" s="89"/>
      <c r="J25" s="4" t="s">
        <v>21</v>
      </c>
    </row>
    <row r="26" spans="1:11" ht="27.6" customHeight="1" x14ac:dyDescent="0.2">
      <c r="A26" s="1" t="s">
        <v>3</v>
      </c>
      <c r="B26" s="84" t="s">
        <v>178</v>
      </c>
      <c r="C26" s="84"/>
      <c r="D26" s="84"/>
      <c r="E26" s="84"/>
      <c r="F26" s="84"/>
      <c r="G26" s="84"/>
      <c r="H26" s="84"/>
      <c r="I26" s="84"/>
      <c r="J26" s="5">
        <v>1064.99</v>
      </c>
      <c r="K26" s="77">
        <f>ROUND((40/6)*30*(H18/220),9)</f>
        <v>1064.990909091</v>
      </c>
    </row>
    <row r="27" spans="1:11" ht="14.65" customHeight="1" x14ac:dyDescent="0.2">
      <c r="A27" s="1" t="s">
        <v>24</v>
      </c>
      <c r="B27" s="84" t="s">
        <v>25</v>
      </c>
      <c r="C27" s="84"/>
      <c r="D27" s="84"/>
      <c r="E27" s="84"/>
      <c r="F27" s="84"/>
      <c r="G27" s="84"/>
      <c r="H27" s="84"/>
      <c r="I27" s="84"/>
      <c r="J27" s="5"/>
    </row>
    <row r="28" spans="1:11" ht="15.75" customHeight="1" x14ac:dyDescent="0.2">
      <c r="A28" s="93" t="s">
        <v>26</v>
      </c>
      <c r="B28" s="93"/>
      <c r="C28" s="93"/>
      <c r="D28" s="93"/>
      <c r="E28" s="93"/>
      <c r="F28" s="93"/>
      <c r="G28" s="93"/>
      <c r="H28" s="93"/>
      <c r="I28" s="93"/>
      <c r="J28" s="6">
        <f>SUM(J26:J27)</f>
        <v>1064.99</v>
      </c>
      <c r="K28" s="6">
        <f>SUM(K26:K27)</f>
        <v>1064.990909091</v>
      </c>
    </row>
    <row r="29" spans="1:11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</row>
    <row r="30" spans="1:11" ht="39" customHeight="1" x14ac:dyDescent="0.2">
      <c r="A30" s="94" t="s">
        <v>163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1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</row>
    <row r="32" spans="1:11" s="65" customFormat="1" ht="16.149999999999999" customHeight="1" x14ac:dyDescent="0.2">
      <c r="A32" s="95" t="s">
        <v>27</v>
      </c>
      <c r="B32" s="95"/>
      <c r="C32" s="95"/>
      <c r="D32" s="95"/>
      <c r="E32" s="95"/>
      <c r="F32" s="95"/>
      <c r="G32" s="95"/>
      <c r="H32" s="95"/>
      <c r="I32" s="95"/>
      <c r="J32" s="95"/>
    </row>
    <row r="33" spans="1:11" s="65" customFormat="1" ht="15" x14ac:dyDescent="0.2">
      <c r="A33" s="96" t="s">
        <v>164</v>
      </c>
      <c r="B33" s="96"/>
      <c r="C33" s="96"/>
      <c r="D33" s="96"/>
      <c r="E33" s="96"/>
      <c r="F33" s="96"/>
      <c r="G33" s="96"/>
      <c r="H33" s="96"/>
      <c r="I33" s="96"/>
      <c r="J33" s="96"/>
    </row>
    <row r="34" spans="1:11" s="65" customFormat="1" ht="15" x14ac:dyDescent="0.2">
      <c r="A34" s="66" t="s">
        <v>28</v>
      </c>
      <c r="B34" s="97" t="s">
        <v>165</v>
      </c>
      <c r="C34" s="97"/>
      <c r="D34" s="97"/>
      <c r="E34" s="97"/>
      <c r="F34" s="97"/>
      <c r="G34" s="97"/>
      <c r="H34" s="97"/>
      <c r="I34" s="97"/>
      <c r="J34" s="67" t="s">
        <v>29</v>
      </c>
    </row>
    <row r="35" spans="1:11" s="65" customFormat="1" ht="27.6" customHeight="1" x14ac:dyDescent="0.2">
      <c r="A35" s="68" t="s">
        <v>3</v>
      </c>
      <c r="B35" s="98" t="s">
        <v>133</v>
      </c>
      <c r="C35" s="98"/>
      <c r="D35" s="98"/>
      <c r="E35" s="98"/>
      <c r="F35" s="98"/>
      <c r="G35" s="98"/>
      <c r="H35" s="98"/>
      <c r="I35" s="69">
        <v>8.3299999999999999E-2</v>
      </c>
      <c r="J35" s="70">
        <f>ROUND($J$28*I35,2)</f>
        <v>88.71</v>
      </c>
      <c r="K35" s="70">
        <f>ROUND($K$28*I35,2)</f>
        <v>88.71</v>
      </c>
    </row>
    <row r="36" spans="1:11" s="65" customFormat="1" ht="36.200000000000003" customHeight="1" x14ac:dyDescent="0.2">
      <c r="A36" s="68" t="s">
        <v>5</v>
      </c>
      <c r="B36" s="99" t="s">
        <v>166</v>
      </c>
      <c r="C36" s="99"/>
      <c r="D36" s="99"/>
      <c r="E36" s="99"/>
      <c r="F36" s="99"/>
      <c r="G36" s="99"/>
      <c r="H36" s="99"/>
      <c r="I36" s="71">
        <v>3.0249999999999999E-2</v>
      </c>
      <c r="J36" s="70">
        <f>ROUND($J$28*I36,2)</f>
        <v>32.22</v>
      </c>
      <c r="K36" s="70">
        <f>ROUND($K$28*I36,2)</f>
        <v>32.22</v>
      </c>
    </row>
    <row r="37" spans="1:11" s="65" customFormat="1" x14ac:dyDescent="0.2">
      <c r="A37" s="100" t="s">
        <v>30</v>
      </c>
      <c r="B37" s="100"/>
      <c r="C37" s="100"/>
      <c r="D37" s="100"/>
      <c r="E37" s="100"/>
      <c r="F37" s="100"/>
      <c r="G37" s="100"/>
      <c r="H37" s="100"/>
      <c r="I37" s="100"/>
      <c r="J37" s="72">
        <f>SUM(J35+J36)</f>
        <v>120.92999999999999</v>
      </c>
      <c r="K37" s="70">
        <f>SUM(K35+K36)</f>
        <v>120.92999999999999</v>
      </c>
    </row>
    <row r="38" spans="1:11" s="65" customFormat="1" x14ac:dyDescent="0.2">
      <c r="A38" s="73" t="s">
        <v>7</v>
      </c>
      <c r="B38" s="101" t="s">
        <v>31</v>
      </c>
      <c r="C38" s="101"/>
      <c r="D38" s="101"/>
      <c r="E38" s="101"/>
      <c r="F38" s="101"/>
      <c r="G38" s="101"/>
      <c r="H38" s="101"/>
      <c r="I38" s="101"/>
      <c r="J38" s="74">
        <f>ROUND(I53*J37,2)</f>
        <v>44.5</v>
      </c>
      <c r="K38" s="74">
        <f>ROUND(I53*K37,2)</f>
        <v>44.5</v>
      </c>
    </row>
    <row r="39" spans="1:11" x14ac:dyDescent="0.2">
      <c r="A39" s="102" t="s">
        <v>30</v>
      </c>
      <c r="B39" s="102"/>
      <c r="C39" s="102"/>
      <c r="D39" s="102"/>
      <c r="E39" s="102"/>
      <c r="F39" s="102"/>
      <c r="G39" s="102"/>
      <c r="H39" s="102"/>
      <c r="I39" s="102"/>
      <c r="J39" s="11">
        <f>J37+J38</f>
        <v>165.43</v>
      </c>
      <c r="K39" s="11">
        <f>K37+K38</f>
        <v>165.43</v>
      </c>
    </row>
    <row r="40" spans="1:1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1" ht="48.2" customHeight="1" x14ac:dyDescent="0.2">
      <c r="A41" s="103" t="s">
        <v>32</v>
      </c>
      <c r="B41" s="103"/>
      <c r="C41" s="103"/>
      <c r="D41" s="103"/>
      <c r="E41" s="103"/>
      <c r="F41" s="103"/>
      <c r="G41" s="103"/>
      <c r="H41" s="103"/>
      <c r="I41" s="103"/>
      <c r="J41" s="103"/>
    </row>
    <row r="42" spans="1:1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</row>
    <row r="43" spans="1:11" ht="30.4" customHeight="1" x14ac:dyDescent="0.2">
      <c r="A43" s="104" t="s">
        <v>33</v>
      </c>
      <c r="B43" s="104"/>
      <c r="C43" s="104"/>
      <c r="D43" s="104"/>
      <c r="E43" s="104"/>
      <c r="F43" s="104"/>
      <c r="G43" s="104"/>
      <c r="H43" s="104"/>
      <c r="I43" s="104"/>
      <c r="J43" s="104"/>
    </row>
    <row r="44" spans="1:11" ht="30.4" customHeight="1" x14ac:dyDescent="0.2">
      <c r="A44" s="12" t="s">
        <v>34</v>
      </c>
      <c r="B44" s="105" t="s">
        <v>35</v>
      </c>
      <c r="C44" s="105"/>
      <c r="D44" s="105"/>
      <c r="E44" s="105"/>
      <c r="F44" s="105"/>
      <c r="G44" s="105"/>
      <c r="H44" s="105"/>
      <c r="I44" s="4" t="s">
        <v>36</v>
      </c>
      <c r="J44" s="4" t="s">
        <v>37</v>
      </c>
    </row>
    <row r="45" spans="1:11" x14ac:dyDescent="0.2">
      <c r="A45" s="7" t="s">
        <v>3</v>
      </c>
      <c r="B45" s="106" t="s">
        <v>38</v>
      </c>
      <c r="C45" s="106"/>
      <c r="D45" s="106"/>
      <c r="E45" s="106"/>
      <c r="F45" s="106"/>
      <c r="G45" s="106"/>
      <c r="H45" s="106"/>
      <c r="I45" s="13">
        <v>0.2</v>
      </c>
      <c r="J45" s="14">
        <f t="shared" ref="J45:J52" si="0">ROUND($J$28*I45,2)</f>
        <v>213</v>
      </c>
      <c r="K45" s="14">
        <f t="shared" ref="K45:K52" si="1">ROUND($K$28*I45,2)</f>
        <v>213</v>
      </c>
    </row>
    <row r="46" spans="1:11" x14ac:dyDescent="0.2">
      <c r="A46" s="7" t="s">
        <v>5</v>
      </c>
      <c r="B46" s="106" t="s">
        <v>39</v>
      </c>
      <c r="C46" s="106"/>
      <c r="D46" s="106"/>
      <c r="E46" s="106"/>
      <c r="F46" s="106"/>
      <c r="G46" s="106"/>
      <c r="H46" s="106"/>
      <c r="I46" s="15">
        <v>2.5000000000000001E-2</v>
      </c>
      <c r="J46" s="14">
        <f t="shared" si="0"/>
        <v>26.62</v>
      </c>
      <c r="K46" s="14">
        <f t="shared" si="1"/>
        <v>26.62</v>
      </c>
    </row>
    <row r="47" spans="1:11" ht="46.5" customHeight="1" x14ac:dyDescent="0.2">
      <c r="A47" s="7" t="s">
        <v>7</v>
      </c>
      <c r="B47" s="107" t="s">
        <v>40</v>
      </c>
      <c r="C47" s="107"/>
      <c r="D47" s="107"/>
      <c r="E47" s="16" t="s">
        <v>41</v>
      </c>
      <c r="F47" s="17">
        <v>0.03</v>
      </c>
      <c r="G47" s="16" t="s">
        <v>42</v>
      </c>
      <c r="H47" s="18">
        <v>1</v>
      </c>
      <c r="I47" s="19">
        <f>ROUND((F47*H47),6)</f>
        <v>0.03</v>
      </c>
      <c r="J47" s="14">
        <f t="shared" si="0"/>
        <v>31.95</v>
      </c>
      <c r="K47" s="14">
        <f t="shared" si="1"/>
        <v>31.95</v>
      </c>
    </row>
    <row r="48" spans="1:11" x14ac:dyDescent="0.2">
      <c r="A48" s="7" t="s">
        <v>9</v>
      </c>
      <c r="B48" s="106" t="s">
        <v>43</v>
      </c>
      <c r="C48" s="106"/>
      <c r="D48" s="106"/>
      <c r="E48" s="106"/>
      <c r="F48" s="106"/>
      <c r="G48" s="106"/>
      <c r="H48" s="106"/>
      <c r="I48" s="13">
        <v>1.4999999999999999E-2</v>
      </c>
      <c r="J48" s="14">
        <f t="shared" si="0"/>
        <v>15.97</v>
      </c>
      <c r="K48" s="14">
        <f t="shared" si="1"/>
        <v>15.97</v>
      </c>
    </row>
    <row r="49" spans="1:11" x14ac:dyDescent="0.2">
      <c r="A49" s="7" t="s">
        <v>22</v>
      </c>
      <c r="B49" s="106" t="s">
        <v>44</v>
      </c>
      <c r="C49" s="106"/>
      <c r="D49" s="106"/>
      <c r="E49" s="106"/>
      <c r="F49" s="106"/>
      <c r="G49" s="106"/>
      <c r="H49" s="106"/>
      <c r="I49" s="13">
        <v>0.01</v>
      </c>
      <c r="J49" s="14">
        <f t="shared" si="0"/>
        <v>10.65</v>
      </c>
      <c r="K49" s="14">
        <f t="shared" si="1"/>
        <v>10.65</v>
      </c>
    </row>
    <row r="50" spans="1:11" x14ac:dyDescent="0.2">
      <c r="A50" s="7" t="s">
        <v>23</v>
      </c>
      <c r="B50" s="106" t="s">
        <v>45</v>
      </c>
      <c r="C50" s="106"/>
      <c r="D50" s="106"/>
      <c r="E50" s="106"/>
      <c r="F50" s="106"/>
      <c r="G50" s="106"/>
      <c r="H50" s="106"/>
      <c r="I50" s="15">
        <v>6.0000000000000001E-3</v>
      </c>
      <c r="J50" s="14">
        <f t="shared" si="0"/>
        <v>6.39</v>
      </c>
      <c r="K50" s="14">
        <f t="shared" si="1"/>
        <v>6.39</v>
      </c>
    </row>
    <row r="51" spans="1:11" x14ac:dyDescent="0.2">
      <c r="A51" s="7" t="s">
        <v>24</v>
      </c>
      <c r="B51" s="106" t="s">
        <v>46</v>
      </c>
      <c r="C51" s="106"/>
      <c r="D51" s="106"/>
      <c r="E51" s="106"/>
      <c r="F51" s="106"/>
      <c r="G51" s="106"/>
      <c r="H51" s="106"/>
      <c r="I51" s="13">
        <v>2E-3</v>
      </c>
      <c r="J51" s="14">
        <f t="shared" si="0"/>
        <v>2.13</v>
      </c>
      <c r="K51" s="14">
        <f t="shared" si="1"/>
        <v>2.13</v>
      </c>
    </row>
    <row r="52" spans="1:11" x14ac:dyDescent="0.2">
      <c r="A52" s="7" t="s">
        <v>47</v>
      </c>
      <c r="B52" s="106" t="s">
        <v>48</v>
      </c>
      <c r="C52" s="106"/>
      <c r="D52" s="106"/>
      <c r="E52" s="106"/>
      <c r="F52" s="106"/>
      <c r="G52" s="106"/>
      <c r="H52" s="106"/>
      <c r="I52" s="15">
        <v>0.08</v>
      </c>
      <c r="J52" s="14">
        <f t="shared" si="0"/>
        <v>85.2</v>
      </c>
      <c r="K52" s="14">
        <f t="shared" si="1"/>
        <v>85.2</v>
      </c>
    </row>
    <row r="53" spans="1:11" x14ac:dyDescent="0.2">
      <c r="A53" s="102" t="s">
        <v>30</v>
      </c>
      <c r="B53" s="102"/>
      <c r="C53" s="102"/>
      <c r="D53" s="102"/>
      <c r="E53" s="102"/>
      <c r="F53" s="102"/>
      <c r="G53" s="102"/>
      <c r="H53" s="102"/>
      <c r="I53" s="20">
        <f>SUM(I45:I52)</f>
        <v>0.36800000000000005</v>
      </c>
      <c r="J53" s="11">
        <f>SUM(J45:J52)</f>
        <v>391.90999999999997</v>
      </c>
      <c r="K53" s="11">
        <f>SUM(K45:K52)</f>
        <v>391.90999999999997</v>
      </c>
    </row>
    <row r="54" spans="1:1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</row>
    <row r="55" spans="1:11" ht="37.35" customHeight="1" x14ac:dyDescent="0.2">
      <c r="A55" s="103"/>
      <c r="B55" s="103"/>
      <c r="C55" s="103"/>
      <c r="D55" s="103"/>
      <c r="E55" s="103"/>
      <c r="F55" s="103"/>
      <c r="G55" s="103"/>
      <c r="H55" s="103"/>
      <c r="I55" s="103"/>
      <c r="J55" s="103"/>
    </row>
    <row r="56" spans="1:11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</row>
    <row r="57" spans="1:11" ht="16.149999999999999" customHeight="1" x14ac:dyDescent="0.2">
      <c r="A57" s="104" t="s">
        <v>49</v>
      </c>
      <c r="B57" s="104"/>
      <c r="C57" s="104"/>
      <c r="D57" s="104"/>
      <c r="E57" s="104"/>
      <c r="F57" s="104"/>
      <c r="G57" s="104"/>
      <c r="H57" s="104"/>
      <c r="I57" s="104"/>
      <c r="J57" s="104"/>
    </row>
    <row r="58" spans="1:11" ht="16.149999999999999" customHeight="1" x14ac:dyDescent="0.2">
      <c r="A58" s="12" t="s">
        <v>50</v>
      </c>
      <c r="B58" s="105" t="s">
        <v>51</v>
      </c>
      <c r="C58" s="105"/>
      <c r="D58" s="105"/>
      <c r="E58" s="105"/>
      <c r="F58" s="105"/>
      <c r="G58" s="105"/>
      <c r="H58" s="105"/>
      <c r="I58" s="105"/>
      <c r="J58" s="4" t="s">
        <v>29</v>
      </c>
    </row>
    <row r="59" spans="1:11" x14ac:dyDescent="0.2">
      <c r="A59" s="7" t="s">
        <v>3</v>
      </c>
      <c r="B59" s="106" t="s">
        <v>52</v>
      </c>
      <c r="C59" s="106"/>
      <c r="D59" s="106"/>
      <c r="E59" s="106"/>
      <c r="F59" s="106"/>
      <c r="G59" s="106"/>
      <c r="H59" s="106"/>
      <c r="I59" s="106"/>
      <c r="J59" s="21">
        <f>IF(ROUND((I62*I60*I61)-(J26*0.06),2)&lt;0,0,ROUND((I62*I60*I61)-(J26*0.06),2))*1+(I60*I61*21.726-0.06*J26)*0</f>
        <v>101.1</v>
      </c>
      <c r="K59" s="21">
        <f>IF(ROUND((I62*I60*I61)-(K26*0.06),2)&lt;0,0,ROUND((I62*I60*I61)-(K26*0.06),2))*1+(I60*I61*21.726-0.06*K26)*0</f>
        <v>101.1</v>
      </c>
    </row>
    <row r="60" spans="1:11" x14ac:dyDescent="0.2">
      <c r="A60" s="7"/>
      <c r="B60" s="108" t="s">
        <v>53</v>
      </c>
      <c r="C60" s="108"/>
      <c r="D60" s="108"/>
      <c r="E60" s="108"/>
      <c r="F60" s="108"/>
      <c r="G60" s="108"/>
      <c r="H60" s="108"/>
      <c r="I60" s="22">
        <v>3.75</v>
      </c>
      <c r="J60" s="23" t="s">
        <v>54</v>
      </c>
    </row>
    <row r="61" spans="1:11" x14ac:dyDescent="0.2">
      <c r="A61" s="7"/>
      <c r="B61" s="108" t="s">
        <v>55</v>
      </c>
      <c r="C61" s="108"/>
      <c r="D61" s="108"/>
      <c r="E61" s="108"/>
      <c r="F61" s="108"/>
      <c r="G61" s="108"/>
      <c r="H61" s="108"/>
      <c r="I61" s="24">
        <v>2</v>
      </c>
      <c r="J61" s="23"/>
    </row>
    <row r="62" spans="1:11" x14ac:dyDescent="0.2">
      <c r="A62" s="7"/>
      <c r="B62" s="108" t="s">
        <v>56</v>
      </c>
      <c r="C62" s="108"/>
      <c r="D62" s="108"/>
      <c r="E62" s="108"/>
      <c r="F62" s="108"/>
      <c r="G62" s="108"/>
      <c r="H62" s="108"/>
      <c r="I62" s="25">
        <v>22</v>
      </c>
      <c r="J62" s="23"/>
    </row>
    <row r="63" spans="1:11" x14ac:dyDescent="0.2">
      <c r="A63" s="7" t="s">
        <v>5</v>
      </c>
      <c r="B63" s="106" t="s">
        <v>172</v>
      </c>
      <c r="C63" s="106"/>
      <c r="D63" s="106"/>
      <c r="E63" s="106"/>
      <c r="F63" s="106"/>
      <c r="G63" s="106"/>
      <c r="H63" s="106"/>
      <c r="I63" s="106"/>
      <c r="J63" s="21">
        <v>288.64</v>
      </c>
      <c r="K63" s="62">
        <f>ROUND(I65*I64*(1-0.18),2)*1+ROUND(21.726*6*(1-0.175),2)*0</f>
        <v>288.64</v>
      </c>
    </row>
    <row r="64" spans="1:11" x14ac:dyDescent="0.2">
      <c r="A64" s="7"/>
      <c r="B64" s="108" t="s">
        <v>171</v>
      </c>
      <c r="C64" s="108"/>
      <c r="D64" s="108"/>
      <c r="E64" s="108"/>
      <c r="F64" s="108"/>
      <c r="G64" s="108"/>
      <c r="H64" s="108"/>
      <c r="I64" s="22">
        <v>16</v>
      </c>
      <c r="J64" s="23" t="s">
        <v>54</v>
      </c>
    </row>
    <row r="65" spans="1:11" x14ac:dyDescent="0.2">
      <c r="A65" s="26"/>
      <c r="B65" s="108" t="s">
        <v>57</v>
      </c>
      <c r="C65" s="108"/>
      <c r="D65" s="108"/>
      <c r="E65" s="108"/>
      <c r="F65" s="108"/>
      <c r="G65" s="108"/>
      <c r="H65" s="108"/>
      <c r="I65" s="27">
        <v>22</v>
      </c>
      <c r="J65" s="23"/>
    </row>
    <row r="66" spans="1:11" x14ac:dyDescent="0.2">
      <c r="A66" s="7" t="s">
        <v>7</v>
      </c>
      <c r="B66" s="106" t="s">
        <v>58</v>
      </c>
      <c r="C66" s="106"/>
      <c r="D66" s="106"/>
      <c r="E66" s="106"/>
      <c r="F66" s="106"/>
      <c r="G66" s="106"/>
      <c r="H66" s="106"/>
      <c r="I66" s="106"/>
      <c r="J66" s="21">
        <v>0</v>
      </c>
    </row>
    <row r="67" spans="1:11" ht="27.6" customHeight="1" x14ac:dyDescent="0.2">
      <c r="A67" s="7" t="s">
        <v>9</v>
      </c>
      <c r="B67" s="107" t="s">
        <v>159</v>
      </c>
      <c r="C67" s="107"/>
      <c r="D67" s="107"/>
      <c r="E67" s="107"/>
      <c r="F67" s="107"/>
      <c r="G67" s="107"/>
      <c r="H67" s="107"/>
      <c r="I67" s="107"/>
      <c r="J67" s="21">
        <f>ROUND(0.001068*7000,2)</f>
        <v>7.48</v>
      </c>
      <c r="K67" s="21">
        <f>ROUND(0.001068*7000,2)</f>
        <v>7.48</v>
      </c>
    </row>
    <row r="68" spans="1:11" ht="27.6" customHeight="1" x14ac:dyDescent="0.2">
      <c r="A68" s="7" t="s">
        <v>22</v>
      </c>
      <c r="B68" s="107" t="s">
        <v>173</v>
      </c>
      <c r="C68" s="107"/>
      <c r="D68" s="107"/>
      <c r="E68" s="107"/>
      <c r="F68" s="107"/>
      <c r="G68" s="107"/>
      <c r="H68" s="107"/>
      <c r="I68" s="107"/>
      <c r="J68" s="3">
        <v>12.6</v>
      </c>
      <c r="K68" s="80">
        <v>12.6</v>
      </c>
    </row>
    <row r="69" spans="1:11" x14ac:dyDescent="0.2">
      <c r="A69" s="7" t="s">
        <v>23</v>
      </c>
      <c r="B69" s="106" t="s">
        <v>59</v>
      </c>
      <c r="C69" s="106"/>
      <c r="D69" s="106"/>
      <c r="E69" s="106"/>
      <c r="F69" s="106"/>
      <c r="G69" s="106"/>
      <c r="H69" s="106"/>
      <c r="I69" s="106"/>
      <c r="J69" s="28" t="s">
        <v>54</v>
      </c>
    </row>
    <row r="70" spans="1:11" x14ac:dyDescent="0.2">
      <c r="A70" s="102" t="s">
        <v>26</v>
      </c>
      <c r="B70" s="102"/>
      <c r="C70" s="102"/>
      <c r="D70" s="102"/>
      <c r="E70" s="102"/>
      <c r="F70" s="102"/>
      <c r="G70" s="102"/>
      <c r="H70" s="102"/>
      <c r="I70" s="102"/>
      <c r="J70" s="11">
        <f>SUM(J59:J68)</f>
        <v>409.82000000000005</v>
      </c>
      <c r="K70" s="11">
        <f>SUM(K59:K68)</f>
        <v>409.82000000000005</v>
      </c>
    </row>
    <row r="71" spans="1:11" x14ac:dyDescent="0.2">
      <c r="A71" s="86"/>
      <c r="B71" s="86"/>
      <c r="C71" s="86"/>
      <c r="D71" s="86"/>
      <c r="E71" s="86"/>
      <c r="F71" s="86"/>
      <c r="G71" s="86"/>
      <c r="H71" s="86"/>
      <c r="I71" s="86"/>
      <c r="J71" s="86"/>
    </row>
    <row r="72" spans="1:11" ht="37.35" customHeight="1" x14ac:dyDescent="0.2">
      <c r="A72" s="103"/>
      <c r="B72" s="103"/>
      <c r="C72" s="103"/>
      <c r="D72" s="103"/>
      <c r="E72" s="103"/>
      <c r="F72" s="103"/>
      <c r="G72" s="103"/>
      <c r="H72" s="103"/>
      <c r="I72" s="103"/>
      <c r="J72" s="103"/>
    </row>
    <row r="73" spans="1:11" x14ac:dyDescent="0.2">
      <c r="A73" s="86"/>
      <c r="B73" s="86"/>
      <c r="C73" s="86"/>
      <c r="D73" s="86"/>
      <c r="E73" s="86"/>
      <c r="F73" s="86"/>
      <c r="G73" s="86"/>
      <c r="H73" s="86"/>
      <c r="I73" s="86"/>
      <c r="J73" s="86"/>
    </row>
    <row r="74" spans="1:11" s="57" customFormat="1" ht="16.149999999999999" customHeight="1" x14ac:dyDescent="0.2">
      <c r="A74" s="109" t="s">
        <v>60</v>
      </c>
      <c r="B74" s="109"/>
      <c r="C74" s="109"/>
      <c r="D74" s="109"/>
      <c r="E74" s="109"/>
      <c r="F74" s="109"/>
      <c r="G74" s="109"/>
      <c r="H74" s="109"/>
      <c r="I74" s="109"/>
      <c r="J74" s="109"/>
    </row>
    <row r="75" spans="1:11" s="57" customFormat="1" ht="16.149999999999999" customHeight="1" x14ac:dyDescent="0.2">
      <c r="A75" s="59">
        <v>2</v>
      </c>
      <c r="B75" s="110" t="s">
        <v>61</v>
      </c>
      <c r="C75" s="110"/>
      <c r="D75" s="110"/>
      <c r="E75" s="110"/>
      <c r="F75" s="110"/>
      <c r="G75" s="110"/>
      <c r="H75" s="110"/>
      <c r="I75" s="110"/>
      <c r="J75" s="59" t="s">
        <v>29</v>
      </c>
    </row>
    <row r="76" spans="1:11" s="57" customFormat="1" ht="14.65" customHeight="1" x14ac:dyDescent="0.2">
      <c r="A76" s="60" t="s">
        <v>28</v>
      </c>
      <c r="B76" s="60"/>
      <c r="C76" s="111" t="s">
        <v>167</v>
      </c>
      <c r="D76" s="111"/>
      <c r="E76" s="111"/>
      <c r="F76" s="111"/>
      <c r="G76" s="111"/>
      <c r="H76" s="111"/>
      <c r="I76" s="111"/>
      <c r="J76" s="61">
        <f>J39</f>
        <v>165.43</v>
      </c>
      <c r="K76" s="78">
        <f>K39</f>
        <v>165.43</v>
      </c>
    </row>
    <row r="77" spans="1:11" s="57" customFormat="1" ht="14.65" customHeight="1" x14ac:dyDescent="0.2">
      <c r="A77" s="60" t="s">
        <v>34</v>
      </c>
      <c r="B77" s="60"/>
      <c r="C77" s="111" t="s">
        <v>35</v>
      </c>
      <c r="D77" s="111"/>
      <c r="E77" s="111"/>
      <c r="F77" s="111"/>
      <c r="G77" s="111"/>
      <c r="H77" s="111"/>
      <c r="I77" s="111"/>
      <c r="J77" s="61">
        <f>J53</f>
        <v>391.90999999999997</v>
      </c>
      <c r="K77" s="78">
        <f>K53</f>
        <v>391.90999999999997</v>
      </c>
    </row>
    <row r="78" spans="1:11" s="57" customFormat="1" ht="14.65" customHeight="1" x14ac:dyDescent="0.2">
      <c r="A78" s="60" t="s">
        <v>50</v>
      </c>
      <c r="B78" s="60"/>
      <c r="C78" s="111" t="s">
        <v>51</v>
      </c>
      <c r="D78" s="111"/>
      <c r="E78" s="111"/>
      <c r="F78" s="111"/>
      <c r="G78" s="111"/>
      <c r="H78" s="111"/>
      <c r="I78" s="111"/>
      <c r="J78" s="61">
        <f>J70</f>
        <v>409.82000000000005</v>
      </c>
      <c r="K78" s="78">
        <f>K70</f>
        <v>409.82000000000005</v>
      </c>
    </row>
    <row r="79" spans="1:11" ht="14.65" customHeight="1" x14ac:dyDescent="0.2">
      <c r="A79" s="112" t="s">
        <v>30</v>
      </c>
      <c r="B79" s="112"/>
      <c r="C79" s="112"/>
      <c r="D79" s="112"/>
      <c r="E79" s="112"/>
      <c r="F79" s="112"/>
      <c r="G79" s="112"/>
      <c r="H79" s="112"/>
      <c r="I79" s="112"/>
      <c r="J79" s="29">
        <f>SUM(J76+J77+J78)</f>
        <v>967.16</v>
      </c>
      <c r="K79" s="29">
        <f>SUM(K76+K77+K78)</f>
        <v>967.16</v>
      </c>
    </row>
    <row r="80" spans="1:11" x14ac:dyDescent="0.2">
      <c r="A80" s="86"/>
      <c r="B80" s="86"/>
      <c r="C80" s="86"/>
      <c r="D80" s="86"/>
      <c r="E80" s="86"/>
      <c r="F80" s="86"/>
      <c r="G80" s="86"/>
      <c r="H80" s="86"/>
      <c r="I80" s="86"/>
      <c r="J80" s="86"/>
    </row>
    <row r="81" spans="1:11" ht="16.149999999999999" customHeight="1" x14ac:dyDescent="0.2">
      <c r="A81" s="104" t="s">
        <v>62</v>
      </c>
      <c r="B81" s="104"/>
      <c r="C81" s="104"/>
      <c r="D81" s="104"/>
      <c r="E81" s="104"/>
      <c r="F81" s="104"/>
      <c r="G81" s="104"/>
      <c r="H81" s="104"/>
      <c r="I81" s="104"/>
      <c r="J81" s="104"/>
    </row>
    <row r="82" spans="1:11" ht="16.149999999999999" customHeight="1" x14ac:dyDescent="0.2">
      <c r="A82" s="12">
        <v>3</v>
      </c>
      <c r="B82" s="89" t="s">
        <v>63</v>
      </c>
      <c r="C82" s="89"/>
      <c r="D82" s="89"/>
      <c r="E82" s="89"/>
      <c r="F82" s="89"/>
      <c r="G82" s="89"/>
      <c r="H82" s="89"/>
      <c r="I82" s="89"/>
      <c r="J82" s="12" t="s">
        <v>64</v>
      </c>
    </row>
    <row r="83" spans="1:11" ht="46.5" customHeight="1" x14ac:dyDescent="0.2">
      <c r="A83" s="7" t="s">
        <v>3</v>
      </c>
      <c r="B83" s="107" t="s">
        <v>65</v>
      </c>
      <c r="C83" s="107"/>
      <c r="D83" s="107"/>
      <c r="E83" s="107"/>
      <c r="F83" s="107"/>
      <c r="G83" s="107"/>
      <c r="H83" s="107"/>
      <c r="I83" s="107"/>
      <c r="J83" s="14">
        <f>ROUND((($J$28/12)+($J$35/12)+($J$28/12/12)+($J$36/12))*(30/30)*0.05,2)</f>
        <v>5.31</v>
      </c>
      <c r="K83" s="14">
        <f>ROUND((($K$28/12)+($K$35/12)+($K$28/12/12)+($K$36/12))*(30/30)*0.05,2)</f>
        <v>5.31</v>
      </c>
    </row>
    <row r="84" spans="1:11" ht="14.65" customHeight="1" x14ac:dyDescent="0.2">
      <c r="A84" s="7" t="s">
        <v>5</v>
      </c>
      <c r="B84" s="107" t="s">
        <v>66</v>
      </c>
      <c r="C84" s="107"/>
      <c r="D84" s="107"/>
      <c r="E84" s="107"/>
      <c r="F84" s="107"/>
      <c r="G84" s="107"/>
      <c r="H84" s="107"/>
      <c r="I84" s="107"/>
      <c r="J84" s="14">
        <f>ROUND($J$83*I52,2)</f>
        <v>0.42</v>
      </c>
      <c r="K84" s="14">
        <f>ROUND($K$83*I52,2)</f>
        <v>0.42</v>
      </c>
    </row>
    <row r="85" spans="1:11" ht="36.200000000000003" customHeight="1" x14ac:dyDescent="0.2">
      <c r="A85" s="7" t="s">
        <v>7</v>
      </c>
      <c r="B85" s="107" t="s">
        <v>134</v>
      </c>
      <c r="C85" s="107"/>
      <c r="D85" s="107"/>
      <c r="E85" s="107"/>
      <c r="F85" s="107"/>
      <c r="G85" s="107"/>
      <c r="H85" s="107"/>
      <c r="I85" s="30">
        <v>2.3999999999999998E-3</v>
      </c>
      <c r="J85" s="14">
        <f>ROUND($J$28*I85,2)</f>
        <v>2.56</v>
      </c>
      <c r="K85" s="14">
        <f>ROUND($K$28*I85,2)</f>
        <v>2.56</v>
      </c>
    </row>
    <row r="86" spans="1:11" ht="27.6" customHeight="1" x14ac:dyDescent="0.2">
      <c r="A86" s="7" t="s">
        <v>9</v>
      </c>
      <c r="B86" s="107" t="s">
        <v>67</v>
      </c>
      <c r="C86" s="107"/>
      <c r="D86" s="107"/>
      <c r="E86" s="107"/>
      <c r="F86" s="107"/>
      <c r="G86" s="107"/>
      <c r="H86" s="107"/>
      <c r="I86" s="107"/>
      <c r="J86" s="14">
        <f>ROUND(((($J$28/30)*7)/$H$10)*0.9,2)</f>
        <v>18.64</v>
      </c>
      <c r="K86" s="14">
        <f>ROUND(((($K$28/30)*7)/$H$10)*0.9,2)</f>
        <v>18.64</v>
      </c>
    </row>
    <row r="87" spans="1:11" ht="14.65" customHeight="1" x14ac:dyDescent="0.2">
      <c r="A87" s="7" t="s">
        <v>22</v>
      </c>
      <c r="B87" s="107" t="s">
        <v>68</v>
      </c>
      <c r="C87" s="107"/>
      <c r="D87" s="107"/>
      <c r="E87" s="107"/>
      <c r="F87" s="107"/>
      <c r="G87" s="107"/>
      <c r="H87" s="107"/>
      <c r="I87" s="107"/>
      <c r="J87" s="14">
        <f>ROUND($I$53*J86,2)</f>
        <v>6.86</v>
      </c>
      <c r="K87" s="14">
        <f>ROUND($I$53*K86,2)</f>
        <v>6.86</v>
      </c>
    </row>
    <row r="88" spans="1:11" ht="36.200000000000003" customHeight="1" x14ac:dyDescent="0.2">
      <c r="A88" s="7" t="s">
        <v>23</v>
      </c>
      <c r="B88" s="107" t="s">
        <v>135</v>
      </c>
      <c r="C88" s="107"/>
      <c r="D88" s="107"/>
      <c r="E88" s="107"/>
      <c r="F88" s="107"/>
      <c r="G88" s="107"/>
      <c r="H88" s="107"/>
      <c r="I88" s="30">
        <v>4.7599999999999996E-2</v>
      </c>
      <c r="J88" s="14">
        <f>ROUND($J$28*I88,2)</f>
        <v>50.69</v>
      </c>
      <c r="K88" s="14">
        <f>ROUND($K$28*I88,2)</f>
        <v>50.69</v>
      </c>
    </row>
    <row r="89" spans="1:11" x14ac:dyDescent="0.2">
      <c r="A89" s="102" t="s">
        <v>30</v>
      </c>
      <c r="B89" s="102"/>
      <c r="C89" s="102"/>
      <c r="D89" s="102"/>
      <c r="E89" s="102"/>
      <c r="F89" s="102"/>
      <c r="G89" s="102"/>
      <c r="H89" s="102"/>
      <c r="I89" s="102"/>
      <c r="J89" s="11">
        <f>SUM(J83:J88)</f>
        <v>84.47999999999999</v>
      </c>
      <c r="K89" s="11">
        <f>SUM(K83:K88)</f>
        <v>84.47999999999999</v>
      </c>
    </row>
    <row r="90" spans="1:11" x14ac:dyDescent="0.2">
      <c r="A90" s="86"/>
      <c r="B90" s="86"/>
      <c r="C90" s="86"/>
      <c r="D90" s="86"/>
      <c r="E90" s="86"/>
      <c r="F90" s="86"/>
      <c r="G90" s="86"/>
      <c r="H90" s="86"/>
      <c r="I90" s="86"/>
      <c r="J90" s="86"/>
    </row>
    <row r="91" spans="1:11" ht="30" customHeight="1" x14ac:dyDescent="0.2">
      <c r="A91" s="104" t="s">
        <v>69</v>
      </c>
      <c r="B91" s="104"/>
      <c r="C91" s="104"/>
      <c r="D91" s="104"/>
      <c r="E91" s="104"/>
      <c r="F91" s="104"/>
      <c r="G91" s="104"/>
      <c r="H91" s="104"/>
      <c r="I91" s="104"/>
      <c r="J91" s="104"/>
    </row>
    <row r="92" spans="1:11" ht="46.5" customHeight="1" x14ac:dyDescent="0.2">
      <c r="A92" s="103"/>
      <c r="B92" s="103"/>
      <c r="C92" s="103"/>
      <c r="D92" s="103"/>
      <c r="E92" s="103"/>
      <c r="F92" s="103"/>
      <c r="G92" s="103"/>
      <c r="H92" s="103"/>
      <c r="I92" s="103"/>
      <c r="J92" s="103"/>
    </row>
    <row r="93" spans="1:11" ht="79.7" customHeight="1" x14ac:dyDescent="0.2">
      <c r="A93" s="113" t="s">
        <v>136</v>
      </c>
      <c r="B93" s="113"/>
      <c r="C93" s="113"/>
      <c r="D93" s="113"/>
      <c r="E93" s="113"/>
      <c r="F93" s="113"/>
      <c r="G93" s="113"/>
      <c r="H93" s="113"/>
      <c r="I93" s="113"/>
      <c r="J93" s="31">
        <f>K96+K28+K35+K36</f>
        <v>1282.5709090910002</v>
      </c>
    </row>
    <row r="94" spans="1:11" ht="14.65" customHeight="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</row>
    <row r="95" spans="1:11" ht="15" x14ac:dyDescent="0.25">
      <c r="A95" s="32" t="s">
        <v>70</v>
      </c>
      <c r="B95" s="105" t="s">
        <v>71</v>
      </c>
      <c r="C95" s="105"/>
      <c r="D95" s="105"/>
      <c r="E95" s="105"/>
      <c r="F95" s="105"/>
      <c r="G95" s="105"/>
      <c r="H95" s="105"/>
      <c r="I95" s="105"/>
      <c r="J95" s="32" t="s">
        <v>29</v>
      </c>
    </row>
    <row r="96" spans="1:11" ht="25.9" customHeight="1" x14ac:dyDescent="0.2">
      <c r="A96" s="9" t="s">
        <v>3</v>
      </c>
      <c r="B96" s="107" t="s">
        <v>137</v>
      </c>
      <c r="C96" s="107"/>
      <c r="D96" s="107"/>
      <c r="E96" s="107"/>
      <c r="F96" s="107"/>
      <c r="G96" s="107"/>
      <c r="H96" s="107"/>
      <c r="I96" s="8">
        <v>9.0749999999999997E-2</v>
      </c>
      <c r="J96" s="14">
        <f>ROUND(($J$28*I96),2)</f>
        <v>96.65</v>
      </c>
      <c r="K96" s="14">
        <f>ROUND(($K$28*I96),2)</f>
        <v>96.65</v>
      </c>
    </row>
    <row r="97" spans="1:11" x14ac:dyDescent="0.2">
      <c r="A97" s="9" t="s">
        <v>5</v>
      </c>
      <c r="B97" s="106" t="s">
        <v>72</v>
      </c>
      <c r="C97" s="106"/>
      <c r="D97" s="106"/>
      <c r="E97" s="106"/>
      <c r="F97" s="106"/>
      <c r="G97" s="106"/>
      <c r="H97" s="106"/>
      <c r="I97" s="106"/>
      <c r="J97" s="33">
        <f>ROUND((($J$93/30)*2.96)/12,2)</f>
        <v>10.55</v>
      </c>
      <c r="K97" s="33">
        <f>ROUND((($J$93/30)*2.96)/12,2)</f>
        <v>10.55</v>
      </c>
    </row>
    <row r="98" spans="1:11" x14ac:dyDescent="0.2">
      <c r="A98" s="9" t="s">
        <v>7</v>
      </c>
      <c r="B98" s="106" t="s">
        <v>73</v>
      </c>
      <c r="C98" s="106"/>
      <c r="D98" s="106"/>
      <c r="E98" s="106"/>
      <c r="F98" s="106"/>
      <c r="G98" s="106"/>
      <c r="H98" s="106"/>
      <c r="I98" s="106"/>
      <c r="J98" s="33">
        <f>ROUND((($J$93/30)*5)/12*0.015,2)</f>
        <v>0.27</v>
      </c>
      <c r="K98" s="33">
        <f>ROUND((($J$93/30)*5)/12*0.015,2)</f>
        <v>0.27</v>
      </c>
    </row>
    <row r="99" spans="1:11" x14ac:dyDescent="0.2">
      <c r="A99" s="9" t="s">
        <v>9</v>
      </c>
      <c r="B99" s="106" t="s">
        <v>74</v>
      </c>
      <c r="C99" s="106"/>
      <c r="D99" s="106"/>
      <c r="E99" s="106"/>
      <c r="F99" s="106"/>
      <c r="G99" s="106"/>
      <c r="H99" s="106"/>
      <c r="I99" s="106"/>
      <c r="J99" s="10">
        <f>ROUND(((($J$93/30)*15)/12)*0.0078,2)</f>
        <v>0.42</v>
      </c>
      <c r="K99" s="10">
        <f>ROUND(((($J$93/30)*15)/12)*0.0078,2)</f>
        <v>0.42</v>
      </c>
    </row>
    <row r="100" spans="1:11" x14ac:dyDescent="0.2">
      <c r="A100" s="9" t="s">
        <v>22</v>
      </c>
      <c r="B100" s="106" t="s">
        <v>75</v>
      </c>
      <c r="C100" s="106"/>
      <c r="D100" s="106"/>
      <c r="E100" s="106"/>
      <c r="F100" s="106"/>
      <c r="G100" s="106"/>
      <c r="H100" s="106"/>
      <c r="I100" s="106"/>
      <c r="J100" s="34">
        <v>0.95</v>
      </c>
      <c r="K100" s="34">
        <v>0.95</v>
      </c>
    </row>
    <row r="101" spans="1:11" x14ac:dyDescent="0.2">
      <c r="A101" s="35" t="s">
        <v>23</v>
      </c>
      <c r="B101" s="115" t="s">
        <v>76</v>
      </c>
      <c r="C101" s="115"/>
      <c r="D101" s="115"/>
      <c r="E101" s="115"/>
      <c r="F101" s="115"/>
      <c r="G101" s="115"/>
      <c r="H101" s="115"/>
      <c r="I101" s="115"/>
      <c r="J101" s="10">
        <f>ROUND(((($J$93/30)*5)/12),2)</f>
        <v>17.809999999999999</v>
      </c>
      <c r="K101" s="10">
        <f>ROUND(((($J$93/30)*5)/12),2)</f>
        <v>17.809999999999999</v>
      </c>
    </row>
    <row r="102" spans="1:11" x14ac:dyDescent="0.2">
      <c r="A102" s="102" t="s">
        <v>30</v>
      </c>
      <c r="B102" s="102"/>
      <c r="C102" s="102"/>
      <c r="D102" s="102"/>
      <c r="E102" s="102"/>
      <c r="F102" s="102"/>
      <c r="G102" s="102"/>
      <c r="H102" s="102"/>
      <c r="I102" s="102"/>
      <c r="J102" s="36">
        <f>SUM(J96:J101)</f>
        <v>126.65</v>
      </c>
      <c r="K102" s="36">
        <f>SUM(K96:K101)</f>
        <v>126.65</v>
      </c>
    </row>
    <row r="103" spans="1:11" ht="14.65" customHeight="1" x14ac:dyDescent="0.2">
      <c r="A103" s="9" t="s">
        <v>24</v>
      </c>
      <c r="B103" s="106" t="s">
        <v>77</v>
      </c>
      <c r="C103" s="106"/>
      <c r="D103" s="106"/>
      <c r="E103" s="106"/>
      <c r="F103" s="106"/>
      <c r="G103" s="106"/>
      <c r="H103" s="106"/>
      <c r="I103" s="106"/>
      <c r="J103" s="10">
        <v>46.61</v>
      </c>
      <c r="K103" s="10">
        <v>46.61</v>
      </c>
    </row>
    <row r="104" spans="1:11" x14ac:dyDescent="0.2">
      <c r="A104" s="102" t="s">
        <v>30</v>
      </c>
      <c r="B104" s="102"/>
      <c r="C104" s="102"/>
      <c r="D104" s="102"/>
      <c r="E104" s="102"/>
      <c r="F104" s="102"/>
      <c r="G104" s="102"/>
      <c r="H104" s="102"/>
      <c r="I104" s="102"/>
      <c r="J104" s="11">
        <v>199.63</v>
      </c>
      <c r="K104" s="11">
        <v>173.26</v>
      </c>
    </row>
    <row r="105" spans="1:11" ht="25.9" customHeight="1" x14ac:dyDescent="0.2">
      <c r="A105" s="103" t="s">
        <v>78</v>
      </c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1:11" x14ac:dyDescent="0.2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</row>
    <row r="107" spans="1:11" ht="16.149999999999999" customHeight="1" x14ac:dyDescent="0.2">
      <c r="A107" s="104" t="s">
        <v>79</v>
      </c>
      <c r="B107" s="104"/>
      <c r="C107" s="104"/>
      <c r="D107" s="104"/>
      <c r="E107" s="104"/>
      <c r="F107" s="104"/>
      <c r="G107" s="104"/>
      <c r="H107" s="104"/>
      <c r="I107" s="104"/>
      <c r="J107" s="104"/>
    </row>
    <row r="108" spans="1:11" ht="15" x14ac:dyDescent="0.2">
      <c r="A108" s="12" t="s">
        <v>80</v>
      </c>
      <c r="B108" s="105" t="s">
        <v>81</v>
      </c>
      <c r="C108" s="105"/>
      <c r="D108" s="105"/>
      <c r="E108" s="105"/>
      <c r="F108" s="105"/>
      <c r="G108" s="105"/>
      <c r="H108" s="105"/>
      <c r="I108" s="105"/>
      <c r="J108" s="37" t="s">
        <v>29</v>
      </c>
    </row>
    <row r="109" spans="1:11" x14ac:dyDescent="0.2">
      <c r="A109" s="7" t="s">
        <v>3</v>
      </c>
      <c r="B109" s="106" t="s">
        <v>82</v>
      </c>
      <c r="C109" s="106"/>
      <c r="D109" s="106"/>
      <c r="E109" s="106"/>
      <c r="F109" s="106"/>
      <c r="G109" s="106"/>
      <c r="H109" s="106"/>
      <c r="I109" s="106"/>
      <c r="J109" s="14">
        <v>0</v>
      </c>
    </row>
    <row r="110" spans="1:11" x14ac:dyDescent="0.2">
      <c r="A110" s="117" t="s">
        <v>30</v>
      </c>
      <c r="B110" s="117"/>
      <c r="C110" s="117"/>
      <c r="D110" s="117"/>
      <c r="E110" s="117"/>
      <c r="F110" s="117"/>
      <c r="G110" s="117"/>
      <c r="H110" s="117"/>
      <c r="I110" s="117"/>
      <c r="J110" s="14">
        <v>0</v>
      </c>
    </row>
    <row r="111" spans="1:11" x14ac:dyDescent="0.2">
      <c r="A111" s="9" t="s">
        <v>5</v>
      </c>
      <c r="B111" s="106" t="s">
        <v>83</v>
      </c>
      <c r="C111" s="106"/>
      <c r="D111" s="106"/>
      <c r="E111" s="106"/>
      <c r="F111" s="106"/>
      <c r="G111" s="106"/>
      <c r="H111" s="106"/>
      <c r="I111" s="106"/>
      <c r="J111" s="10">
        <f>ROUND(I53*J110,2)</f>
        <v>0</v>
      </c>
    </row>
    <row r="112" spans="1:11" x14ac:dyDescent="0.2">
      <c r="A112" s="102" t="s">
        <v>30</v>
      </c>
      <c r="B112" s="102"/>
      <c r="C112" s="102"/>
      <c r="D112" s="102"/>
      <c r="E112" s="102"/>
      <c r="F112" s="102"/>
      <c r="G112" s="102"/>
      <c r="H112" s="102"/>
      <c r="I112" s="102"/>
      <c r="J112" s="11">
        <f>SUM(J110:J111)</f>
        <v>0</v>
      </c>
    </row>
    <row r="113" spans="1:11" x14ac:dyDescent="0.2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</row>
    <row r="114" spans="1:11" ht="25.9" customHeight="1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</row>
    <row r="115" spans="1:11" x14ac:dyDescent="0.2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</row>
    <row r="116" spans="1:11" ht="16.149999999999999" customHeight="1" x14ac:dyDescent="0.2">
      <c r="A116" s="104" t="s">
        <v>84</v>
      </c>
      <c r="B116" s="104"/>
      <c r="C116" s="104"/>
      <c r="D116" s="104"/>
      <c r="E116" s="104"/>
      <c r="F116" s="104"/>
      <c r="G116" s="104"/>
      <c r="H116" s="104"/>
      <c r="I116" s="104"/>
      <c r="J116" s="104"/>
    </row>
    <row r="117" spans="1:11" ht="16.149999999999999" customHeight="1" x14ac:dyDescent="0.2">
      <c r="A117" s="4">
        <v>4</v>
      </c>
      <c r="B117" s="89" t="s">
        <v>85</v>
      </c>
      <c r="C117" s="89"/>
      <c r="D117" s="89"/>
      <c r="E117" s="89"/>
      <c r="F117" s="89"/>
      <c r="G117" s="89"/>
      <c r="H117" s="89"/>
      <c r="I117" s="89"/>
      <c r="J117" s="37" t="s">
        <v>29</v>
      </c>
    </row>
    <row r="118" spans="1:11" ht="14.65" customHeight="1" x14ac:dyDescent="0.2">
      <c r="A118" s="38" t="s">
        <v>70</v>
      </c>
      <c r="B118" s="107" t="s">
        <v>71</v>
      </c>
      <c r="C118" s="107"/>
      <c r="D118" s="107"/>
      <c r="E118" s="107"/>
      <c r="F118" s="107"/>
      <c r="G118" s="107"/>
      <c r="H118" s="107"/>
      <c r="I118" s="107"/>
      <c r="J118" s="14">
        <v>173.26</v>
      </c>
      <c r="K118" s="79">
        <v>173.26</v>
      </c>
    </row>
    <row r="119" spans="1:11" ht="14.65" customHeight="1" x14ac:dyDescent="0.2">
      <c r="A119" s="38" t="s">
        <v>86</v>
      </c>
      <c r="B119" s="107" t="s">
        <v>81</v>
      </c>
      <c r="C119" s="107"/>
      <c r="D119" s="107"/>
      <c r="E119" s="107"/>
      <c r="F119" s="107"/>
      <c r="G119" s="107"/>
      <c r="H119" s="107"/>
      <c r="I119" s="107"/>
      <c r="J119" s="14">
        <f>J112</f>
        <v>0</v>
      </c>
    </row>
    <row r="120" spans="1:11" ht="14.65" customHeight="1" x14ac:dyDescent="0.2">
      <c r="A120" s="93" t="s">
        <v>30</v>
      </c>
      <c r="B120" s="93"/>
      <c r="C120" s="93"/>
      <c r="D120" s="93"/>
      <c r="E120" s="93"/>
      <c r="F120" s="93"/>
      <c r="G120" s="93"/>
      <c r="H120" s="93"/>
      <c r="I120" s="93"/>
      <c r="J120" s="11">
        <f>SUM(J118+J119)</f>
        <v>173.26</v>
      </c>
      <c r="K120" s="11">
        <f>SUM(K118+K119)</f>
        <v>173.26</v>
      </c>
    </row>
    <row r="121" spans="1:11" x14ac:dyDescent="0.2">
      <c r="A121" s="86"/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1:11" ht="16.149999999999999" customHeight="1" x14ac:dyDescent="0.2">
      <c r="A122" s="104" t="s">
        <v>87</v>
      </c>
      <c r="B122" s="104"/>
      <c r="C122" s="104"/>
      <c r="D122" s="104"/>
      <c r="E122" s="104"/>
      <c r="F122" s="104"/>
      <c r="G122" s="104"/>
      <c r="H122" s="104"/>
      <c r="I122" s="104"/>
      <c r="J122" s="104"/>
    </row>
    <row r="123" spans="1:11" ht="16.149999999999999" customHeight="1" x14ac:dyDescent="0.2">
      <c r="A123" s="12">
        <v>5</v>
      </c>
      <c r="B123" s="105" t="s">
        <v>88</v>
      </c>
      <c r="C123" s="105"/>
      <c r="D123" s="105"/>
      <c r="E123" s="105"/>
      <c r="F123" s="105"/>
      <c r="G123" s="105"/>
      <c r="H123" s="105"/>
      <c r="I123" s="105"/>
      <c r="J123" s="12" t="s">
        <v>29</v>
      </c>
    </row>
    <row r="124" spans="1:11" s="57" customFormat="1" ht="11.25" customHeight="1" x14ac:dyDescent="0.2">
      <c r="A124" s="58" t="s">
        <v>3</v>
      </c>
      <c r="B124" s="118" t="s">
        <v>89</v>
      </c>
      <c r="C124" s="118"/>
      <c r="D124" s="118"/>
      <c r="E124" s="118"/>
      <c r="F124" s="118"/>
      <c r="G124" s="118"/>
      <c r="H124" s="118"/>
      <c r="I124" s="118"/>
      <c r="J124" s="62">
        <v>47.03</v>
      </c>
      <c r="K124" s="62">
        <v>47.03</v>
      </c>
    </row>
    <row r="125" spans="1:11" s="57" customFormat="1" x14ac:dyDescent="0.2">
      <c r="A125" s="58" t="s">
        <v>5</v>
      </c>
      <c r="B125" s="118" t="s">
        <v>90</v>
      </c>
      <c r="C125" s="118"/>
      <c r="D125" s="118"/>
      <c r="E125" s="118"/>
      <c r="F125" s="118"/>
      <c r="G125" s="118"/>
      <c r="H125" s="118"/>
      <c r="I125" s="118"/>
      <c r="J125" s="63"/>
    </row>
    <row r="126" spans="1:11" s="57" customFormat="1" x14ac:dyDescent="0.2">
      <c r="A126" s="58" t="s">
        <v>7</v>
      </c>
      <c r="B126" s="118" t="s">
        <v>91</v>
      </c>
      <c r="C126" s="118"/>
      <c r="D126" s="118"/>
      <c r="E126" s="118"/>
      <c r="F126" s="118"/>
      <c r="G126" s="118"/>
      <c r="H126" s="118"/>
      <c r="I126" s="118"/>
      <c r="J126" s="63"/>
    </row>
    <row r="127" spans="1:11" s="57" customFormat="1" x14ac:dyDescent="0.2">
      <c r="A127" s="58" t="s">
        <v>9</v>
      </c>
      <c r="B127" s="118" t="s">
        <v>168</v>
      </c>
      <c r="C127" s="118"/>
      <c r="D127" s="118"/>
      <c r="E127" s="118"/>
      <c r="F127" s="118"/>
      <c r="G127" s="118"/>
      <c r="H127" s="118"/>
      <c r="I127" s="118"/>
      <c r="J127" s="63">
        <v>7.78</v>
      </c>
      <c r="K127" s="63">
        <v>7.78</v>
      </c>
    </row>
    <row r="128" spans="1:11" x14ac:dyDescent="0.2">
      <c r="A128" s="102" t="s">
        <v>26</v>
      </c>
      <c r="B128" s="102"/>
      <c r="C128" s="102"/>
      <c r="D128" s="102"/>
      <c r="E128" s="102"/>
      <c r="F128" s="102"/>
      <c r="G128" s="102"/>
      <c r="H128" s="102"/>
      <c r="I128" s="102"/>
      <c r="J128" s="39">
        <f>SUM(J124:J127)</f>
        <v>54.81</v>
      </c>
      <c r="K128" s="39">
        <f>SUM(K124:K127)</f>
        <v>54.81</v>
      </c>
    </row>
    <row r="129" spans="1:11" x14ac:dyDescent="0.2">
      <c r="A129" s="86"/>
      <c r="B129" s="86"/>
      <c r="C129" s="86"/>
      <c r="D129" s="86"/>
      <c r="E129" s="86"/>
      <c r="F129" s="86"/>
      <c r="G129" s="86"/>
      <c r="H129" s="86"/>
      <c r="I129" s="86"/>
      <c r="J129" s="86"/>
    </row>
    <row r="130" spans="1:11" ht="14.65" customHeight="1" x14ac:dyDescent="0.2">
      <c r="A130" s="103" t="s">
        <v>92</v>
      </c>
      <c r="B130" s="103"/>
      <c r="C130" s="103"/>
      <c r="D130" s="103"/>
      <c r="E130" s="103"/>
      <c r="F130" s="103"/>
      <c r="G130" s="103"/>
      <c r="H130" s="103"/>
      <c r="I130" s="103"/>
      <c r="J130" s="103"/>
    </row>
    <row r="131" spans="1:11" x14ac:dyDescent="0.2">
      <c r="A131" s="86"/>
      <c r="B131" s="86"/>
      <c r="C131" s="86"/>
      <c r="D131" s="86"/>
      <c r="E131" s="86"/>
      <c r="F131" s="86"/>
      <c r="G131" s="86"/>
      <c r="H131" s="86"/>
      <c r="I131" s="86"/>
      <c r="J131" s="86"/>
    </row>
    <row r="132" spans="1:11" ht="16.149999999999999" customHeight="1" x14ac:dyDescent="0.2">
      <c r="A132" s="104" t="s">
        <v>93</v>
      </c>
      <c r="B132" s="104"/>
      <c r="C132" s="104"/>
      <c r="D132" s="104"/>
      <c r="E132" s="104"/>
      <c r="F132" s="104"/>
      <c r="G132" s="104"/>
      <c r="H132" s="104"/>
      <c r="I132" s="104"/>
      <c r="J132" s="104"/>
    </row>
    <row r="133" spans="1:11" ht="30" x14ac:dyDescent="0.2">
      <c r="A133" s="12">
        <v>6</v>
      </c>
      <c r="B133" s="105" t="s">
        <v>94</v>
      </c>
      <c r="C133" s="105"/>
      <c r="D133" s="105"/>
      <c r="E133" s="105"/>
      <c r="F133" s="105"/>
      <c r="G133" s="105"/>
      <c r="H133" s="105"/>
      <c r="I133" s="4" t="s">
        <v>36</v>
      </c>
      <c r="J133" s="40" t="s">
        <v>95</v>
      </c>
    </row>
    <row r="134" spans="1:11" ht="51" customHeight="1" x14ac:dyDescent="0.2">
      <c r="A134" s="119" t="s">
        <v>96</v>
      </c>
      <c r="B134" s="119"/>
      <c r="C134" s="119"/>
      <c r="D134" s="119"/>
      <c r="E134" s="119"/>
      <c r="F134" s="119"/>
      <c r="G134" s="119"/>
      <c r="H134" s="119"/>
      <c r="I134" s="41" t="s">
        <v>54</v>
      </c>
      <c r="J134" s="42">
        <v>2344.48</v>
      </c>
      <c r="K134" s="42">
        <v>2344.48</v>
      </c>
    </row>
    <row r="135" spans="1:11" ht="15.75" x14ac:dyDescent="0.2">
      <c r="A135" s="43" t="s">
        <v>3</v>
      </c>
      <c r="B135" s="120" t="s">
        <v>97</v>
      </c>
      <c r="C135" s="120"/>
      <c r="D135" s="120"/>
      <c r="E135" s="120"/>
      <c r="F135" s="120"/>
      <c r="G135" s="120"/>
      <c r="H135" s="120"/>
      <c r="I135" s="15">
        <v>0.03</v>
      </c>
      <c r="J135" s="14">
        <v>70.34</v>
      </c>
      <c r="K135" s="14">
        <v>70.34</v>
      </c>
    </row>
    <row r="136" spans="1:11" s="57" customFormat="1" ht="51" customHeight="1" x14ac:dyDescent="0.2">
      <c r="A136" s="121" t="s">
        <v>98</v>
      </c>
      <c r="B136" s="121"/>
      <c r="C136" s="121"/>
      <c r="D136" s="121"/>
      <c r="E136" s="121"/>
      <c r="F136" s="121"/>
      <c r="G136" s="121"/>
      <c r="H136" s="121"/>
      <c r="I136" s="75" t="s">
        <v>54</v>
      </c>
      <c r="J136" s="76">
        <f>SUM(J28+J79+J89+J120+J128+J135)</f>
        <v>2415.0400000000004</v>
      </c>
      <c r="K136" s="76">
        <f>SUM(K28+K79+K89+K120+K128+K135)</f>
        <v>2415.0409090910002</v>
      </c>
    </row>
    <row r="137" spans="1:11" ht="15.75" x14ac:dyDescent="0.2">
      <c r="A137" s="43" t="s">
        <v>5</v>
      </c>
      <c r="B137" s="120" t="s">
        <v>99</v>
      </c>
      <c r="C137" s="120"/>
      <c r="D137" s="120"/>
      <c r="E137" s="120"/>
      <c r="F137" s="120"/>
      <c r="G137" s="120"/>
      <c r="H137" s="120"/>
      <c r="I137" s="15">
        <v>6.7900000000000002E-2</v>
      </c>
      <c r="J137" s="14">
        <v>163.98</v>
      </c>
      <c r="K137" s="14">
        <v>163.98</v>
      </c>
    </row>
    <row r="138" spans="1:11" ht="51" customHeight="1" x14ac:dyDescent="0.2">
      <c r="A138" s="119" t="s">
        <v>100</v>
      </c>
      <c r="B138" s="119"/>
      <c r="C138" s="119"/>
      <c r="D138" s="119"/>
      <c r="E138" s="119"/>
      <c r="F138" s="119"/>
      <c r="G138" s="119"/>
      <c r="H138" s="119"/>
      <c r="I138" s="44" t="s">
        <v>54</v>
      </c>
      <c r="J138" s="42">
        <v>2579.02</v>
      </c>
      <c r="K138" s="42">
        <f>SUM(K28+K79+K89+K120+K128+K135+K137)</f>
        <v>2579.0209090910002</v>
      </c>
    </row>
    <row r="139" spans="1:11" ht="15.75" x14ac:dyDescent="0.2">
      <c r="A139" s="43" t="s">
        <v>7</v>
      </c>
      <c r="B139" s="120" t="s">
        <v>101</v>
      </c>
      <c r="C139" s="120"/>
      <c r="D139" s="120"/>
      <c r="E139" s="120"/>
      <c r="F139" s="120"/>
      <c r="G139" s="120"/>
      <c r="H139" s="120"/>
      <c r="I139" s="45" t="s">
        <v>54</v>
      </c>
      <c r="J139" s="46" t="s">
        <v>54</v>
      </c>
    </row>
    <row r="140" spans="1:11" x14ac:dyDescent="0.2">
      <c r="A140" s="7"/>
      <c r="B140" s="106" t="s">
        <v>102</v>
      </c>
      <c r="C140" s="106"/>
      <c r="D140" s="106"/>
      <c r="E140" s="106"/>
      <c r="F140" s="106"/>
      <c r="G140" s="106"/>
      <c r="H140" s="106"/>
      <c r="I140" s="45" t="s">
        <v>54</v>
      </c>
      <c r="J140" s="46" t="s">
        <v>54</v>
      </c>
    </row>
    <row r="141" spans="1:11" x14ac:dyDescent="0.2">
      <c r="A141" s="7"/>
      <c r="B141" s="106" t="s">
        <v>103</v>
      </c>
      <c r="C141" s="106"/>
      <c r="D141" s="106"/>
      <c r="E141" s="106"/>
      <c r="F141" s="106"/>
      <c r="G141" s="106"/>
      <c r="H141" s="106"/>
      <c r="I141" s="47">
        <v>7.5999999999999998E-2</v>
      </c>
      <c r="J141" s="14">
        <f>ROUND(($J$138/(1-$I$150))*I141,2)</f>
        <v>223.37</v>
      </c>
      <c r="K141" s="14">
        <f>ROUND(($K$138/(1-$I$150))*I141,2)</f>
        <v>223.37</v>
      </c>
    </row>
    <row r="142" spans="1:11" x14ac:dyDescent="0.2">
      <c r="A142" s="7"/>
      <c r="B142" s="106" t="s">
        <v>104</v>
      </c>
      <c r="C142" s="106"/>
      <c r="D142" s="106"/>
      <c r="E142" s="106"/>
      <c r="F142" s="106"/>
      <c r="G142" s="106"/>
      <c r="H142" s="106"/>
      <c r="I142" s="47">
        <v>1.6500000000000001E-2</v>
      </c>
      <c r="J142" s="14">
        <f>ROUND(($J$138/(1-$I$150))*I142,2)</f>
        <v>48.49</v>
      </c>
      <c r="K142" s="14">
        <f>ROUND(($K$138/(1-$I$150))*I142,2)</f>
        <v>48.49</v>
      </c>
    </row>
    <row r="143" spans="1:11" ht="27.6" customHeight="1" x14ac:dyDescent="0.2">
      <c r="A143" s="7"/>
      <c r="B143" s="107" t="s">
        <v>105</v>
      </c>
      <c r="C143" s="107"/>
      <c r="D143" s="107"/>
      <c r="E143" s="107"/>
      <c r="F143" s="107"/>
      <c r="G143" s="107"/>
      <c r="H143" s="107"/>
      <c r="I143" s="48" t="s">
        <v>54</v>
      </c>
      <c r="J143" s="46" t="s">
        <v>54</v>
      </c>
    </row>
    <row r="144" spans="1:11" ht="27.6" customHeight="1" x14ac:dyDescent="0.2">
      <c r="A144" s="7"/>
      <c r="B144" s="107" t="s">
        <v>106</v>
      </c>
      <c r="C144" s="107"/>
      <c r="D144" s="107"/>
      <c r="E144" s="107"/>
      <c r="F144" s="107"/>
      <c r="G144" s="107"/>
      <c r="H144" s="107"/>
      <c r="I144" s="48" t="s">
        <v>54</v>
      </c>
      <c r="J144" s="46" t="s">
        <v>54</v>
      </c>
    </row>
    <row r="145" spans="1:11" x14ac:dyDescent="0.2">
      <c r="A145" s="7"/>
      <c r="B145" s="106" t="s">
        <v>107</v>
      </c>
      <c r="C145" s="106"/>
      <c r="D145" s="106"/>
      <c r="E145" s="106"/>
      <c r="F145" s="106"/>
      <c r="G145" s="106"/>
      <c r="H145" s="106"/>
      <c r="I145" s="48" t="s">
        <v>54</v>
      </c>
      <c r="J145" s="46" t="s">
        <v>54</v>
      </c>
    </row>
    <row r="146" spans="1:11" x14ac:dyDescent="0.2">
      <c r="A146" s="7"/>
      <c r="B146" s="106" t="s">
        <v>108</v>
      </c>
      <c r="C146" s="106"/>
      <c r="D146" s="106"/>
      <c r="E146" s="106"/>
      <c r="F146" s="106"/>
      <c r="G146" s="106"/>
      <c r="H146" s="106"/>
      <c r="I146" s="48" t="s">
        <v>54</v>
      </c>
      <c r="J146" s="46" t="s">
        <v>54</v>
      </c>
    </row>
    <row r="147" spans="1:11" s="57" customFormat="1" x14ac:dyDescent="0.2">
      <c r="A147" s="58"/>
      <c r="B147" s="118" t="s">
        <v>174</v>
      </c>
      <c r="C147" s="118"/>
      <c r="D147" s="118"/>
      <c r="E147" s="118"/>
      <c r="F147" s="118"/>
      <c r="G147" s="118"/>
      <c r="H147" s="118"/>
      <c r="I147" s="64">
        <v>0.03</v>
      </c>
      <c r="J147" s="62">
        <f>ROUND(($J$138/(1-$I$150))*I147,2)</f>
        <v>88.17</v>
      </c>
      <c r="K147" s="62">
        <f>ROUND(($K$138/(1-$I$150))*I147,2)</f>
        <v>88.17</v>
      </c>
    </row>
    <row r="148" spans="1:11" x14ac:dyDescent="0.2">
      <c r="A148" s="102" t="s">
        <v>30</v>
      </c>
      <c r="B148" s="102"/>
      <c r="C148" s="102"/>
      <c r="D148" s="102"/>
      <c r="E148" s="102"/>
      <c r="F148" s="102"/>
      <c r="G148" s="102"/>
      <c r="H148" s="102"/>
      <c r="I148" s="102"/>
      <c r="J148" s="11">
        <f>SUM(J135+J137+J141+J142+J147)</f>
        <v>594.35</v>
      </c>
      <c r="K148" s="11">
        <f>SUM(K135+K137+K141+K142+K147)</f>
        <v>594.35</v>
      </c>
    </row>
    <row r="149" spans="1:11" x14ac:dyDescent="0.2">
      <c r="A149" s="86"/>
      <c r="B149" s="86"/>
      <c r="C149" s="86"/>
      <c r="D149" s="86"/>
      <c r="E149" s="86"/>
      <c r="F149" s="86"/>
      <c r="G149" s="86"/>
      <c r="H149" s="86"/>
      <c r="I149" s="86"/>
      <c r="J149" s="86"/>
    </row>
    <row r="150" spans="1:11" ht="14.65" customHeight="1" x14ac:dyDescent="0.2">
      <c r="A150" s="122" t="s">
        <v>109</v>
      </c>
      <c r="B150" s="122"/>
      <c r="C150" s="122"/>
      <c r="D150" s="122"/>
      <c r="E150" s="122"/>
      <c r="F150" s="122"/>
      <c r="G150" s="122"/>
      <c r="H150" s="122"/>
      <c r="I150" s="49">
        <f>SUM(I141:I147)</f>
        <v>0.1225</v>
      </c>
      <c r="J150" s="50">
        <f>SUM(J141:J147)</f>
        <v>360.03000000000003</v>
      </c>
      <c r="K150" s="50">
        <f>SUM(K141:K147)</f>
        <v>360.03000000000003</v>
      </c>
    </row>
    <row r="151" spans="1:11" x14ac:dyDescent="0.2">
      <c r="A151" s="123" t="s">
        <v>110</v>
      </c>
      <c r="B151" s="123"/>
      <c r="C151" s="123"/>
      <c r="D151" s="124" t="s">
        <v>111</v>
      </c>
      <c r="E151" s="124"/>
      <c r="F151" s="124"/>
      <c r="G151" s="124"/>
      <c r="H151" s="124"/>
      <c r="I151" s="124"/>
      <c r="J151" s="124"/>
    </row>
    <row r="152" spans="1:11" x14ac:dyDescent="0.2">
      <c r="A152" s="123"/>
      <c r="B152" s="123"/>
      <c r="C152" s="123"/>
      <c r="D152" s="124" t="s">
        <v>112</v>
      </c>
      <c r="E152" s="124"/>
      <c r="F152" s="124"/>
      <c r="G152" s="124"/>
      <c r="H152" s="124"/>
      <c r="I152" s="124"/>
      <c r="J152" s="124"/>
    </row>
    <row r="153" spans="1:11" x14ac:dyDescent="0.2">
      <c r="A153" s="123"/>
      <c r="B153" s="123"/>
      <c r="C153" s="123"/>
      <c r="D153" s="124" t="s">
        <v>113</v>
      </c>
      <c r="E153" s="124"/>
      <c r="F153" s="124"/>
      <c r="G153" s="124"/>
      <c r="H153" s="124"/>
      <c r="I153" s="124"/>
      <c r="J153" s="124"/>
    </row>
    <row r="154" spans="1:11" x14ac:dyDescent="0.2">
      <c r="A154" s="86"/>
      <c r="B154" s="86"/>
      <c r="C154" s="86"/>
      <c r="D154" s="86"/>
      <c r="E154" s="86"/>
      <c r="F154" s="86"/>
      <c r="G154" s="86"/>
      <c r="H154" s="86"/>
      <c r="I154" s="86"/>
      <c r="J154" s="86"/>
    </row>
    <row r="155" spans="1:11" ht="27.6" customHeight="1" x14ac:dyDescent="0.2">
      <c r="A155" s="125" t="s">
        <v>114</v>
      </c>
      <c r="B155" s="125"/>
      <c r="C155" s="125"/>
      <c r="D155" s="125"/>
      <c r="E155" s="125"/>
      <c r="F155" s="125"/>
      <c r="G155" s="125"/>
      <c r="H155" s="125"/>
      <c r="I155" s="125"/>
      <c r="J155" s="125"/>
    </row>
    <row r="156" spans="1:11" x14ac:dyDescent="0.2">
      <c r="A156" s="86"/>
      <c r="B156" s="86"/>
      <c r="C156" s="86"/>
      <c r="D156" s="86"/>
      <c r="E156" s="86"/>
      <c r="F156" s="86"/>
      <c r="G156" s="86"/>
      <c r="H156" s="86"/>
      <c r="I156" s="86"/>
      <c r="J156" s="86"/>
    </row>
    <row r="157" spans="1:11" ht="45.95" customHeight="1" x14ac:dyDescent="0.2">
      <c r="A157" s="126" t="s">
        <v>115</v>
      </c>
      <c r="B157" s="126"/>
      <c r="C157" s="126"/>
      <c r="D157" s="126"/>
      <c r="E157" s="126"/>
      <c r="F157" s="126"/>
      <c r="G157" s="126"/>
      <c r="H157" s="126"/>
      <c r="I157" s="126"/>
      <c r="J157" s="126"/>
    </row>
    <row r="158" spans="1:11" ht="14.65" customHeight="1" x14ac:dyDescent="0.2">
      <c r="A158" s="127" t="s">
        <v>116</v>
      </c>
      <c r="B158" s="127"/>
      <c r="C158" s="127"/>
      <c r="D158" s="127"/>
      <c r="E158" s="127"/>
      <c r="F158" s="127"/>
      <c r="G158" s="127"/>
      <c r="H158" s="127"/>
      <c r="I158" s="127"/>
      <c r="J158" s="2" t="s">
        <v>29</v>
      </c>
    </row>
    <row r="159" spans="1:11" ht="14.65" customHeight="1" x14ac:dyDescent="0.2">
      <c r="A159" s="51" t="s">
        <v>3</v>
      </c>
      <c r="B159" s="128" t="s">
        <v>117</v>
      </c>
      <c r="C159" s="128"/>
      <c r="D159" s="128"/>
      <c r="E159" s="128"/>
      <c r="F159" s="128"/>
      <c r="G159" s="128"/>
      <c r="H159" s="128"/>
      <c r="I159" s="128"/>
      <c r="J159" s="3">
        <f>J28</f>
        <v>1064.99</v>
      </c>
      <c r="K159" s="79">
        <f>K28</f>
        <v>1064.990909091</v>
      </c>
    </row>
    <row r="160" spans="1:11" ht="14.65" customHeight="1" x14ac:dyDescent="0.2">
      <c r="A160" s="51" t="s">
        <v>5</v>
      </c>
      <c r="B160" s="128" t="s">
        <v>27</v>
      </c>
      <c r="C160" s="128"/>
      <c r="D160" s="128"/>
      <c r="E160" s="128"/>
      <c r="F160" s="128"/>
      <c r="G160" s="128"/>
      <c r="H160" s="128"/>
      <c r="I160" s="128"/>
      <c r="J160" s="3">
        <f>J79</f>
        <v>967.16</v>
      </c>
      <c r="K160" s="77">
        <f>K79</f>
        <v>967.16</v>
      </c>
    </row>
    <row r="161" spans="1:11" ht="14.65" customHeight="1" x14ac:dyDescent="0.2">
      <c r="A161" s="51" t="s">
        <v>7</v>
      </c>
      <c r="B161" s="128" t="s">
        <v>118</v>
      </c>
      <c r="C161" s="128"/>
      <c r="D161" s="128"/>
      <c r="E161" s="128"/>
      <c r="F161" s="128"/>
      <c r="G161" s="128"/>
      <c r="H161" s="128"/>
      <c r="I161" s="128"/>
      <c r="J161" s="3">
        <f>J89</f>
        <v>84.47999999999999</v>
      </c>
      <c r="K161" s="79">
        <f>K89</f>
        <v>84.47999999999999</v>
      </c>
    </row>
    <row r="162" spans="1:11" ht="14.65" customHeight="1" x14ac:dyDescent="0.2">
      <c r="A162" s="51" t="s">
        <v>9</v>
      </c>
      <c r="B162" s="128" t="s">
        <v>119</v>
      </c>
      <c r="C162" s="128"/>
      <c r="D162" s="128"/>
      <c r="E162" s="128"/>
      <c r="F162" s="128"/>
      <c r="G162" s="128"/>
      <c r="H162" s="128"/>
      <c r="I162" s="128"/>
      <c r="J162" s="3">
        <f>J120</f>
        <v>173.26</v>
      </c>
      <c r="K162" s="79">
        <f>K120</f>
        <v>173.26</v>
      </c>
    </row>
    <row r="163" spans="1:11" ht="14.65" customHeight="1" x14ac:dyDescent="0.2">
      <c r="A163" s="51" t="s">
        <v>22</v>
      </c>
      <c r="B163" s="128" t="s">
        <v>120</v>
      </c>
      <c r="C163" s="128"/>
      <c r="D163" s="128"/>
      <c r="E163" s="128"/>
      <c r="F163" s="128"/>
      <c r="G163" s="128"/>
      <c r="H163" s="128"/>
      <c r="I163" s="128"/>
      <c r="J163" s="63">
        <f>J128</f>
        <v>54.81</v>
      </c>
      <c r="K163" s="79">
        <f>K128</f>
        <v>54.81</v>
      </c>
    </row>
    <row r="164" spans="1:11" ht="14.65" customHeight="1" x14ac:dyDescent="0.2">
      <c r="A164" s="129" t="s">
        <v>121</v>
      </c>
      <c r="B164" s="129"/>
      <c r="C164" s="129"/>
      <c r="D164" s="129"/>
      <c r="E164" s="129"/>
      <c r="F164" s="129"/>
      <c r="G164" s="129"/>
      <c r="H164" s="129"/>
      <c r="I164" s="129"/>
      <c r="J164" s="39">
        <f>SUM(J159:J163)</f>
        <v>2344.7000000000003</v>
      </c>
      <c r="K164" s="39">
        <f>SUM(K159:K163)</f>
        <v>2344.7009090910001</v>
      </c>
    </row>
    <row r="165" spans="1:11" ht="14.65" customHeight="1" x14ac:dyDescent="0.2">
      <c r="A165" s="51" t="s">
        <v>23</v>
      </c>
      <c r="B165" s="128" t="s">
        <v>122</v>
      </c>
      <c r="C165" s="128"/>
      <c r="D165" s="128"/>
      <c r="E165" s="128"/>
      <c r="F165" s="128"/>
      <c r="G165" s="128"/>
      <c r="H165" s="128"/>
      <c r="I165" s="128"/>
      <c r="J165" s="3">
        <f>J148</f>
        <v>594.35</v>
      </c>
      <c r="K165" s="79">
        <f>K148</f>
        <v>594.35</v>
      </c>
    </row>
    <row r="166" spans="1:11" ht="14.65" customHeight="1" x14ac:dyDescent="0.2">
      <c r="A166" s="129" t="s">
        <v>123</v>
      </c>
      <c r="B166" s="129"/>
      <c r="C166" s="129"/>
      <c r="D166" s="129"/>
      <c r="E166" s="129"/>
      <c r="F166" s="129"/>
      <c r="G166" s="129"/>
      <c r="H166" s="129"/>
      <c r="I166" s="129"/>
      <c r="J166" s="39">
        <f>SUM(J164:J165)</f>
        <v>2939.05</v>
      </c>
      <c r="K166" s="39">
        <f>SUM(K164:K165)</f>
        <v>2939.050909091</v>
      </c>
    </row>
    <row r="167" spans="1:11" ht="30.95" customHeight="1" x14ac:dyDescent="0.2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</row>
    <row r="168" spans="1:11" ht="17.25" customHeight="1" x14ac:dyDescent="0.2">
      <c r="A168" s="131" t="s">
        <v>138</v>
      </c>
      <c r="B168" s="131"/>
      <c r="C168" s="131"/>
      <c r="D168" s="131"/>
      <c r="E168" s="131"/>
      <c r="F168" s="131"/>
      <c r="G168" s="131"/>
      <c r="H168" s="131"/>
      <c r="I168" s="131"/>
      <c r="J168" s="131"/>
    </row>
    <row r="169" spans="1:11" ht="59.65" customHeight="1" x14ac:dyDescent="0.2">
      <c r="A169" s="132" t="s">
        <v>139</v>
      </c>
      <c r="B169" s="132"/>
      <c r="C169" s="133" t="s">
        <v>140</v>
      </c>
      <c r="D169" s="133"/>
      <c r="E169" s="53" t="s">
        <v>141</v>
      </c>
      <c r="F169" s="133" t="s">
        <v>142</v>
      </c>
      <c r="G169" s="133"/>
      <c r="H169" s="52" t="s">
        <v>143</v>
      </c>
      <c r="I169" s="133" t="s">
        <v>144</v>
      </c>
      <c r="J169" s="133"/>
    </row>
    <row r="170" spans="1:11" ht="27.6" customHeight="1" x14ac:dyDescent="0.2">
      <c r="A170" s="134" t="s">
        <v>176</v>
      </c>
      <c r="B170" s="134"/>
      <c r="C170" s="135">
        <v>2939.05</v>
      </c>
      <c r="D170" s="136"/>
      <c r="E170" s="55">
        <v>1</v>
      </c>
      <c r="F170" s="137" t="s">
        <v>145</v>
      </c>
      <c r="G170" s="137"/>
      <c r="H170" s="56">
        <v>1</v>
      </c>
      <c r="I170" s="138">
        <v>2939.05</v>
      </c>
      <c r="J170" s="139"/>
    </row>
    <row r="171" spans="1:11" ht="14.65" customHeight="1" x14ac:dyDescent="0.2">
      <c r="A171" s="134" t="s">
        <v>146</v>
      </c>
      <c r="B171" s="134"/>
      <c r="C171" s="137" t="s">
        <v>145</v>
      </c>
      <c r="D171" s="137"/>
      <c r="E171" s="55"/>
      <c r="F171" s="137" t="s">
        <v>145</v>
      </c>
      <c r="G171" s="137"/>
      <c r="H171" s="56"/>
      <c r="I171" s="139" t="s">
        <v>145</v>
      </c>
      <c r="J171" s="139"/>
    </row>
    <row r="172" spans="1:11" ht="14.65" customHeight="1" x14ac:dyDescent="0.2">
      <c r="A172" s="134" t="s">
        <v>147</v>
      </c>
      <c r="B172" s="134"/>
      <c r="C172" s="137" t="s">
        <v>145</v>
      </c>
      <c r="D172" s="137"/>
      <c r="E172" s="54"/>
      <c r="F172" s="137" t="s">
        <v>145</v>
      </c>
      <c r="G172" s="137"/>
      <c r="H172" s="54"/>
      <c r="I172" s="139" t="s">
        <v>145</v>
      </c>
      <c r="J172" s="139"/>
    </row>
    <row r="173" spans="1:11" ht="14.65" customHeight="1" x14ac:dyDescent="0.2">
      <c r="A173" s="140" t="s">
        <v>148</v>
      </c>
      <c r="B173" s="140"/>
      <c r="C173" s="140"/>
      <c r="D173" s="140"/>
      <c r="E173" s="140"/>
      <c r="F173" s="140"/>
      <c r="G173" s="140"/>
      <c r="H173" s="140"/>
      <c r="I173" s="139"/>
      <c r="J173" s="139"/>
    </row>
    <row r="174" spans="1:11" ht="14.65" customHeight="1" x14ac:dyDescent="0.2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</row>
    <row r="175" spans="1:11" ht="17.25" customHeight="1" x14ac:dyDescent="0.2">
      <c r="A175" s="131" t="s">
        <v>149</v>
      </c>
      <c r="B175" s="131"/>
      <c r="C175" s="131"/>
      <c r="D175" s="131"/>
      <c r="E175" s="131"/>
      <c r="F175" s="131"/>
      <c r="G175" s="131"/>
      <c r="H175" s="131"/>
      <c r="I175" s="131"/>
      <c r="J175" s="131"/>
    </row>
    <row r="176" spans="1:11" ht="17.25" customHeight="1" x14ac:dyDescent="0.2">
      <c r="A176" s="142" t="s">
        <v>150</v>
      </c>
      <c r="B176" s="142"/>
      <c r="C176" s="142"/>
      <c r="D176" s="142"/>
      <c r="E176" s="142"/>
      <c r="F176" s="142"/>
      <c r="G176" s="142"/>
      <c r="H176" s="142"/>
      <c r="I176" s="142"/>
      <c r="J176" s="142"/>
    </row>
    <row r="177" spans="1:11" ht="14.65" customHeight="1" x14ac:dyDescent="0.2">
      <c r="A177" s="133" t="s">
        <v>151</v>
      </c>
      <c r="B177" s="133"/>
      <c r="C177" s="133"/>
      <c r="D177" s="133"/>
      <c r="E177" s="133"/>
      <c r="F177" s="133"/>
      <c r="G177" s="133"/>
      <c r="H177" s="133"/>
      <c r="I177" s="133" t="s">
        <v>152</v>
      </c>
      <c r="J177" s="133"/>
    </row>
    <row r="178" spans="1:11" ht="14.65" customHeight="1" x14ac:dyDescent="0.2">
      <c r="A178" s="134" t="s">
        <v>153</v>
      </c>
      <c r="B178" s="134"/>
      <c r="C178" s="134"/>
      <c r="D178" s="134"/>
      <c r="E178" s="134"/>
      <c r="F178" s="134"/>
      <c r="G178" s="134"/>
      <c r="H178" s="134"/>
      <c r="I178" s="133"/>
      <c r="J178" s="133"/>
    </row>
    <row r="179" spans="1:11" ht="14.65" customHeight="1" x14ac:dyDescent="0.2">
      <c r="A179" s="134" t="s">
        <v>154</v>
      </c>
      <c r="B179" s="134"/>
      <c r="C179" s="134"/>
      <c r="D179" s="134"/>
      <c r="E179" s="134"/>
      <c r="F179" s="134"/>
      <c r="G179" s="134"/>
      <c r="H179" s="134"/>
      <c r="I179" s="133"/>
      <c r="J179" s="133"/>
    </row>
    <row r="180" spans="1:11" ht="27.6" customHeight="1" x14ac:dyDescent="0.2">
      <c r="A180" s="134" t="s">
        <v>155</v>
      </c>
      <c r="B180" s="134"/>
      <c r="C180" s="134"/>
      <c r="D180" s="134"/>
      <c r="E180" s="134"/>
      <c r="F180" s="134"/>
      <c r="G180" s="134"/>
      <c r="H180" s="134"/>
      <c r="I180" s="133"/>
      <c r="J180" s="133"/>
    </row>
    <row r="181" spans="1:11" ht="14.65" customHeight="1" x14ac:dyDescent="0.2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</row>
    <row r="182" spans="1:11" ht="14.65" customHeight="1" x14ac:dyDescent="0.2">
      <c r="A182" s="134" t="s">
        <v>156</v>
      </c>
      <c r="B182" s="134"/>
      <c r="C182" s="134"/>
      <c r="D182" s="134"/>
      <c r="E182" s="134"/>
      <c r="F182" s="134"/>
      <c r="G182" s="134"/>
      <c r="H182" s="134"/>
      <c r="I182" s="134"/>
      <c r="J182" s="134"/>
    </row>
    <row r="183" spans="1:11" ht="14.65" customHeight="1" x14ac:dyDescent="0.2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</row>
    <row r="184" spans="1:11" ht="20.100000000000001" customHeight="1" x14ac:dyDescent="0.2">
      <c r="A184" s="144" t="s">
        <v>125</v>
      </c>
      <c r="B184" s="144"/>
      <c r="C184" s="144"/>
      <c r="D184" s="144"/>
      <c r="E184" s="144"/>
      <c r="F184" s="144"/>
      <c r="G184" s="144"/>
      <c r="H184" s="144"/>
      <c r="I184" s="145">
        <f>J166</f>
        <v>2939.05</v>
      </c>
      <c r="J184" s="145"/>
      <c r="K184" s="79">
        <f>K166</f>
        <v>2939.050909091</v>
      </c>
    </row>
    <row r="185" spans="1:11" x14ac:dyDescent="0.2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</row>
    <row r="186" spans="1:11" ht="20.100000000000001" customHeight="1" x14ac:dyDescent="0.2">
      <c r="A186" s="147" t="s">
        <v>126</v>
      </c>
      <c r="B186" s="147"/>
      <c r="C186" s="147"/>
      <c r="D186" s="147"/>
      <c r="E186" s="147"/>
      <c r="F186" s="147"/>
      <c r="G186" s="147"/>
      <c r="H186" s="147"/>
      <c r="I186" s="145">
        <f>H10</f>
        <v>12</v>
      </c>
      <c r="J186" s="145"/>
      <c r="K186">
        <v>12</v>
      </c>
    </row>
    <row r="187" spans="1:11" x14ac:dyDescent="0.2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</row>
    <row r="188" spans="1:11" ht="20.100000000000001" customHeight="1" x14ac:dyDescent="0.2">
      <c r="A188" s="148" t="s">
        <v>127</v>
      </c>
      <c r="B188" s="148"/>
      <c r="C188" s="148"/>
      <c r="D188" s="148"/>
      <c r="E188" s="148"/>
      <c r="F188" s="148"/>
      <c r="G188" s="148"/>
      <c r="H188" s="148"/>
      <c r="I188" s="145">
        <v>35268.61</v>
      </c>
      <c r="J188" s="145"/>
      <c r="K188">
        <f>ROUND((K184*K186),2)</f>
        <v>35268.61</v>
      </c>
    </row>
    <row r="189" spans="1:11" x14ac:dyDescent="0.2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</row>
    <row r="190" spans="1:11" ht="27.6" customHeight="1" x14ac:dyDescent="0.2">
      <c r="A190" s="84" t="s">
        <v>128</v>
      </c>
      <c r="B190" s="84"/>
      <c r="C190" s="84"/>
      <c r="D190" s="84"/>
      <c r="E190" s="84"/>
      <c r="F190" s="84"/>
      <c r="G190" s="84"/>
      <c r="H190" s="84"/>
      <c r="I190" s="84"/>
      <c r="J190" s="84"/>
    </row>
    <row r="191" spans="1:11" x14ac:dyDescent="0.2">
      <c r="A191" s="116" t="s">
        <v>129</v>
      </c>
      <c r="B191" s="116"/>
      <c r="C191" s="116"/>
      <c r="D191" s="116"/>
      <c r="E191" s="116"/>
      <c r="F191" s="116"/>
      <c r="G191" s="116" t="s">
        <v>130</v>
      </c>
      <c r="H191" s="116"/>
      <c r="I191" s="116"/>
      <c r="J191" s="116"/>
    </row>
    <row r="192" spans="1:11" x14ac:dyDescent="0.2">
      <c r="A192" s="153" t="s">
        <v>176</v>
      </c>
      <c r="B192" s="153"/>
      <c r="C192" s="153"/>
      <c r="D192" s="153"/>
      <c r="E192" s="153"/>
      <c r="F192" s="153"/>
      <c r="G192" s="154">
        <v>1</v>
      </c>
      <c r="H192" s="154"/>
      <c r="I192" s="154"/>
      <c r="J192" s="154"/>
    </row>
    <row r="193" spans="1:10" x14ac:dyDescent="0.2">
      <c r="A193" s="153"/>
      <c r="B193" s="153"/>
      <c r="C193" s="153"/>
      <c r="D193" s="153"/>
      <c r="E193" s="153"/>
      <c r="F193" s="153"/>
      <c r="G193" s="154"/>
      <c r="H193" s="154"/>
      <c r="I193" s="154"/>
      <c r="J193" s="154"/>
    </row>
    <row r="194" spans="1:10" x14ac:dyDescent="0.2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</row>
    <row r="195" spans="1:10" ht="27.6" customHeight="1" x14ac:dyDescent="0.2">
      <c r="A195" s="84" t="s">
        <v>131</v>
      </c>
      <c r="B195" s="84"/>
      <c r="C195" s="84"/>
      <c r="D195" s="84"/>
      <c r="E195" s="84"/>
      <c r="F195" s="84"/>
      <c r="G195" s="84"/>
      <c r="H195" s="84"/>
      <c r="I195" s="84"/>
      <c r="J195" s="84"/>
    </row>
    <row r="196" spans="1:10" ht="14.65" customHeight="1" x14ac:dyDescent="0.2">
      <c r="A196" s="149" t="s">
        <v>132</v>
      </c>
      <c r="B196" s="149"/>
      <c r="C196" s="149"/>
      <c r="D196" s="149"/>
      <c r="E196" s="149"/>
      <c r="F196" s="149"/>
      <c r="G196" s="149"/>
      <c r="H196" s="149"/>
      <c r="I196" s="149"/>
      <c r="J196" s="2" t="s">
        <v>124</v>
      </c>
    </row>
    <row r="197" spans="1:10" ht="15" x14ac:dyDescent="0.25">
      <c r="A197" s="150"/>
      <c r="B197" s="150"/>
      <c r="C197" s="150"/>
      <c r="D197" s="150"/>
      <c r="E197" s="150"/>
      <c r="F197" s="150"/>
      <c r="G197" s="150"/>
      <c r="H197" s="150"/>
      <c r="I197" s="150"/>
      <c r="J197" s="1"/>
    </row>
    <row r="198" spans="1:10" x14ac:dyDescent="0.2">
      <c r="A198" s="151"/>
      <c r="B198" s="151"/>
      <c r="C198" s="151"/>
      <c r="D198" s="151"/>
      <c r="E198" s="151"/>
      <c r="F198" s="151"/>
      <c r="G198" s="151"/>
      <c r="H198" s="151"/>
      <c r="I198" s="151"/>
      <c r="J198" s="1"/>
    </row>
    <row r="199" spans="1:10" x14ac:dyDescent="0.2">
      <c r="A199" s="152"/>
      <c r="B199" s="152"/>
      <c r="C199" s="152"/>
      <c r="D199" s="152"/>
      <c r="E199" s="152"/>
      <c r="F199" s="152"/>
      <c r="G199" s="152"/>
      <c r="H199" s="152"/>
      <c r="I199" s="152"/>
      <c r="J199" s="1"/>
    </row>
  </sheetData>
  <sheetProtection selectLockedCells="1" selectUnlockedCells="1"/>
  <mergeCells count="235">
    <mergeCell ref="A196:I196"/>
    <mergeCell ref="A197:I197"/>
    <mergeCell ref="A198:I198"/>
    <mergeCell ref="A199:I199"/>
    <mergeCell ref="A192:F192"/>
    <mergeCell ref="G192:J192"/>
    <mergeCell ref="A193:F193"/>
    <mergeCell ref="G193:J193"/>
    <mergeCell ref="A194:J194"/>
    <mergeCell ref="A195:J195"/>
    <mergeCell ref="A187:J187"/>
    <mergeCell ref="A188:H188"/>
    <mergeCell ref="I188:J188"/>
    <mergeCell ref="A189:J189"/>
    <mergeCell ref="A190:J190"/>
    <mergeCell ref="A191:F191"/>
    <mergeCell ref="G191:J191"/>
    <mergeCell ref="A183:J183"/>
    <mergeCell ref="A184:H184"/>
    <mergeCell ref="I184:J184"/>
    <mergeCell ref="A185:J185"/>
    <mergeCell ref="A186:H186"/>
    <mergeCell ref="I186:J186"/>
    <mergeCell ref="A179:H179"/>
    <mergeCell ref="I179:J179"/>
    <mergeCell ref="A180:H180"/>
    <mergeCell ref="I180:J180"/>
    <mergeCell ref="A181:J181"/>
    <mergeCell ref="A182:J182"/>
    <mergeCell ref="A174:J174"/>
    <mergeCell ref="A175:J175"/>
    <mergeCell ref="A176:J176"/>
    <mergeCell ref="A177:H177"/>
    <mergeCell ref="I177:J177"/>
    <mergeCell ref="A178:H178"/>
    <mergeCell ref="I178:J178"/>
    <mergeCell ref="A172:B172"/>
    <mergeCell ref="C172:D172"/>
    <mergeCell ref="F172:G172"/>
    <mergeCell ref="I172:J172"/>
    <mergeCell ref="A173:H173"/>
    <mergeCell ref="I173:J173"/>
    <mergeCell ref="A170:B170"/>
    <mergeCell ref="C170:D170"/>
    <mergeCell ref="F170:G170"/>
    <mergeCell ref="I170:J170"/>
    <mergeCell ref="A171:B171"/>
    <mergeCell ref="C171:D171"/>
    <mergeCell ref="F171:G171"/>
    <mergeCell ref="I171:J171"/>
    <mergeCell ref="A167:J167"/>
    <mergeCell ref="A168:J168"/>
    <mergeCell ref="A169:B169"/>
    <mergeCell ref="C169:D169"/>
    <mergeCell ref="F169:G169"/>
    <mergeCell ref="I169:J169"/>
    <mergeCell ref="B161:I161"/>
    <mergeCell ref="B162:I162"/>
    <mergeCell ref="B163:I163"/>
    <mergeCell ref="A164:I164"/>
    <mergeCell ref="B165:I165"/>
    <mergeCell ref="A166:I166"/>
    <mergeCell ref="A155:J155"/>
    <mergeCell ref="A156:J156"/>
    <mergeCell ref="A157:J157"/>
    <mergeCell ref="A158:I158"/>
    <mergeCell ref="B159:I159"/>
    <mergeCell ref="B160:I160"/>
    <mergeCell ref="A150:H150"/>
    <mergeCell ref="A151:C153"/>
    <mergeCell ref="D151:J151"/>
    <mergeCell ref="D152:J152"/>
    <mergeCell ref="D153:J153"/>
    <mergeCell ref="A154:J154"/>
    <mergeCell ref="B144:H144"/>
    <mergeCell ref="B145:H145"/>
    <mergeCell ref="B146:H146"/>
    <mergeCell ref="B147:H147"/>
    <mergeCell ref="A148:I148"/>
    <mergeCell ref="A149:J149"/>
    <mergeCell ref="A138:H138"/>
    <mergeCell ref="B139:H139"/>
    <mergeCell ref="B140:H140"/>
    <mergeCell ref="B141:H141"/>
    <mergeCell ref="B142:H142"/>
    <mergeCell ref="B143:H143"/>
    <mergeCell ref="A132:J132"/>
    <mergeCell ref="B133:H133"/>
    <mergeCell ref="A134:H134"/>
    <mergeCell ref="B135:H135"/>
    <mergeCell ref="A136:H136"/>
    <mergeCell ref="B137:H137"/>
    <mergeCell ref="B126:I126"/>
    <mergeCell ref="B127:I127"/>
    <mergeCell ref="A128:I128"/>
    <mergeCell ref="A129:J129"/>
    <mergeCell ref="A130:J130"/>
    <mergeCell ref="A131:J131"/>
    <mergeCell ref="A120:I120"/>
    <mergeCell ref="A121:J121"/>
    <mergeCell ref="A122:J122"/>
    <mergeCell ref="B123:I123"/>
    <mergeCell ref="B124:I124"/>
    <mergeCell ref="B125:I125"/>
    <mergeCell ref="A114:J114"/>
    <mergeCell ref="A115:J115"/>
    <mergeCell ref="A116:J116"/>
    <mergeCell ref="B117:I117"/>
    <mergeCell ref="B118:I118"/>
    <mergeCell ref="B119:I119"/>
    <mergeCell ref="B108:I108"/>
    <mergeCell ref="B109:I109"/>
    <mergeCell ref="A110:I110"/>
    <mergeCell ref="B111:I111"/>
    <mergeCell ref="A112:I112"/>
    <mergeCell ref="A113:J113"/>
    <mergeCell ref="A102:I102"/>
    <mergeCell ref="B103:I103"/>
    <mergeCell ref="A104:I104"/>
    <mergeCell ref="A105:J105"/>
    <mergeCell ref="A106:J106"/>
    <mergeCell ref="A107:J107"/>
    <mergeCell ref="B96:H96"/>
    <mergeCell ref="B97:I97"/>
    <mergeCell ref="B98:I98"/>
    <mergeCell ref="B99:I99"/>
    <mergeCell ref="B100:I100"/>
    <mergeCell ref="B101:I101"/>
    <mergeCell ref="A90:J90"/>
    <mergeCell ref="A91:J91"/>
    <mergeCell ref="A92:J92"/>
    <mergeCell ref="A93:I93"/>
    <mergeCell ref="A94:J94"/>
    <mergeCell ref="B95:I95"/>
    <mergeCell ref="B84:I84"/>
    <mergeCell ref="B85:H85"/>
    <mergeCell ref="B86:I86"/>
    <mergeCell ref="B87:I87"/>
    <mergeCell ref="B88:H88"/>
    <mergeCell ref="A89:I89"/>
    <mergeCell ref="C78:I78"/>
    <mergeCell ref="A79:I79"/>
    <mergeCell ref="A80:J80"/>
    <mergeCell ref="A81:J81"/>
    <mergeCell ref="B82:I82"/>
    <mergeCell ref="B83:I83"/>
    <mergeCell ref="A72:J72"/>
    <mergeCell ref="A73:J73"/>
    <mergeCell ref="A74:J74"/>
    <mergeCell ref="B75:I75"/>
    <mergeCell ref="C76:I76"/>
    <mergeCell ref="C77:I77"/>
    <mergeCell ref="B67:I67"/>
    <mergeCell ref="B68:I68"/>
    <mergeCell ref="B69:I69"/>
    <mergeCell ref="A70:I70"/>
    <mergeCell ref="A71:J71"/>
    <mergeCell ref="B61:H61"/>
    <mergeCell ref="B62:H62"/>
    <mergeCell ref="B63:I63"/>
    <mergeCell ref="B64:H64"/>
    <mergeCell ref="B65:H65"/>
    <mergeCell ref="A54:J54"/>
    <mergeCell ref="B66:I66"/>
    <mergeCell ref="A55:J55"/>
    <mergeCell ref="A56:J56"/>
    <mergeCell ref="A57:J57"/>
    <mergeCell ref="B58:I58"/>
    <mergeCell ref="B59:I59"/>
    <mergeCell ref="B60:H60"/>
    <mergeCell ref="B48:H48"/>
    <mergeCell ref="B49:H49"/>
    <mergeCell ref="B50:H50"/>
    <mergeCell ref="B51:H51"/>
    <mergeCell ref="B52:H52"/>
    <mergeCell ref="A53:H53"/>
    <mergeCell ref="A42:J42"/>
    <mergeCell ref="A43:J43"/>
    <mergeCell ref="B44:H44"/>
    <mergeCell ref="B45:H45"/>
    <mergeCell ref="B46:H46"/>
    <mergeCell ref="B47:D47"/>
    <mergeCell ref="B36:H36"/>
    <mergeCell ref="A37:I37"/>
    <mergeCell ref="B38:I38"/>
    <mergeCell ref="A39:I39"/>
    <mergeCell ref="A40:J40"/>
    <mergeCell ref="A41:J41"/>
    <mergeCell ref="A30:J30"/>
    <mergeCell ref="A31:J31"/>
    <mergeCell ref="A32:J32"/>
    <mergeCell ref="A33:J33"/>
    <mergeCell ref="B34:I34"/>
    <mergeCell ref="B35:H35"/>
    <mergeCell ref="B25:G25"/>
    <mergeCell ref="H25:I25"/>
    <mergeCell ref="B26:I26"/>
    <mergeCell ref="B27:I27"/>
    <mergeCell ref="A28:I28"/>
    <mergeCell ref="A29:J29"/>
    <mergeCell ref="B20:G20"/>
    <mergeCell ref="H20:J20"/>
    <mergeCell ref="A21:J21"/>
    <mergeCell ref="A22:J22"/>
    <mergeCell ref="A23:J23"/>
    <mergeCell ref="A24:J24"/>
    <mergeCell ref="B17:G17"/>
    <mergeCell ref="H17:J17"/>
    <mergeCell ref="B18:G18"/>
    <mergeCell ref="H18:J18"/>
    <mergeCell ref="B19:G19"/>
    <mergeCell ref="H19:J19"/>
    <mergeCell ref="A12:J12"/>
    <mergeCell ref="A13:J13"/>
    <mergeCell ref="A14:J14"/>
    <mergeCell ref="A15:J15"/>
    <mergeCell ref="B16:G16"/>
    <mergeCell ref="H16:J16"/>
    <mergeCell ref="A11:J11"/>
    <mergeCell ref="B9:G9"/>
    <mergeCell ref="H9:J9"/>
    <mergeCell ref="B10:G10"/>
    <mergeCell ref="H10:J10"/>
    <mergeCell ref="A5:J5"/>
    <mergeCell ref="A6:J6"/>
    <mergeCell ref="B7:G7"/>
    <mergeCell ref="H7:J7"/>
    <mergeCell ref="B8:G8"/>
    <mergeCell ref="H8:J8"/>
    <mergeCell ref="A1:J1"/>
    <mergeCell ref="A2:J2"/>
    <mergeCell ref="A3:G3"/>
    <mergeCell ref="H3:J3"/>
    <mergeCell ref="A4:G4"/>
    <mergeCell ref="H4:J4"/>
  </mergeCells>
  <pageMargins left="0.78749999999999998" right="0.78749999999999998" top="1.0527777777777778" bottom="1.0527777777777778" header="0.78749999999999998" footer="0.78749999999999998"/>
  <pageSetup paperSize="9" scale="66" firstPageNumber="0" orientation="portrait" verticalDpi="300" r:id="rId1"/>
  <headerFooter alignWithMargins="0">
    <oddHeader>&amp;C&amp;"Times New Roman,Normal"&amp;12&amp;A</oddHeader>
    <oddFooter>&amp;C&amp;"Times New Roman,Normal"&amp;12Página &amp;P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Recepção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Ozorio Rosa</dc:creator>
  <cp:lastModifiedBy>Andréia Maria Pruinelli</cp:lastModifiedBy>
  <cp:lastPrinted>2018-01-25T13:32:33Z</cp:lastPrinted>
  <dcterms:created xsi:type="dcterms:W3CDTF">2018-01-16T13:12:40Z</dcterms:created>
  <dcterms:modified xsi:type="dcterms:W3CDTF">2018-03-01T13:24:28Z</dcterms:modified>
</cp:coreProperties>
</file>