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988"/>
  </bookViews>
  <sheets>
    <sheet name="Jardinagem 44 horas" sheetId="2" r:id="rId1"/>
    <sheet name="Plan 2" sheetId="9" r:id="rId2"/>
  </sheets>
  <calcPr calcId="145621"/>
</workbook>
</file>

<file path=xl/calcChain.xml><?xml version="1.0" encoding="utf-8"?>
<calcChain xmlns="http://schemas.openxmlformats.org/spreadsheetml/2006/main">
  <c r="K127" i="2" l="1"/>
  <c r="K126" i="2"/>
  <c r="K64" i="2"/>
  <c r="K26" i="2"/>
  <c r="K27" i="2"/>
  <c r="J26" i="2"/>
  <c r="J27" i="2"/>
  <c r="J29" i="2"/>
  <c r="I151" i="2"/>
  <c r="K129" i="2"/>
  <c r="K164" i="2"/>
  <c r="K68" i="2"/>
  <c r="I48" i="2"/>
  <c r="I54" i="2"/>
  <c r="J112" i="2"/>
  <c r="J113" i="2"/>
  <c r="J120" i="2"/>
  <c r="J68" i="2"/>
  <c r="I187" i="2"/>
  <c r="J129" i="2"/>
  <c r="J164" i="2"/>
  <c r="K101" i="2"/>
  <c r="J51" i="2"/>
  <c r="J84" i="2"/>
  <c r="J46" i="2"/>
  <c r="J160" i="2"/>
  <c r="J48" i="2"/>
  <c r="J49" i="2"/>
  <c r="J52" i="2"/>
  <c r="J37" i="2"/>
  <c r="J36" i="2"/>
  <c r="J38" i="2"/>
  <c r="J97" i="2"/>
  <c r="J86" i="2"/>
  <c r="J50" i="2"/>
  <c r="J53" i="2"/>
  <c r="J89" i="2"/>
  <c r="J87" i="2"/>
  <c r="J88" i="2"/>
  <c r="J47" i="2"/>
  <c r="J101" i="2"/>
  <c r="K60" i="2"/>
  <c r="K71" i="2"/>
  <c r="K79" i="2"/>
  <c r="K29" i="2"/>
  <c r="J60" i="2"/>
  <c r="J71" i="2"/>
  <c r="J79" i="2"/>
  <c r="K97" i="2"/>
  <c r="K50" i="2"/>
  <c r="K53" i="2"/>
  <c r="K84" i="2"/>
  <c r="K89" i="2"/>
  <c r="K37" i="2"/>
  <c r="K86" i="2"/>
  <c r="K48" i="2"/>
  <c r="K47" i="2"/>
  <c r="K52" i="2"/>
  <c r="K87" i="2"/>
  <c r="K88" i="2"/>
  <c r="K49" i="2"/>
  <c r="K46" i="2"/>
  <c r="K36" i="2"/>
  <c r="K160" i="2"/>
  <c r="K51" i="2"/>
  <c r="J54" i="2"/>
  <c r="J78" i="2"/>
  <c r="J85" i="2"/>
  <c r="J90" i="2"/>
  <c r="J162" i="2"/>
  <c r="J40" i="2"/>
  <c r="J77" i="2"/>
  <c r="J80" i="2"/>
  <c r="J39" i="2"/>
  <c r="J161" i="2"/>
  <c r="K85" i="2"/>
  <c r="K90" i="2"/>
  <c r="K162" i="2"/>
  <c r="K54" i="2"/>
  <c r="K78" i="2"/>
  <c r="K38" i="2"/>
  <c r="J94" i="2"/>
  <c r="K39" i="2"/>
  <c r="K40" i="2"/>
  <c r="K77" i="2"/>
  <c r="K80" i="2"/>
  <c r="K98" i="2"/>
  <c r="J99" i="2"/>
  <c r="K100" i="2"/>
  <c r="J100" i="2"/>
  <c r="K102" i="2"/>
  <c r="J102" i="2"/>
  <c r="J98" i="2"/>
  <c r="K99" i="2"/>
  <c r="K103" i="2"/>
  <c r="K161" i="2"/>
  <c r="J103" i="2"/>
  <c r="J104" i="2"/>
  <c r="J105" i="2"/>
  <c r="J119" i="2"/>
  <c r="J121" i="2"/>
  <c r="K104" i="2"/>
  <c r="K105" i="2"/>
  <c r="K119" i="2"/>
  <c r="K121" i="2"/>
  <c r="K163" i="2"/>
  <c r="K165" i="2"/>
  <c r="K135" i="2"/>
  <c r="K136" i="2"/>
  <c r="K137" i="2"/>
  <c r="K138" i="2"/>
  <c r="K139" i="2"/>
  <c r="J163" i="2"/>
  <c r="J165" i="2"/>
  <c r="J135" i="2"/>
  <c r="J136" i="2"/>
  <c r="J137" i="2"/>
  <c r="J138" i="2"/>
  <c r="J139" i="2"/>
  <c r="J142" i="2"/>
  <c r="J143" i="2"/>
  <c r="J148" i="2"/>
  <c r="K148" i="2"/>
  <c r="K149" i="2"/>
  <c r="K166" i="2"/>
  <c r="K167" i="2"/>
  <c r="K185" i="2"/>
  <c r="K189" i="2"/>
  <c r="K143" i="2"/>
  <c r="K142" i="2"/>
  <c r="J149" i="2"/>
  <c r="J166" i="2"/>
  <c r="J167" i="2"/>
  <c r="I185" i="2"/>
  <c r="I189" i="2"/>
  <c r="K151" i="2"/>
  <c r="J151" i="2"/>
</calcChain>
</file>

<file path=xl/sharedStrings.xml><?xml version="1.0" encoding="utf-8"?>
<sst xmlns="http://schemas.openxmlformats.org/spreadsheetml/2006/main" count="281" uniqueCount="181">
  <si>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</si>
  <si>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</si>
  <si>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</si>
  <si>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</si>
  <si>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</si>
  <si>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</si>
  <si>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</si>
  <si>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</si>
  <si>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</si>
  <si>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</si>
  <si>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</si>
  <si>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</si>
  <si>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</si>
  <si>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</si>
  <si>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</si>
  <si>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</si>
  <si>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</si>
  <si>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>Data-Base da Categoria (dia/mês/ano)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</si>
  <si>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</si>
  <si>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</si>
  <si>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</si>
  <si>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</si>
  <si>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</si>
  <si>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</si>
  <si>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>G</t>
  </si>
  <si>
    <t xml:space="preserve">Outros (especificar)                                          </t>
  </si>
  <si>
    <t xml:space="preserve">Total </t>
  </si>
  <si>
    <t>Módulo 2 – Encargos e Benefícios Anuais, Mensais e Diários</t>
  </si>
  <si>
    <t>2.1</t>
  </si>
  <si>
    <t>Valor (R$)</t>
  </si>
  <si>
    <t>Total</t>
  </si>
  <si>
    <t>Incidência dos encargos do Submódulo 2.2 sobre o total do Submódulo 2.1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</si>
  <si>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</si>
  <si>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</si>
  <si>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</si>
  <si>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</si>
  <si>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</si>
  <si>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</si>
  <si>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</si>
  <si>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</si>
  <si>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</si>
  <si>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</si>
  <si>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</si>
  <si>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</si>
  <si>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</si>
  <si>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</si>
  <si>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</si>
  <si>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</si>
  <si>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</si>
  <si>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</si>
  <si>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</si>
  <si>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</si>
  <si>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t xml:space="preserve">Transporte                                              </t>
    </r>
    <r>
      <rPr>
        <b/>
        <sz val="10"/>
        <color indexed="10"/>
        <rFont val="Arial"/>
        <family val="2"/>
      </rPr>
      <t xml:space="preserve"> Cálculo do valor: [(2xVTx22) – (6%xSB)]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</si>
  <si>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</si>
  <si>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</si>
  <si>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</si>
  <si>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</si>
  <si>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</si>
  <si>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t>Assistência Médica e Familiar</t>
  </si>
  <si>
    <t xml:space="preserve">Outros (especificar)                                            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</si>
  <si>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</si>
  <si>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</si>
  <si>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</si>
  <si>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</si>
  <si>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</si>
  <si>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</si>
  <si>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</si>
  <si>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Aviso Prévio Trabalhado                 (negociar extinção/redução na 1ª prorrogação)
</t>
    </r>
    <r>
      <rPr>
        <b/>
        <sz val="10"/>
        <color indexed="10"/>
        <rFont val="Arial"/>
        <family val="2"/>
      </rPr>
      <t>Cálculo do valor= [(Rem/30)x7]/12 meses do contratox90% dos empregados - ao final do contrato</t>
    </r>
  </si>
  <si>
    <t xml:space="preserve">Incidência dos encargos do Submódulo 2.2 sobre o Aviso Prévio Trabalhado         </t>
  </si>
  <si>
    <t>Módulo 4 - Custo de Reposição do Profissional Ausente</t>
  </si>
  <si>
    <t>4.1</t>
  </si>
  <si>
    <t>Ausências Legais</t>
  </si>
  <si>
    <r>
      <t xml:space="preserve">Ausências Legais                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</si>
  <si>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Licença-Paternidade        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</si>
  <si>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Ausência por acidente de trabalho           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</si>
  <si>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Afastamento Maternidade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</si>
  <si>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r>
      <t xml:space="preserve">(Outros)   Ausência por doença </t>
    </r>
    <r>
      <rPr>
        <b/>
        <sz val="10"/>
        <color indexed="12"/>
        <rFont val="Arial"/>
        <family val="2"/>
      </rPr>
      <t>(incluído)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</si>
  <si>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t>Incidência dos encargos do Submódulo 2.2 sobre o 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</si>
  <si>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</si>
  <si>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</si>
  <si>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</si>
  <si>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</si>
  <si>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</si>
  <si>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</si>
  <si>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</si>
  <si>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</si>
  <si>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</si>
  <si>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</si>
  <si>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</si>
  <si>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</si>
  <si>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</si>
  <si>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</si>
  <si>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</si>
  <si>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</si>
  <si>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</si>
  <si>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</si>
  <si>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</si>
  <si>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</si>
  <si>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</si>
  <si>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</si>
  <si>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</si>
  <si>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a) Cofins 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</si>
  <si>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t xml:space="preserve">  b) PIS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</si>
  <si>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t xml:space="preserve"> c) IRPJ - </t>
    </r>
    <r>
      <rPr>
        <b/>
        <sz val="10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</si>
  <si>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r>
      <t xml:space="preserve"> d) CSLL - </t>
    </r>
    <r>
      <rPr>
        <b/>
        <sz val="10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</si>
  <si>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</si>
  <si>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</si>
  <si>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</si>
  <si>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</si>
  <si>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</si>
  <si>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</si>
  <si>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</si>
  <si>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</si>
  <si>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</si>
  <si>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</si>
  <si>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</si>
  <si>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</si>
  <si>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</si>
  <si>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</si>
  <si>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</si>
  <si>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</si>
  <si>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</si>
  <si>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 xml:space="preserve">Quantidade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</si>
  <si>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</si>
  <si>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</si>
  <si>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</si>
  <si>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6.5.4."e" do edital)</t>
    </r>
  </si>
  <si>
    <t>Tipo de Mão de Obra</t>
  </si>
  <si>
    <t>Quantidade de Pessoal</t>
  </si>
  <si>
    <r>
      <t xml:space="preserve"> MATERIAIS, MÁQUINAS E EQUIPAMENTOS ALOCADOS NA EXECUÇÃO CONTRATUAL  (item 6.2.f do Anexo VII da IN nº 5/2017 </t>
    </r>
    <r>
      <rPr>
        <b/>
        <sz val="10"/>
        <color indexed="10"/>
        <rFont val="Arial"/>
        <family val="2"/>
      </rPr>
      <t xml:space="preserve"> e item 6.5.4.f do edital)</t>
    </r>
  </si>
  <si>
    <t>Especificação dos Materiais/Máquinas/Equipamentos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</si>
  <si>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</si>
  <si>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conforme Anexo XII da IN Seges nº 5/2017 (0,24% + 4,76% = 5,0%)</t>
    </r>
  </si>
  <si>
    <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Anexo XII da IN Seges nº 5/2017 (4,76%+0,24% = 5,0%)</t>
    </r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</si>
  <si>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a linha “A” que tem % fixo pela conta vinculada e o Afastamento Maternidade) - </t>
    </r>
    <r>
      <rPr>
        <sz val="10"/>
        <color indexed="8"/>
        <rFont val="Arial"/>
        <family val="2"/>
      </rPr>
      <t xml:space="preserve">Conforme item 89 do Relatório do Acórdão TCU n 1.753/2008 do Plenário
</t>
    </r>
    <r>
      <rPr>
        <b/>
        <sz val="10"/>
        <color indexed="8"/>
        <rFont val="Arial"/>
        <family val="2"/>
      </rPr>
      <t>OBS A SER EXCLUÍDA:O valor das Férias acima, quando tiver conta vinculada, deve ser o mesmo  do item 4.1.”A” abaixo</t>
    </r>
    <r>
      <rPr>
        <sz val="10"/>
        <color indexed="8"/>
        <rFont val="Arial"/>
        <family val="2"/>
      </rPr>
      <t>. Quando não tem conta vinculada não se pode adotar esse procedimento pois se necessita do valor do BCCPA para se calcular as Férias, o que não é o caso da conta vinculada.</t>
    </r>
  </si>
  <si>
    <r>
      <t>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9,075% sobre o valor do Módulo 1 – Composição da Remuneração, conforme Anexo XII da IN 5/17 (Férias + Adicional = 9,075% + 3,025% = 12,10%)</t>
    </r>
  </si>
  <si>
    <t>3. QUADRO-RESUMO DO VALOR MENSAL DOS SERVIÇOS</t>
  </si>
  <si>
    <t>Tipo de Serviço 
(A)</t>
  </si>
  <si>
    <t>Valor Proposto por Empregado 
(B)</t>
  </si>
  <si>
    <t>Quantidade de Empregados por Posto 
(C)</t>
  </si>
  <si>
    <t>Valor Proposto por Posto
(D) = (B x C)</t>
  </si>
  <si>
    <t>Quantidade de Postos 
(E)</t>
  </si>
  <si>
    <t>Valor Total do Serviço 
(F) = (D x E)</t>
  </si>
  <si>
    <t>R$</t>
  </si>
  <si>
    <t>II           Serviço 2 (indicar)</t>
  </si>
  <si>
    <t>N         Serviço N (indicar)</t>
  </si>
  <si>
    <t>Valor Mensal dos Serviços (I +  II  + N)</t>
  </si>
  <si>
    <t>4. QUADRO DEMONSTRATIVO DO VALOR GLOBAL DA PROPOSTA</t>
  </si>
  <si>
    <t>VALOR GLOBAL DA PROPOSTA</t>
  </si>
  <si>
    <t>DESCRIÇÃO</t>
  </si>
  <si>
    <t>VALOR (R$)</t>
  </si>
  <si>
    <t>A         Valor proposto por unidade de medida*</t>
  </si>
  <si>
    <t>B         Valor mensal do serviço</t>
  </si>
  <si>
    <t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</si>
  <si>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Nota: Informar o valor da unidade de medida por tipo de serviço.</t>
  </si>
  <si>
    <t>23361.00005/2018-44</t>
  </si>
  <si>
    <t>Pregão  nº04/2018</t>
  </si>
  <si>
    <r>
      <t xml:space="preserve">Seguro contra riscos de acidente de trabalho </t>
    </r>
    <r>
      <rPr>
        <b/>
        <sz val="10"/>
        <color indexed="10"/>
        <rFont val="Arial"/>
        <family val="2"/>
      </rPr>
      <t>Cálculo do valor = R$ 7.000,00x0,1068%</t>
    </r>
    <r>
      <rPr>
        <b/>
        <sz val="10"/>
        <rFont val="Arial"/>
        <family val="2"/>
      </rPr>
      <t xml:space="preserve"> </t>
    </r>
  </si>
  <si>
    <r>
      <t xml:space="preserve">ANEXO </t>
    </r>
    <r>
      <rPr>
        <b/>
        <sz val="18"/>
        <color indexed="10"/>
        <rFont val="Arial"/>
        <family val="2"/>
      </rPr>
      <t xml:space="preserve">do Pregão nº 04/2018 –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color indexed="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</si>
  <si>
    <t>Canoas/RS</t>
  </si>
  <si>
    <t>***********</t>
  </si>
  <si>
    <t xml:space="preserve"> </t>
  </si>
  <si>
    <r>
      <t>Submódulo 2.1 – 13º (décimo terceiro) Salário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e Adicional de Férias</t>
    </r>
  </si>
  <si>
    <r>
      <t>13º (décimo terceiro) Salário</t>
    </r>
    <r>
      <rPr>
        <b/>
        <sz val="11"/>
        <rFont val="Arial"/>
        <family val="2"/>
      </rPr>
      <t xml:space="preserve">  e Adicional de Férias</t>
    </r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</si>
  <si>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3,025% sobre o valor do Módulo 1 – Composição da Remuneração, conforme Anexo XII da IN 5/17 (Férias + Adicional = 9,075% + 3,025% = 12,10%)</t>
    </r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</si>
  <si>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</si>
  <si>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t>Ponto Eletrônico</t>
  </si>
  <si>
    <t xml:space="preserve">01/01/18 a 31/12/18 SEEAC/SINDASSEIO/RS 
</t>
  </si>
  <si>
    <t>1 de janeiro de 2018</t>
  </si>
  <si>
    <t>Adicional de Insalubridade (20% do SB - cláusula 18 da CCT SINDASSEIO/POA 2018)</t>
  </si>
  <si>
    <t xml:space="preserve">      B.1) Valor do auxílio-alimentação (clausula 19 da CCT 2018): </t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</si>
  <si>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0,18</t>
    </r>
    <r>
      <rPr>
        <b/>
        <sz val="10"/>
        <color indexed="10"/>
        <rFont val="Arial"/>
        <family val="2"/>
      </rPr>
      <t>)]</t>
    </r>
  </si>
  <si>
    <r>
      <t xml:space="preserve">Plano de Benefício Social Familiar (cláusula 22 da CCT 2018)  </t>
    </r>
    <r>
      <rPr>
        <b/>
        <sz val="10"/>
        <color indexed="10"/>
        <rFont val="Arial"/>
        <family val="2"/>
      </rPr>
      <t xml:space="preserve">Cálculo do valor = R$ 12,60 </t>
    </r>
    <r>
      <rPr>
        <b/>
        <sz val="10"/>
        <color indexed="39"/>
        <rFont val="Arial"/>
        <family val="2"/>
      </rPr>
      <t>Sem participação do empregado</t>
    </r>
  </si>
  <si>
    <r>
      <t xml:space="preserve">  a) ISS             </t>
    </r>
    <r>
      <rPr>
        <sz val="10"/>
        <color indexed="10"/>
        <rFont val="Arial"/>
        <family val="2"/>
      </rPr>
      <t xml:space="preserve"> (Decreto Municipal Canoas nº 6103/2017 - art. 1º, inc.I)</t>
    </r>
  </si>
  <si>
    <t>Jardinagem</t>
  </si>
  <si>
    <t>Jardineiro</t>
  </si>
  <si>
    <t xml:space="preserve">JARDINAGEM - Regime de Tributação: Lucro Real </t>
  </si>
  <si>
    <r>
      <t xml:space="preserve">Salário-Base   </t>
    </r>
    <r>
      <rPr>
        <b/>
        <sz val="10"/>
        <color indexed="10"/>
        <rFont val="Arial"/>
        <family val="2"/>
      </rPr>
      <t xml:space="preserve"> (valor para somente 1 jardineiro) 
</t>
    </r>
    <r>
      <rPr>
        <b/>
        <sz val="10"/>
        <rFont val="Arial"/>
        <family val="2"/>
      </rPr>
      <t xml:space="preserve">            </t>
    </r>
    <r>
      <rPr>
        <b/>
        <sz val="10"/>
        <color indexed="12"/>
        <rFont val="Arial"/>
        <family val="2"/>
      </rPr>
      <t xml:space="preserve"> para a jornada de 44 horas semanais</t>
    </r>
    <r>
      <rPr>
        <b/>
        <sz val="10"/>
        <rFont val="Arial"/>
        <family val="2"/>
      </rPr>
      <t xml:space="preserve"> </t>
    </r>
  </si>
  <si>
    <t>EPIS (valor obtido em resultado de pregão eletrônico)</t>
  </si>
  <si>
    <t xml:space="preserve">Dia: </t>
  </si>
  <si>
    <t>Equipamentos (valor obtido em resultado de pregão eletrônico)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</si>
</sst>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6" formatCode="0.0000"/>
    <numFmt numFmtId="167" formatCode="0.0000%"/>
    <numFmt numFmtId="168" formatCode="&quot;R$ &quot;#,##0.00"/>
    <numFmt numFmtId="172" formatCode="0.000%"/>
  </numFmts>
  <fonts count="4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  <charset val="1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10"/>
      <name val="Arial"/>
      <family val="2"/>
    </font>
    <font>
      <b/>
      <sz val="11.5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41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47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64" fontId="47" fillId="0" borderId="0" applyFill="0" applyBorder="0" applyAlignment="0" applyProtection="0"/>
  </cellStyleXfs>
  <cellXfs count="157">
    <xf numFmtId="0" fontId="0" fillId="0" borderId="0" xfId="0"/>
    <xf numFmtId="0" fontId="23" fillId="0" borderId="10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5" fillId="22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/>
    </xf>
    <xf numFmtId="10" fontId="23" fillId="0" borderId="10" xfId="0" applyNumberFormat="1" applyFont="1" applyFill="1" applyBorder="1" applyAlignment="1">
      <alignment vertical="center"/>
    </xf>
    <xf numFmtId="4" fontId="25" fillId="22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4" fontId="23" fillId="22" borderId="10" xfId="0" applyNumberFormat="1" applyFont="1" applyFill="1" applyBorder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 wrapText="1"/>
    </xf>
    <xf numFmtId="9" fontId="23" fillId="0" borderId="10" xfId="0" applyNumberFormat="1" applyFont="1" applyBorder="1" applyAlignment="1">
      <alignment horizontal="left" vertical="center" wrapText="1"/>
    </xf>
    <xf numFmtId="166" fontId="23" fillId="0" borderId="10" xfId="0" applyNumberFormat="1" applyFont="1" applyBorder="1" applyAlignment="1">
      <alignment horizontal="left" vertical="center" wrapText="1"/>
    </xf>
    <xf numFmtId="167" fontId="23" fillId="0" borderId="10" xfId="0" applyNumberFormat="1" applyFont="1" applyBorder="1" applyAlignment="1">
      <alignment horizontal="right" vertical="center"/>
    </xf>
    <xf numFmtId="167" fontId="23" fillId="22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168" fontId="36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 applyProtection="1">
      <alignment vertical="center"/>
    </xf>
    <xf numFmtId="3" fontId="36" fillId="0" borderId="10" xfId="0" applyNumberFormat="1" applyFont="1" applyBorder="1" applyAlignment="1" applyProtection="1">
      <alignment vertical="center"/>
    </xf>
    <xf numFmtId="0" fontId="37" fillId="0" borderId="10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 wrapText="1"/>
    </xf>
    <xf numFmtId="2" fontId="39" fillId="22" borderId="10" xfId="0" applyNumberFormat="1" applyFont="1" applyFill="1" applyBorder="1" applyAlignment="1">
      <alignment horizontal="right" vertical="center" wrapText="1"/>
    </xf>
    <xf numFmtId="10" fontId="2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22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/>
    <xf numFmtId="4" fontId="39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/>
    </xf>
    <xf numFmtId="4" fontId="23" fillId="22" borderId="10" xfId="0" applyNumberFormat="1" applyFont="1" applyFill="1" applyBorder="1" applyAlignment="1">
      <alignment horizontal="right"/>
    </xf>
    <xf numFmtId="4" fontId="25" fillId="22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22" borderId="10" xfId="0" applyNumberFormat="1" applyFont="1" applyFill="1" applyBorder="1" applyAlignment="1">
      <alignment horizontal="right" vertical="center" wrapText="1"/>
    </xf>
    <xf numFmtId="4" fontId="25" fillId="22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Border="1" applyAlignment="1">
      <alignment horizontal="right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0" xfId="42" applyFont="1" applyFill="1" applyBorder="1" applyAlignment="1" applyProtection="1">
      <alignment horizontal="right" vertical="center"/>
    </xf>
    <xf numFmtId="0" fontId="0" fillId="26" borderId="0" xfId="0" applyFill="1"/>
    <xf numFmtId="0" fontId="23" fillId="26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  <xf numFmtId="2" fontId="39" fillId="26" borderId="10" xfId="0" applyNumberFormat="1" applyFont="1" applyFill="1" applyBorder="1" applyAlignment="1">
      <alignment horizontal="righ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4" fontId="23" fillId="26" borderId="10" xfId="0" applyNumberFormat="1" applyFont="1" applyFill="1" applyBorder="1" applyAlignment="1">
      <alignment horizontal="right" vertical="center" wrapText="1"/>
    </xf>
    <xf numFmtId="10" fontId="23" fillId="26" borderId="10" xfId="0" applyNumberFormat="1" applyFont="1" applyFill="1" applyBorder="1" applyAlignment="1">
      <alignment horizontal="right" vertical="center" wrapText="1"/>
    </xf>
    <xf numFmtId="0" fontId="0" fillId="28" borderId="0" xfId="0" applyFill="1"/>
    <xf numFmtId="0" fontId="25" fillId="28" borderId="10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2" fontId="23" fillId="28" borderId="10" xfId="0" applyNumberFormat="1" applyFont="1" applyFill="1" applyBorder="1" applyAlignment="1">
      <alignment horizontal="right" vertical="center"/>
    </xf>
    <xf numFmtId="172" fontId="23" fillId="28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right" vertical="center"/>
    </xf>
    <xf numFmtId="0" fontId="23" fillId="28" borderId="10" xfId="0" applyFont="1" applyFill="1" applyBorder="1" applyAlignment="1">
      <alignment horizontal="center"/>
    </xf>
    <xf numFmtId="4" fontId="23" fillId="28" borderId="10" xfId="0" applyNumberFormat="1" applyFont="1" applyFill="1" applyBorder="1" applyAlignment="1">
      <alignment horizontal="right"/>
    </xf>
    <xf numFmtId="10" fontId="24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right" vertical="center"/>
    </xf>
    <xf numFmtId="2" fontId="0" fillId="0" borderId="0" xfId="0" applyNumberFormat="1"/>
    <xf numFmtId="4" fontId="0" fillId="26" borderId="0" xfId="0" applyNumberFormat="1" applyFill="1"/>
    <xf numFmtId="4" fontId="0" fillId="0" borderId="0" xfId="0" applyNumberFormat="1"/>
    <xf numFmtId="0" fontId="0" fillId="0" borderId="0" xfId="0" applyFill="1"/>
    <xf numFmtId="0" fontId="23" fillId="22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23" fillId="22" borderId="10" xfId="0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49" fontId="0" fillId="6" borderId="10" xfId="0" applyNumberFormat="1" applyFont="1" applyFill="1" applyBorder="1" applyAlignment="1">
      <alignment horizontal="left" vertical="center" wrapText="1"/>
    </xf>
    <xf numFmtId="0" fontId="23" fillId="6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left" vertical="center" wrapText="1"/>
    </xf>
    <xf numFmtId="49" fontId="46" fillId="6" borderId="10" xfId="0" applyNumberFormat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23" fillId="6" borderId="10" xfId="0" applyFont="1" applyFill="1" applyBorder="1" applyAlignment="1">
      <alignment horizontal="left" vertical="center" wrapText="1"/>
    </xf>
    <xf numFmtId="49" fontId="23" fillId="6" borderId="10" xfId="0" applyNumberFormat="1" applyFont="1" applyFill="1" applyBorder="1" applyAlignment="1">
      <alignment horizontal="right" vertical="center" wrapText="1"/>
    </xf>
    <xf numFmtId="0" fontId="0" fillId="30" borderId="10" xfId="0" applyFont="1" applyFill="1" applyBorder="1" applyAlignment="1">
      <alignment horizontal="left" vertical="center" wrapText="1"/>
    </xf>
    <xf numFmtId="49" fontId="45" fillId="6" borderId="10" xfId="0" applyNumberFormat="1" applyFont="1" applyFill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22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left" vertical="center" wrapText="1"/>
    </xf>
    <xf numFmtId="49" fontId="23" fillId="22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26" borderId="10" xfId="0" applyFont="1" applyFill="1" applyBorder="1" applyAlignment="1">
      <alignment horizontal="left" vertical="center"/>
    </xf>
    <xf numFmtId="0" fontId="23" fillId="22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22" borderId="10" xfId="0" applyFont="1" applyFill="1" applyBorder="1" applyAlignment="1">
      <alignment horizontal="right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9" fillId="26" borderId="10" xfId="0" applyFont="1" applyFill="1" applyBorder="1" applyAlignment="1">
      <alignment horizontal="left" vertical="center" wrapText="1"/>
    </xf>
    <xf numFmtId="0" fontId="39" fillId="22" borderId="10" xfId="0" applyFont="1" applyFill="1" applyBorder="1" applyAlignment="1">
      <alignment horizontal="right" vertical="center" wrapText="1"/>
    </xf>
    <xf numFmtId="0" fontId="25" fillId="26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28" borderId="10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horizontal="right" vertical="center"/>
    </xf>
    <xf numFmtId="0" fontId="23" fillId="28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25" fillId="29" borderId="10" xfId="0" applyFont="1" applyFill="1" applyBorder="1" applyAlignment="1">
      <alignment horizontal="left" vertical="center"/>
    </xf>
    <xf numFmtId="0" fontId="25" fillId="28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ítulo 5" xfId="40"/>
    <cellStyle name="Total" xfId="41" builtinId="25" customBuiltin="1"/>
    <cellStyle name="Vírgula" xfId="4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009900"/>
      <rgbColor rgb="00800080"/>
      <rgbColor rgb="00006B6B"/>
      <rgbColor rgb="00C0C0C0"/>
      <rgbColor rgb="00808080"/>
      <rgbColor rgb="00B2B2B2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view="pageBreakPreview" topLeftCell="A13" zoomScaleSheetLayoutView="100" workbookViewId="0">
      <selection activeCell="J36" sqref="J36"/>
    </sheetView>
  </sheetViews>
  <sheetFormatPr defaultColWidth="11.5703125" defaultRowHeight="12.75" x14ac:dyDescent="0.2"/>
  <sheetData>
    <row r="1" spans="1:10" ht="24.2" customHeight="1" x14ac:dyDescent="0.2">
      <c r="A1" s="155" t="s">
        <v>176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46.5" customHeight="1" x14ac:dyDescent="0.2">
      <c r="A2" s="156" t="s">
        <v>158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65" customHeight="1" x14ac:dyDescent="0.2">
      <c r="A3" s="92" t="s">
        <v>0</v>
      </c>
      <c r="B3" s="92"/>
      <c r="C3" s="92"/>
      <c r="D3" s="92"/>
      <c r="E3" s="92"/>
      <c r="F3" s="92"/>
      <c r="G3" s="92"/>
      <c r="H3" s="153" t="s">
        <v>155</v>
      </c>
      <c r="I3" s="153"/>
      <c r="J3" s="153"/>
    </row>
    <row r="4" spans="1:10" ht="14.65" customHeight="1" x14ac:dyDescent="0.2">
      <c r="A4" s="92" t="s">
        <v>1</v>
      </c>
      <c r="B4" s="92"/>
      <c r="C4" s="92"/>
      <c r="D4" s="92"/>
      <c r="E4" s="92"/>
      <c r="F4" s="92"/>
      <c r="G4" s="92"/>
      <c r="H4" s="153" t="s">
        <v>156</v>
      </c>
      <c r="I4" s="153"/>
      <c r="J4" s="153"/>
    </row>
    <row r="5" spans="1:10" ht="14.65" customHeight="1" x14ac:dyDescent="0.2">
      <c r="A5" s="92" t="s">
        <v>179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6.149999999999999" customHeight="1" x14ac:dyDescent="0.2">
      <c r="A6" s="154" t="s">
        <v>2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ht="14.65" customHeight="1" x14ac:dyDescent="0.2">
      <c r="A7" s="1" t="s">
        <v>3</v>
      </c>
      <c r="B7" s="92" t="s">
        <v>4</v>
      </c>
      <c r="C7" s="92"/>
      <c r="D7" s="92"/>
      <c r="E7" s="92"/>
      <c r="F7" s="92"/>
      <c r="G7" s="92"/>
      <c r="H7" s="152" t="s">
        <v>160</v>
      </c>
      <c r="I7" s="152"/>
      <c r="J7" s="152"/>
    </row>
    <row r="8" spans="1:10" ht="14.65" customHeight="1" x14ac:dyDescent="0.2">
      <c r="A8" s="1" t="s">
        <v>5</v>
      </c>
      <c r="B8" s="92" t="s">
        <v>6</v>
      </c>
      <c r="C8" s="92"/>
      <c r="D8" s="92"/>
      <c r="E8" s="92"/>
      <c r="F8" s="92"/>
      <c r="G8" s="92"/>
      <c r="H8" s="152" t="s">
        <v>159</v>
      </c>
      <c r="I8" s="152"/>
      <c r="J8" s="152"/>
    </row>
    <row r="9" spans="1:10" ht="39" customHeight="1" x14ac:dyDescent="0.2">
      <c r="A9" s="1" t="s">
        <v>7</v>
      </c>
      <c r="B9" s="92" t="s">
        <v>8</v>
      </c>
      <c r="C9" s="92"/>
      <c r="D9" s="92"/>
      <c r="E9" s="92"/>
      <c r="F9" s="92"/>
      <c r="G9" s="92"/>
      <c r="H9" s="152" t="s">
        <v>167</v>
      </c>
      <c r="I9" s="152"/>
      <c r="J9" s="152"/>
    </row>
    <row r="10" spans="1:10" ht="14.65" customHeight="1" x14ac:dyDescent="0.2">
      <c r="A10" s="1" t="s">
        <v>9</v>
      </c>
      <c r="B10" s="92" t="s">
        <v>10</v>
      </c>
      <c r="C10" s="92"/>
      <c r="D10" s="92"/>
      <c r="E10" s="92"/>
      <c r="F10" s="92"/>
      <c r="G10" s="92"/>
      <c r="H10" s="153">
        <v>12</v>
      </c>
      <c r="I10" s="153"/>
      <c r="J10" s="153"/>
    </row>
    <row r="11" spans="1:10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48.75" customHeight="1" x14ac:dyDescent="0.2">
      <c r="A13" s="150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ht="16.149999999999999" customHeight="1" x14ac:dyDescent="0.2">
      <c r="A15" s="130" t="s">
        <v>12</v>
      </c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16.149999999999999" customHeight="1" x14ac:dyDescent="0.2">
      <c r="A16" s="1">
        <v>1</v>
      </c>
      <c r="B16" s="92" t="s">
        <v>13</v>
      </c>
      <c r="C16" s="92"/>
      <c r="D16" s="92"/>
      <c r="E16" s="92"/>
      <c r="F16" s="92"/>
      <c r="G16" s="92"/>
      <c r="H16" s="148" t="s">
        <v>174</v>
      </c>
      <c r="I16" s="148"/>
      <c r="J16" s="148"/>
    </row>
    <row r="17" spans="1:11" ht="16.149999999999999" customHeight="1" x14ac:dyDescent="0.2">
      <c r="A17" s="1">
        <v>2</v>
      </c>
      <c r="B17" s="92" t="s">
        <v>14</v>
      </c>
      <c r="C17" s="92"/>
      <c r="D17" s="92"/>
      <c r="E17" s="92"/>
      <c r="F17" s="92"/>
      <c r="G17" s="92"/>
      <c r="H17" s="148">
        <v>6220</v>
      </c>
      <c r="I17" s="148"/>
      <c r="J17" s="148"/>
    </row>
    <row r="18" spans="1:11" ht="16.149999999999999" customHeight="1" x14ac:dyDescent="0.2">
      <c r="A18" s="1">
        <v>3</v>
      </c>
      <c r="B18" s="92" t="s">
        <v>15</v>
      </c>
      <c r="C18" s="92"/>
      <c r="D18" s="92"/>
      <c r="E18" s="92"/>
      <c r="F18" s="92"/>
      <c r="G18" s="92"/>
      <c r="H18" s="151">
        <v>1036.2</v>
      </c>
      <c r="I18" s="148"/>
      <c r="J18" s="148"/>
    </row>
    <row r="19" spans="1:11" ht="16.149999999999999" customHeight="1" x14ac:dyDescent="0.2">
      <c r="A19" s="1">
        <v>4</v>
      </c>
      <c r="B19" s="92" t="s">
        <v>16</v>
      </c>
      <c r="C19" s="92"/>
      <c r="D19" s="92"/>
      <c r="E19" s="92"/>
      <c r="F19" s="92"/>
      <c r="G19" s="92"/>
      <c r="H19" s="148" t="s">
        <v>175</v>
      </c>
      <c r="I19" s="148"/>
      <c r="J19" s="148"/>
    </row>
    <row r="20" spans="1:11" ht="16.149999999999999" customHeight="1" x14ac:dyDescent="0.2">
      <c r="A20" s="1">
        <v>5</v>
      </c>
      <c r="B20" s="92" t="s">
        <v>17</v>
      </c>
      <c r="C20" s="92"/>
      <c r="D20" s="92"/>
      <c r="E20" s="92"/>
      <c r="F20" s="92"/>
      <c r="G20" s="92"/>
      <c r="H20" s="148" t="s">
        <v>168</v>
      </c>
      <c r="I20" s="148"/>
      <c r="J20" s="148"/>
    </row>
    <row r="21" spans="1:1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1" ht="27.6" customHeight="1" x14ac:dyDescent="0.2">
      <c r="A22" s="149"/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1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1" ht="20.65" customHeight="1" x14ac:dyDescent="0.2">
      <c r="A24" s="150" t="s">
        <v>18</v>
      </c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1" ht="30.4" customHeight="1" x14ac:dyDescent="0.2">
      <c r="A25" s="4">
        <v>1</v>
      </c>
      <c r="B25" s="130" t="s">
        <v>19</v>
      </c>
      <c r="C25" s="130"/>
      <c r="D25" s="130"/>
      <c r="E25" s="130"/>
      <c r="F25" s="130"/>
      <c r="G25" s="130"/>
      <c r="H25" s="130" t="s">
        <v>20</v>
      </c>
      <c r="I25" s="130"/>
      <c r="J25" s="4" t="s">
        <v>21</v>
      </c>
    </row>
    <row r="26" spans="1:11" ht="27.6" customHeight="1" x14ac:dyDescent="0.2">
      <c r="A26" s="1" t="s">
        <v>3</v>
      </c>
      <c r="B26" s="92" t="s">
        <v>177</v>
      </c>
      <c r="C26" s="92"/>
      <c r="D26" s="92"/>
      <c r="E26" s="92"/>
      <c r="F26" s="92"/>
      <c r="G26" s="92"/>
      <c r="H26" s="92"/>
      <c r="I26" s="92"/>
      <c r="J26" s="5">
        <f>1036.2</f>
        <v>1036.2</v>
      </c>
      <c r="K26" s="81">
        <f>J26</f>
        <v>1036.2</v>
      </c>
    </row>
    <row r="27" spans="1:11" ht="14.65" customHeight="1" x14ac:dyDescent="0.2">
      <c r="A27" s="1" t="s">
        <v>7</v>
      </c>
      <c r="B27" s="92" t="s">
        <v>169</v>
      </c>
      <c r="C27" s="92"/>
      <c r="D27" s="92"/>
      <c r="E27" s="92"/>
      <c r="F27" s="92"/>
      <c r="G27" s="92"/>
      <c r="H27" s="92"/>
      <c r="I27" s="6">
        <v>0.2</v>
      </c>
      <c r="J27" s="5">
        <f>ROUND(I27*J26,2)</f>
        <v>207.24</v>
      </c>
      <c r="K27" s="5">
        <f>ROUND(I27*K26,2)</f>
        <v>207.24</v>
      </c>
    </row>
    <row r="28" spans="1:11" ht="14.65" customHeight="1" x14ac:dyDescent="0.2">
      <c r="A28" s="1" t="s">
        <v>24</v>
      </c>
      <c r="B28" s="92" t="s">
        <v>25</v>
      </c>
      <c r="C28" s="92"/>
      <c r="D28" s="92"/>
      <c r="E28" s="92"/>
      <c r="F28" s="92"/>
      <c r="G28" s="92"/>
      <c r="H28" s="92"/>
      <c r="I28" s="92"/>
      <c r="J28" s="5"/>
    </row>
    <row r="29" spans="1:11" ht="15.75" customHeight="1" x14ac:dyDescent="0.2">
      <c r="A29" s="129" t="s">
        <v>26</v>
      </c>
      <c r="B29" s="129"/>
      <c r="C29" s="129"/>
      <c r="D29" s="129"/>
      <c r="E29" s="129"/>
      <c r="F29" s="129"/>
      <c r="G29" s="129"/>
      <c r="H29" s="129"/>
      <c r="I29" s="129"/>
      <c r="J29" s="7">
        <f>SUM(J26:J28)</f>
        <v>1243.44</v>
      </c>
      <c r="K29" s="7">
        <f>SUM(K26:K28)</f>
        <v>1243.44</v>
      </c>
    </row>
    <row r="30" spans="1:1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1" ht="39" customHeight="1" x14ac:dyDescent="0.2">
      <c r="A31" s="144" t="s">
        <v>161</v>
      </c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1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1" s="69" customFormat="1" ht="16.149999999999999" customHeight="1" x14ac:dyDescent="0.2">
      <c r="A33" s="145" t="s">
        <v>27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1" s="69" customFormat="1" ht="15" x14ac:dyDescent="0.2">
      <c r="A34" s="146" t="s">
        <v>162</v>
      </c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1" s="69" customFormat="1" ht="15" x14ac:dyDescent="0.2">
      <c r="A35" s="70" t="s">
        <v>28</v>
      </c>
      <c r="B35" s="147" t="s">
        <v>163</v>
      </c>
      <c r="C35" s="147"/>
      <c r="D35" s="147"/>
      <c r="E35" s="147"/>
      <c r="F35" s="147"/>
      <c r="G35" s="147"/>
      <c r="H35" s="147"/>
      <c r="I35" s="147"/>
      <c r="J35" s="71" t="s">
        <v>29</v>
      </c>
    </row>
    <row r="36" spans="1:11" s="69" customFormat="1" ht="27.6" customHeight="1" x14ac:dyDescent="0.2">
      <c r="A36" s="72" t="s">
        <v>3</v>
      </c>
      <c r="B36" s="140" t="s">
        <v>131</v>
      </c>
      <c r="C36" s="140"/>
      <c r="D36" s="140"/>
      <c r="E36" s="140"/>
      <c r="F36" s="140"/>
      <c r="G36" s="140"/>
      <c r="H36" s="140"/>
      <c r="I36" s="73">
        <v>8.3299999999999999E-2</v>
      </c>
      <c r="J36" s="74">
        <f>ROUND($J$29*I36,2)</f>
        <v>103.58</v>
      </c>
      <c r="K36" s="74">
        <f>ROUND($K$29*I36,2)</f>
        <v>103.58</v>
      </c>
    </row>
    <row r="37" spans="1:11" s="69" customFormat="1" ht="36.200000000000003" customHeight="1" x14ac:dyDescent="0.2">
      <c r="A37" s="72" t="s">
        <v>5</v>
      </c>
      <c r="B37" s="141" t="s">
        <v>164</v>
      </c>
      <c r="C37" s="141"/>
      <c r="D37" s="141"/>
      <c r="E37" s="141"/>
      <c r="F37" s="141"/>
      <c r="G37" s="141"/>
      <c r="H37" s="141"/>
      <c r="I37" s="75">
        <v>3.0249999999999999E-2</v>
      </c>
      <c r="J37" s="74">
        <f>ROUND($J$29*I37,2)</f>
        <v>37.61</v>
      </c>
      <c r="K37" s="74">
        <f>ROUND($K$29*I37,2)</f>
        <v>37.61</v>
      </c>
    </row>
    <row r="38" spans="1:11" s="69" customFormat="1" x14ac:dyDescent="0.2">
      <c r="A38" s="142" t="s">
        <v>30</v>
      </c>
      <c r="B38" s="142"/>
      <c r="C38" s="142"/>
      <c r="D38" s="142"/>
      <c r="E38" s="142"/>
      <c r="F38" s="142"/>
      <c r="G38" s="142"/>
      <c r="H38" s="142"/>
      <c r="I38" s="142"/>
      <c r="J38" s="76">
        <f>SUM(J36+J37)</f>
        <v>141.19</v>
      </c>
      <c r="K38" s="76">
        <f>SUM(K36+K37)</f>
        <v>141.19</v>
      </c>
    </row>
    <row r="39" spans="1:11" s="69" customFormat="1" x14ac:dyDescent="0.2">
      <c r="A39" s="77" t="s">
        <v>7</v>
      </c>
      <c r="B39" s="143" t="s">
        <v>31</v>
      </c>
      <c r="C39" s="143"/>
      <c r="D39" s="143"/>
      <c r="E39" s="143"/>
      <c r="F39" s="143"/>
      <c r="G39" s="143"/>
      <c r="H39" s="143"/>
      <c r="I39" s="143"/>
      <c r="J39" s="78">
        <f>ROUND(I54*J38,2)</f>
        <v>51.96</v>
      </c>
      <c r="K39" s="78">
        <f>ROUND(I54*K38,2)</f>
        <v>51.96</v>
      </c>
    </row>
    <row r="40" spans="1:11" x14ac:dyDescent="0.2">
      <c r="A40" s="122" t="s">
        <v>30</v>
      </c>
      <c r="B40" s="122"/>
      <c r="C40" s="122"/>
      <c r="D40" s="122"/>
      <c r="E40" s="122"/>
      <c r="F40" s="122"/>
      <c r="G40" s="122"/>
      <c r="H40" s="122"/>
      <c r="I40" s="122"/>
      <c r="J40" s="12">
        <f>J38+J39</f>
        <v>193.15</v>
      </c>
      <c r="K40" s="12">
        <f>K38+K39</f>
        <v>193.15</v>
      </c>
    </row>
    <row r="41" spans="1:1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</row>
    <row r="42" spans="1:11" ht="48.2" customHeight="1" x14ac:dyDescent="0.2">
      <c r="A42" s="128" t="s">
        <v>32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1" ht="30.4" customHeight="1" x14ac:dyDescent="0.2">
      <c r="A44" s="125" t="s">
        <v>33</v>
      </c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1" ht="30.4" customHeight="1" x14ac:dyDescent="0.2">
      <c r="A45" s="13" t="s">
        <v>34</v>
      </c>
      <c r="B45" s="126" t="s">
        <v>35</v>
      </c>
      <c r="C45" s="126"/>
      <c r="D45" s="126"/>
      <c r="E45" s="126"/>
      <c r="F45" s="126"/>
      <c r="G45" s="126"/>
      <c r="H45" s="126"/>
      <c r="I45" s="4" t="s">
        <v>36</v>
      </c>
      <c r="J45" s="4" t="s">
        <v>37</v>
      </c>
    </row>
    <row r="46" spans="1:11" x14ac:dyDescent="0.2">
      <c r="A46" s="8" t="s">
        <v>3</v>
      </c>
      <c r="B46" s="120" t="s">
        <v>38</v>
      </c>
      <c r="C46" s="120"/>
      <c r="D46" s="120"/>
      <c r="E46" s="120"/>
      <c r="F46" s="120"/>
      <c r="G46" s="120"/>
      <c r="H46" s="120"/>
      <c r="I46" s="14">
        <v>0.2</v>
      </c>
      <c r="J46" s="15">
        <f t="shared" ref="J46:J53" si="0">ROUND($J$29*I46,2)</f>
        <v>248.69</v>
      </c>
      <c r="K46" s="15">
        <f t="shared" ref="K46:K53" si="1">ROUND($K$29*I46,2)</f>
        <v>248.69</v>
      </c>
    </row>
    <row r="47" spans="1:11" x14ac:dyDescent="0.2">
      <c r="A47" s="8" t="s">
        <v>5</v>
      </c>
      <c r="B47" s="120" t="s">
        <v>39</v>
      </c>
      <c r="C47" s="120"/>
      <c r="D47" s="120"/>
      <c r="E47" s="120"/>
      <c r="F47" s="120"/>
      <c r="G47" s="120"/>
      <c r="H47" s="120"/>
      <c r="I47" s="16">
        <v>2.5000000000000001E-2</v>
      </c>
      <c r="J47" s="15">
        <f t="shared" si="0"/>
        <v>31.09</v>
      </c>
      <c r="K47" s="15">
        <f t="shared" si="1"/>
        <v>31.09</v>
      </c>
    </row>
    <row r="48" spans="1:11" ht="46.5" customHeight="1" x14ac:dyDescent="0.2">
      <c r="A48" s="8" t="s">
        <v>7</v>
      </c>
      <c r="B48" s="119" t="s">
        <v>40</v>
      </c>
      <c r="C48" s="119"/>
      <c r="D48" s="119"/>
      <c r="E48" s="17" t="s">
        <v>41</v>
      </c>
      <c r="F48" s="18">
        <v>0.03</v>
      </c>
      <c r="G48" s="17" t="s">
        <v>42</v>
      </c>
      <c r="H48" s="19">
        <v>1</v>
      </c>
      <c r="I48" s="20">
        <f>ROUND((F48*H48),6)</f>
        <v>0.03</v>
      </c>
      <c r="J48" s="15">
        <f t="shared" si="0"/>
        <v>37.299999999999997</v>
      </c>
      <c r="K48" s="15">
        <f t="shared" si="1"/>
        <v>37.299999999999997</v>
      </c>
    </row>
    <row r="49" spans="1:11" x14ac:dyDescent="0.2">
      <c r="A49" s="8" t="s">
        <v>9</v>
      </c>
      <c r="B49" s="120" t="s">
        <v>43</v>
      </c>
      <c r="C49" s="120"/>
      <c r="D49" s="120"/>
      <c r="E49" s="120"/>
      <c r="F49" s="120"/>
      <c r="G49" s="120"/>
      <c r="H49" s="120"/>
      <c r="I49" s="14">
        <v>1.4999999999999999E-2</v>
      </c>
      <c r="J49" s="15">
        <f t="shared" si="0"/>
        <v>18.649999999999999</v>
      </c>
      <c r="K49" s="15">
        <f t="shared" si="1"/>
        <v>18.649999999999999</v>
      </c>
    </row>
    <row r="50" spans="1:11" x14ac:dyDescent="0.2">
      <c r="A50" s="8" t="s">
        <v>22</v>
      </c>
      <c r="B50" s="120" t="s">
        <v>44</v>
      </c>
      <c r="C50" s="120"/>
      <c r="D50" s="120"/>
      <c r="E50" s="120"/>
      <c r="F50" s="120"/>
      <c r="G50" s="120"/>
      <c r="H50" s="120"/>
      <c r="I50" s="14">
        <v>0.01</v>
      </c>
      <c r="J50" s="15">
        <f t="shared" si="0"/>
        <v>12.43</v>
      </c>
      <c r="K50" s="15">
        <f t="shared" si="1"/>
        <v>12.43</v>
      </c>
    </row>
    <row r="51" spans="1:11" x14ac:dyDescent="0.2">
      <c r="A51" s="8" t="s">
        <v>23</v>
      </c>
      <c r="B51" s="120" t="s">
        <v>45</v>
      </c>
      <c r="C51" s="120"/>
      <c r="D51" s="120"/>
      <c r="E51" s="120"/>
      <c r="F51" s="120"/>
      <c r="G51" s="120"/>
      <c r="H51" s="120"/>
      <c r="I51" s="16">
        <v>6.0000000000000001E-3</v>
      </c>
      <c r="J51" s="15">
        <f t="shared" si="0"/>
        <v>7.46</v>
      </c>
      <c r="K51" s="15">
        <f t="shared" si="1"/>
        <v>7.46</v>
      </c>
    </row>
    <row r="52" spans="1:11" x14ac:dyDescent="0.2">
      <c r="A52" s="8" t="s">
        <v>24</v>
      </c>
      <c r="B52" s="120" t="s">
        <v>46</v>
      </c>
      <c r="C52" s="120"/>
      <c r="D52" s="120"/>
      <c r="E52" s="120"/>
      <c r="F52" s="120"/>
      <c r="G52" s="120"/>
      <c r="H52" s="120"/>
      <c r="I52" s="14">
        <v>2E-3</v>
      </c>
      <c r="J52" s="15">
        <f t="shared" si="0"/>
        <v>2.4900000000000002</v>
      </c>
      <c r="K52" s="15">
        <f t="shared" si="1"/>
        <v>2.4900000000000002</v>
      </c>
    </row>
    <row r="53" spans="1:11" x14ac:dyDescent="0.2">
      <c r="A53" s="8" t="s">
        <v>47</v>
      </c>
      <c r="B53" s="120" t="s">
        <v>48</v>
      </c>
      <c r="C53" s="120"/>
      <c r="D53" s="120"/>
      <c r="E53" s="120"/>
      <c r="F53" s="120"/>
      <c r="G53" s="120"/>
      <c r="H53" s="120"/>
      <c r="I53" s="16">
        <v>0.08</v>
      </c>
      <c r="J53" s="15">
        <f t="shared" si="0"/>
        <v>99.48</v>
      </c>
      <c r="K53" s="15">
        <f t="shared" si="1"/>
        <v>99.48</v>
      </c>
    </row>
    <row r="54" spans="1:11" x14ac:dyDescent="0.2">
      <c r="A54" s="122" t="s">
        <v>30</v>
      </c>
      <c r="B54" s="122"/>
      <c r="C54" s="122"/>
      <c r="D54" s="122"/>
      <c r="E54" s="122"/>
      <c r="F54" s="122"/>
      <c r="G54" s="122"/>
      <c r="H54" s="122"/>
      <c r="I54" s="21">
        <f>SUM(I46:I53)</f>
        <v>0.36800000000000005</v>
      </c>
      <c r="J54" s="12">
        <f>SUM(J46:J53)</f>
        <v>457.59</v>
      </c>
      <c r="K54" s="12">
        <f>SUM(K46:K53)</f>
        <v>457.59</v>
      </c>
    </row>
    <row r="55" spans="1:1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1" ht="37.35" customHeight="1" x14ac:dyDescent="0.2">
      <c r="A56" s="128"/>
      <c r="B56" s="128"/>
      <c r="C56" s="128"/>
      <c r="D56" s="128"/>
      <c r="E56" s="128"/>
      <c r="F56" s="128"/>
      <c r="G56" s="128"/>
      <c r="H56" s="128"/>
      <c r="I56" s="128"/>
      <c r="J56" s="128"/>
    </row>
    <row r="57" spans="1:1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</row>
    <row r="58" spans="1:11" ht="16.149999999999999" customHeight="1" x14ac:dyDescent="0.2">
      <c r="A58" s="125" t="s">
        <v>49</v>
      </c>
      <c r="B58" s="125"/>
      <c r="C58" s="125"/>
      <c r="D58" s="125"/>
      <c r="E58" s="125"/>
      <c r="F58" s="125"/>
      <c r="G58" s="125"/>
      <c r="H58" s="125"/>
      <c r="I58" s="125"/>
      <c r="J58" s="125"/>
    </row>
    <row r="59" spans="1:11" ht="16.149999999999999" customHeight="1" x14ac:dyDescent="0.2">
      <c r="A59" s="13" t="s">
        <v>50</v>
      </c>
      <c r="B59" s="126" t="s">
        <v>51</v>
      </c>
      <c r="C59" s="126"/>
      <c r="D59" s="126"/>
      <c r="E59" s="126"/>
      <c r="F59" s="126"/>
      <c r="G59" s="126"/>
      <c r="H59" s="126"/>
      <c r="I59" s="126"/>
      <c r="J59" s="4" t="s">
        <v>29</v>
      </c>
    </row>
    <row r="60" spans="1:11" x14ac:dyDescent="0.2">
      <c r="A60" s="8" t="s">
        <v>3</v>
      </c>
      <c r="B60" s="120" t="s">
        <v>52</v>
      </c>
      <c r="C60" s="120"/>
      <c r="D60" s="120"/>
      <c r="E60" s="120"/>
      <c r="F60" s="120"/>
      <c r="G60" s="120"/>
      <c r="H60" s="120"/>
      <c r="I60" s="120"/>
      <c r="J60" s="22">
        <f>IF(ROUND((I63*I61*I62)-(J26*0.06),2)&lt;0,0,ROUND((I63*I61*I62)-(J26*0.06),2))*1+(I61*I62*21.726-0.06*J26)*0</f>
        <v>102.83</v>
      </c>
      <c r="K60" s="22">
        <f>IF(ROUND((I63*I61*I62)-(K26*0.06),2)&lt;0,0,ROUND((I63*I61*I62)-(K26*0.06),2))*1+(I61*I62*21.726-0.06*K26)*0</f>
        <v>102.83</v>
      </c>
    </row>
    <row r="61" spans="1:11" x14ac:dyDescent="0.2">
      <c r="A61" s="8"/>
      <c r="B61" s="139" t="s">
        <v>53</v>
      </c>
      <c r="C61" s="139"/>
      <c r="D61" s="139"/>
      <c r="E61" s="139"/>
      <c r="F61" s="139"/>
      <c r="G61" s="139"/>
      <c r="H61" s="139"/>
      <c r="I61" s="23">
        <v>3.75</v>
      </c>
      <c r="J61" s="24" t="s">
        <v>54</v>
      </c>
    </row>
    <row r="62" spans="1:11" x14ac:dyDescent="0.2">
      <c r="A62" s="8"/>
      <c r="B62" s="139" t="s">
        <v>55</v>
      </c>
      <c r="C62" s="139"/>
      <c r="D62" s="139"/>
      <c r="E62" s="139"/>
      <c r="F62" s="139"/>
      <c r="G62" s="139"/>
      <c r="H62" s="139"/>
      <c r="I62" s="25">
        <v>2</v>
      </c>
      <c r="J62" s="24"/>
    </row>
    <row r="63" spans="1:11" x14ac:dyDescent="0.2">
      <c r="A63" s="8"/>
      <c r="B63" s="139" t="s">
        <v>56</v>
      </c>
      <c r="C63" s="139"/>
      <c r="D63" s="139"/>
      <c r="E63" s="139"/>
      <c r="F63" s="139"/>
      <c r="G63" s="139"/>
      <c r="H63" s="139"/>
      <c r="I63" s="26">
        <v>22</v>
      </c>
      <c r="J63" s="24"/>
    </row>
    <row r="64" spans="1:11" x14ac:dyDescent="0.2">
      <c r="A64" s="8" t="s">
        <v>5</v>
      </c>
      <c r="B64" s="120" t="s">
        <v>171</v>
      </c>
      <c r="C64" s="120"/>
      <c r="D64" s="120"/>
      <c r="E64" s="120"/>
      <c r="F64" s="120"/>
      <c r="G64" s="120"/>
      <c r="H64" s="120"/>
      <c r="I64" s="120"/>
      <c r="J64" s="22">
        <v>288.64</v>
      </c>
      <c r="K64" s="66">
        <f>ROUND(I66*I65*(1-0.18),2)*1+ROUND(21.726*6*(1-0.175),2)*0</f>
        <v>288.64</v>
      </c>
    </row>
    <row r="65" spans="1:11" x14ac:dyDescent="0.2">
      <c r="A65" s="8"/>
      <c r="B65" s="139" t="s">
        <v>170</v>
      </c>
      <c r="C65" s="139"/>
      <c r="D65" s="139"/>
      <c r="E65" s="139"/>
      <c r="F65" s="139"/>
      <c r="G65" s="139"/>
      <c r="H65" s="139"/>
      <c r="I65" s="23">
        <v>16</v>
      </c>
      <c r="J65" s="24" t="s">
        <v>54</v>
      </c>
    </row>
    <row r="66" spans="1:11" x14ac:dyDescent="0.2">
      <c r="A66" s="27"/>
      <c r="B66" s="139" t="s">
        <v>57</v>
      </c>
      <c r="C66" s="139"/>
      <c r="D66" s="139"/>
      <c r="E66" s="139"/>
      <c r="F66" s="139"/>
      <c r="G66" s="139"/>
      <c r="H66" s="139"/>
      <c r="I66" s="28">
        <v>22</v>
      </c>
      <c r="J66" s="24"/>
    </row>
    <row r="67" spans="1:11" x14ac:dyDescent="0.2">
      <c r="A67" s="8" t="s">
        <v>7</v>
      </c>
      <c r="B67" s="120" t="s">
        <v>58</v>
      </c>
      <c r="C67" s="120"/>
      <c r="D67" s="120"/>
      <c r="E67" s="120"/>
      <c r="F67" s="120"/>
      <c r="G67" s="120"/>
      <c r="H67" s="120"/>
      <c r="I67" s="120"/>
      <c r="J67" s="22">
        <v>0</v>
      </c>
    </row>
    <row r="68" spans="1:11" ht="27.6" customHeight="1" x14ac:dyDescent="0.2">
      <c r="A68" s="8" t="s">
        <v>9</v>
      </c>
      <c r="B68" s="119" t="s">
        <v>157</v>
      </c>
      <c r="C68" s="119"/>
      <c r="D68" s="119"/>
      <c r="E68" s="119"/>
      <c r="F68" s="119"/>
      <c r="G68" s="119"/>
      <c r="H68" s="119"/>
      <c r="I68" s="119"/>
      <c r="J68" s="22">
        <f>ROUND(0.001068*7000,2)</f>
        <v>7.48</v>
      </c>
      <c r="K68" s="22">
        <f>ROUND(0.001068*7000,2)</f>
        <v>7.48</v>
      </c>
    </row>
    <row r="69" spans="1:11" ht="27.6" customHeight="1" x14ac:dyDescent="0.2">
      <c r="A69" s="8" t="s">
        <v>22</v>
      </c>
      <c r="B69" s="119" t="s">
        <v>172</v>
      </c>
      <c r="C69" s="119"/>
      <c r="D69" s="119"/>
      <c r="E69" s="119"/>
      <c r="F69" s="119"/>
      <c r="G69" s="119"/>
      <c r="H69" s="119"/>
      <c r="I69" s="119"/>
      <c r="J69" s="3">
        <v>12.6</v>
      </c>
      <c r="K69" s="84">
        <v>12.6</v>
      </c>
    </row>
    <row r="70" spans="1:11" x14ac:dyDescent="0.2">
      <c r="A70" s="8" t="s">
        <v>23</v>
      </c>
      <c r="B70" s="120" t="s">
        <v>59</v>
      </c>
      <c r="C70" s="120"/>
      <c r="D70" s="120"/>
      <c r="E70" s="120"/>
      <c r="F70" s="120"/>
      <c r="G70" s="120"/>
      <c r="H70" s="120"/>
      <c r="I70" s="120"/>
      <c r="J70" s="29" t="s">
        <v>54</v>
      </c>
    </row>
    <row r="71" spans="1:11" x14ac:dyDescent="0.2">
      <c r="A71" s="122" t="s">
        <v>26</v>
      </c>
      <c r="B71" s="122"/>
      <c r="C71" s="122"/>
      <c r="D71" s="122"/>
      <c r="E71" s="122"/>
      <c r="F71" s="122"/>
      <c r="G71" s="122"/>
      <c r="H71" s="122"/>
      <c r="I71" s="122"/>
      <c r="J71" s="12">
        <f>SUM(J60:J69)</f>
        <v>411.55</v>
      </c>
      <c r="K71" s="12">
        <f>SUM(K60:K69)</f>
        <v>411.55</v>
      </c>
    </row>
    <row r="72" spans="1:1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</row>
    <row r="73" spans="1:11" ht="37.35" customHeight="1" x14ac:dyDescent="0.2">
      <c r="A73" s="128"/>
      <c r="B73" s="128"/>
      <c r="C73" s="128"/>
      <c r="D73" s="128"/>
      <c r="E73" s="128"/>
      <c r="F73" s="128"/>
      <c r="G73" s="128"/>
      <c r="H73" s="128"/>
      <c r="I73" s="128"/>
      <c r="J73" s="128"/>
    </row>
    <row r="74" spans="1:1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</row>
    <row r="75" spans="1:11" s="61" customFormat="1" ht="16.149999999999999" customHeight="1" x14ac:dyDescent="0.2">
      <c r="A75" s="137" t="s">
        <v>60</v>
      </c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1" s="61" customFormat="1" ht="16.149999999999999" customHeight="1" x14ac:dyDescent="0.2">
      <c r="A76" s="63">
        <v>2</v>
      </c>
      <c r="B76" s="138" t="s">
        <v>61</v>
      </c>
      <c r="C76" s="138"/>
      <c r="D76" s="138"/>
      <c r="E76" s="138"/>
      <c r="F76" s="138"/>
      <c r="G76" s="138"/>
      <c r="H76" s="138"/>
      <c r="I76" s="138"/>
      <c r="J76" s="63" t="s">
        <v>29</v>
      </c>
    </row>
    <row r="77" spans="1:11" s="61" customFormat="1" ht="14.65" customHeight="1" x14ac:dyDescent="0.2">
      <c r="A77" s="64" t="s">
        <v>28</v>
      </c>
      <c r="B77" s="64"/>
      <c r="C77" s="135" t="s">
        <v>165</v>
      </c>
      <c r="D77" s="135"/>
      <c r="E77" s="135"/>
      <c r="F77" s="135"/>
      <c r="G77" s="135"/>
      <c r="H77" s="135"/>
      <c r="I77" s="135"/>
      <c r="J77" s="65">
        <f>J40</f>
        <v>193.15</v>
      </c>
      <c r="K77" s="82">
        <f>K40</f>
        <v>193.15</v>
      </c>
    </row>
    <row r="78" spans="1:11" s="61" customFormat="1" ht="14.65" customHeight="1" x14ac:dyDescent="0.2">
      <c r="A78" s="64" t="s">
        <v>34</v>
      </c>
      <c r="B78" s="64"/>
      <c r="C78" s="135" t="s">
        <v>35</v>
      </c>
      <c r="D78" s="135"/>
      <c r="E78" s="135"/>
      <c r="F78" s="135"/>
      <c r="G78" s="135"/>
      <c r="H78" s="135"/>
      <c r="I78" s="135"/>
      <c r="J78" s="65">
        <f>J54</f>
        <v>457.59</v>
      </c>
      <c r="K78" s="82">
        <f>K54</f>
        <v>457.59</v>
      </c>
    </row>
    <row r="79" spans="1:11" s="61" customFormat="1" ht="14.65" customHeight="1" x14ac:dyDescent="0.2">
      <c r="A79" s="64" t="s">
        <v>50</v>
      </c>
      <c r="B79" s="64"/>
      <c r="C79" s="135" t="s">
        <v>51</v>
      </c>
      <c r="D79" s="135"/>
      <c r="E79" s="135"/>
      <c r="F79" s="135"/>
      <c r="G79" s="135"/>
      <c r="H79" s="135"/>
      <c r="I79" s="135"/>
      <c r="J79" s="65">
        <f>J71</f>
        <v>411.55</v>
      </c>
      <c r="K79" s="82">
        <f>K71</f>
        <v>411.55</v>
      </c>
    </row>
    <row r="80" spans="1:11" ht="14.65" customHeight="1" x14ac:dyDescent="0.2">
      <c r="A80" s="136" t="s">
        <v>30</v>
      </c>
      <c r="B80" s="136"/>
      <c r="C80" s="136"/>
      <c r="D80" s="136"/>
      <c r="E80" s="136"/>
      <c r="F80" s="136"/>
      <c r="G80" s="136"/>
      <c r="H80" s="136"/>
      <c r="I80" s="136"/>
      <c r="J80" s="30">
        <f>SUM(J77+J78+J79)</f>
        <v>1062.29</v>
      </c>
      <c r="K80" s="30">
        <f>SUM(K77+K78+K79)</f>
        <v>1062.29</v>
      </c>
    </row>
    <row r="81" spans="1:11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</row>
    <row r="82" spans="1:11" ht="16.149999999999999" customHeight="1" x14ac:dyDescent="0.2">
      <c r="A82" s="125" t="s">
        <v>62</v>
      </c>
      <c r="B82" s="125"/>
      <c r="C82" s="125"/>
      <c r="D82" s="125"/>
      <c r="E82" s="125"/>
      <c r="F82" s="125"/>
      <c r="G82" s="125"/>
      <c r="H82" s="125"/>
      <c r="I82" s="125"/>
      <c r="J82" s="125"/>
    </row>
    <row r="83" spans="1:11" ht="16.149999999999999" customHeight="1" x14ac:dyDescent="0.2">
      <c r="A83" s="13">
        <v>3</v>
      </c>
      <c r="B83" s="130" t="s">
        <v>63</v>
      </c>
      <c r="C83" s="130"/>
      <c r="D83" s="130"/>
      <c r="E83" s="130"/>
      <c r="F83" s="130"/>
      <c r="G83" s="130"/>
      <c r="H83" s="130"/>
      <c r="I83" s="130"/>
      <c r="J83" s="13" t="s">
        <v>64</v>
      </c>
    </row>
    <row r="84" spans="1:11" ht="46.5" customHeight="1" x14ac:dyDescent="0.2">
      <c r="A84" s="8" t="s">
        <v>3</v>
      </c>
      <c r="B84" s="119" t="s">
        <v>65</v>
      </c>
      <c r="C84" s="119"/>
      <c r="D84" s="119"/>
      <c r="E84" s="119"/>
      <c r="F84" s="119"/>
      <c r="G84" s="119"/>
      <c r="H84" s="119"/>
      <c r="I84" s="119"/>
      <c r="J84" s="15">
        <f>ROUND((($J$29/12)+($J$36/12)+($J$29/12/12)+($J$37/12))*(30/30)*0.05,2)</f>
        <v>6.2</v>
      </c>
      <c r="K84" s="15">
        <f>ROUND((($K$29/12)+($K$36/12)+($K$29/12/12)+($K$37/12))*(30/30)*0.05,2)</f>
        <v>6.2</v>
      </c>
    </row>
    <row r="85" spans="1:11" ht="14.65" customHeight="1" x14ac:dyDescent="0.2">
      <c r="A85" s="8" t="s">
        <v>5</v>
      </c>
      <c r="B85" s="119" t="s">
        <v>66</v>
      </c>
      <c r="C85" s="119"/>
      <c r="D85" s="119"/>
      <c r="E85" s="119"/>
      <c r="F85" s="119"/>
      <c r="G85" s="119"/>
      <c r="H85" s="119"/>
      <c r="I85" s="119"/>
      <c r="J85" s="15">
        <f>ROUND($J$84*I53,2)</f>
        <v>0.5</v>
      </c>
      <c r="K85" s="15">
        <f>ROUND($K$84*I53,2)</f>
        <v>0.5</v>
      </c>
    </row>
    <row r="86" spans="1:11" ht="36.200000000000003" customHeight="1" x14ac:dyDescent="0.2">
      <c r="A86" s="8" t="s">
        <v>7</v>
      </c>
      <c r="B86" s="119" t="s">
        <v>132</v>
      </c>
      <c r="C86" s="119"/>
      <c r="D86" s="119"/>
      <c r="E86" s="119"/>
      <c r="F86" s="119"/>
      <c r="G86" s="119"/>
      <c r="H86" s="119"/>
      <c r="I86" s="31">
        <v>2.3999999999999998E-3</v>
      </c>
      <c r="J86" s="15">
        <f>ROUND($J$29*I86,2)</f>
        <v>2.98</v>
      </c>
      <c r="K86" s="15">
        <f>ROUND($K$29*I86,2)</f>
        <v>2.98</v>
      </c>
    </row>
    <row r="87" spans="1:11" ht="27.6" customHeight="1" x14ac:dyDescent="0.2">
      <c r="A87" s="8" t="s">
        <v>9</v>
      </c>
      <c r="B87" s="119" t="s">
        <v>67</v>
      </c>
      <c r="C87" s="119"/>
      <c r="D87" s="119"/>
      <c r="E87" s="119"/>
      <c r="F87" s="119"/>
      <c r="G87" s="119"/>
      <c r="H87" s="119"/>
      <c r="I87" s="119"/>
      <c r="J87" s="15">
        <f>ROUND(((($J$29/30)*7)/$H$10)*0.9,2)</f>
        <v>21.76</v>
      </c>
      <c r="K87" s="15">
        <f>ROUND(((($K$29/30)*7)/$H$10)*0.9,2)</f>
        <v>21.76</v>
      </c>
    </row>
    <row r="88" spans="1:11" ht="14.65" customHeight="1" x14ac:dyDescent="0.2">
      <c r="A88" s="8" t="s">
        <v>22</v>
      </c>
      <c r="B88" s="119" t="s">
        <v>68</v>
      </c>
      <c r="C88" s="119"/>
      <c r="D88" s="119"/>
      <c r="E88" s="119"/>
      <c r="F88" s="119"/>
      <c r="G88" s="119"/>
      <c r="H88" s="119"/>
      <c r="I88" s="119"/>
      <c r="J88" s="15">
        <f>ROUND($I$54*J87,2)</f>
        <v>8.01</v>
      </c>
      <c r="K88" s="15">
        <f>ROUND($I$54*K87,2)</f>
        <v>8.01</v>
      </c>
    </row>
    <row r="89" spans="1:11" ht="36.200000000000003" customHeight="1" x14ac:dyDescent="0.2">
      <c r="A89" s="8" t="s">
        <v>23</v>
      </c>
      <c r="B89" s="119" t="s">
        <v>133</v>
      </c>
      <c r="C89" s="119"/>
      <c r="D89" s="119"/>
      <c r="E89" s="119"/>
      <c r="F89" s="119"/>
      <c r="G89" s="119"/>
      <c r="H89" s="119"/>
      <c r="I89" s="31">
        <v>4.7599999999999996E-2</v>
      </c>
      <c r="J89" s="15">
        <f>ROUND($J$29*I89,2)</f>
        <v>59.19</v>
      </c>
      <c r="K89" s="15">
        <f>ROUND($K$29*I89,2)</f>
        <v>59.19</v>
      </c>
    </row>
    <row r="90" spans="1:11" x14ac:dyDescent="0.2">
      <c r="A90" s="122" t="s">
        <v>30</v>
      </c>
      <c r="B90" s="122"/>
      <c r="C90" s="122"/>
      <c r="D90" s="122"/>
      <c r="E90" s="122"/>
      <c r="F90" s="122"/>
      <c r="G90" s="122"/>
      <c r="H90" s="122"/>
      <c r="I90" s="122"/>
      <c r="J90" s="12">
        <f>SUM(J84:J89)</f>
        <v>98.64</v>
      </c>
      <c r="K90" s="12">
        <f>SUM(K84:K89)</f>
        <v>98.64</v>
      </c>
    </row>
    <row r="91" spans="1:11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</row>
    <row r="92" spans="1:11" ht="30" customHeight="1" x14ac:dyDescent="0.2">
      <c r="A92" s="125" t="s">
        <v>69</v>
      </c>
      <c r="B92" s="125"/>
      <c r="C92" s="125"/>
      <c r="D92" s="125"/>
      <c r="E92" s="125"/>
      <c r="F92" s="125"/>
      <c r="G92" s="125"/>
      <c r="H92" s="125"/>
      <c r="I92" s="125"/>
      <c r="J92" s="125"/>
    </row>
    <row r="93" spans="1:11" ht="46.5" customHeight="1" x14ac:dyDescent="0.2">
      <c r="A93" s="128"/>
      <c r="B93" s="128"/>
      <c r="C93" s="128"/>
      <c r="D93" s="128"/>
      <c r="E93" s="128"/>
      <c r="F93" s="128"/>
      <c r="G93" s="128"/>
      <c r="H93" s="128"/>
      <c r="I93" s="128"/>
      <c r="J93" s="128"/>
    </row>
    <row r="94" spans="1:11" ht="79.7" customHeight="1" x14ac:dyDescent="0.2">
      <c r="A94" s="133" t="s">
        <v>134</v>
      </c>
      <c r="B94" s="133"/>
      <c r="C94" s="133"/>
      <c r="D94" s="133"/>
      <c r="E94" s="133"/>
      <c r="F94" s="133"/>
      <c r="G94" s="133"/>
      <c r="H94" s="133"/>
      <c r="I94" s="133"/>
      <c r="J94" s="32">
        <f>K97+K29+K36+K37</f>
        <v>1497.4699999999998</v>
      </c>
    </row>
    <row r="95" spans="1:11" ht="14.6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</row>
    <row r="96" spans="1:11" ht="15" x14ac:dyDescent="0.25">
      <c r="A96" s="33" t="s">
        <v>70</v>
      </c>
      <c r="B96" s="126" t="s">
        <v>71</v>
      </c>
      <c r="C96" s="126"/>
      <c r="D96" s="126"/>
      <c r="E96" s="126"/>
      <c r="F96" s="126"/>
      <c r="G96" s="126"/>
      <c r="H96" s="126"/>
      <c r="I96" s="126"/>
      <c r="J96" s="33" t="s">
        <v>29</v>
      </c>
    </row>
    <row r="97" spans="1:11" ht="25.9" customHeight="1" x14ac:dyDescent="0.2">
      <c r="A97" s="10" t="s">
        <v>3</v>
      </c>
      <c r="B97" s="119" t="s">
        <v>135</v>
      </c>
      <c r="C97" s="119"/>
      <c r="D97" s="119"/>
      <c r="E97" s="119"/>
      <c r="F97" s="119"/>
      <c r="G97" s="119"/>
      <c r="H97" s="119"/>
      <c r="I97" s="9">
        <v>9.0749999999999997E-2</v>
      </c>
      <c r="J97" s="15">
        <f>ROUND(($J$29*I97),2)</f>
        <v>112.84</v>
      </c>
      <c r="K97" s="15">
        <f>ROUND(($K$29*I97),2)</f>
        <v>112.84</v>
      </c>
    </row>
    <row r="98" spans="1:11" x14ac:dyDescent="0.2">
      <c r="A98" s="10" t="s">
        <v>5</v>
      </c>
      <c r="B98" s="120" t="s">
        <v>72</v>
      </c>
      <c r="C98" s="120"/>
      <c r="D98" s="120"/>
      <c r="E98" s="120"/>
      <c r="F98" s="120"/>
      <c r="G98" s="120"/>
      <c r="H98" s="120"/>
      <c r="I98" s="120"/>
      <c r="J98" s="34">
        <f>ROUND((($J$94/30)*2.96)/12,2)</f>
        <v>12.31</v>
      </c>
      <c r="K98" s="34">
        <f>ROUND((($J$94/30)*2.96)/12,2)</f>
        <v>12.31</v>
      </c>
    </row>
    <row r="99" spans="1:11" x14ac:dyDescent="0.2">
      <c r="A99" s="10" t="s">
        <v>7</v>
      </c>
      <c r="B99" s="120" t="s">
        <v>73</v>
      </c>
      <c r="C99" s="120"/>
      <c r="D99" s="120"/>
      <c r="E99" s="120"/>
      <c r="F99" s="120"/>
      <c r="G99" s="120"/>
      <c r="H99" s="120"/>
      <c r="I99" s="120"/>
      <c r="J99" s="34">
        <f>ROUND((($J$94/30)*5)/12*0.015,2)</f>
        <v>0.31</v>
      </c>
      <c r="K99" s="34">
        <f>ROUND((($J$94/30)*5)/12*0.015,2)</f>
        <v>0.31</v>
      </c>
    </row>
    <row r="100" spans="1:11" x14ac:dyDescent="0.2">
      <c r="A100" s="10" t="s">
        <v>9</v>
      </c>
      <c r="B100" s="120" t="s">
        <v>74</v>
      </c>
      <c r="C100" s="120"/>
      <c r="D100" s="120"/>
      <c r="E100" s="120"/>
      <c r="F100" s="120"/>
      <c r="G100" s="120"/>
      <c r="H100" s="120"/>
      <c r="I100" s="120"/>
      <c r="J100" s="11">
        <f>ROUND(((($J$94/30)*15)/12)*0.0078,2)</f>
        <v>0.49</v>
      </c>
      <c r="K100" s="11">
        <f>ROUND(((($J$94/30)*15)/12)*0.0078,2)</f>
        <v>0.49</v>
      </c>
    </row>
    <row r="101" spans="1:11" x14ac:dyDescent="0.2">
      <c r="A101" s="10" t="s">
        <v>22</v>
      </c>
      <c r="B101" s="120" t="s">
        <v>75</v>
      </c>
      <c r="C101" s="120"/>
      <c r="D101" s="120"/>
      <c r="E101" s="120"/>
      <c r="F101" s="120"/>
      <c r="G101" s="120"/>
      <c r="H101" s="120"/>
      <c r="I101" s="120"/>
      <c r="J101" s="35">
        <f>ROUND(((($J$29+$J$29/3)*4/12)/12)*0.02,2)</f>
        <v>0.92</v>
      </c>
      <c r="K101" s="35">
        <f>ROUND(((($J$29+$J$29/3)*4/12)/12)*0.02,2)</f>
        <v>0.92</v>
      </c>
    </row>
    <row r="102" spans="1:11" x14ac:dyDescent="0.2">
      <c r="A102" s="36" t="s">
        <v>23</v>
      </c>
      <c r="B102" s="132" t="s">
        <v>76</v>
      </c>
      <c r="C102" s="132"/>
      <c r="D102" s="132"/>
      <c r="E102" s="132"/>
      <c r="F102" s="132"/>
      <c r="G102" s="132"/>
      <c r="H102" s="132"/>
      <c r="I102" s="132"/>
      <c r="J102" s="11">
        <f>ROUND(((($J$94/30)*5)/12),2)</f>
        <v>20.8</v>
      </c>
      <c r="K102" s="11">
        <f>ROUND(((($J$94/30)*5)/12),2)</f>
        <v>20.8</v>
      </c>
    </row>
    <row r="103" spans="1:11" x14ac:dyDescent="0.2">
      <c r="A103" s="122" t="s">
        <v>30</v>
      </c>
      <c r="B103" s="122"/>
      <c r="C103" s="122"/>
      <c r="D103" s="122"/>
      <c r="E103" s="122"/>
      <c r="F103" s="122"/>
      <c r="G103" s="122"/>
      <c r="H103" s="122"/>
      <c r="I103" s="122"/>
      <c r="J103" s="37">
        <f>SUM(J97:J102)</f>
        <v>147.67000000000002</v>
      </c>
      <c r="K103" s="37">
        <f>SUM(K97:K102)</f>
        <v>147.67000000000002</v>
      </c>
    </row>
    <row r="104" spans="1:11" ht="14.65" customHeight="1" x14ac:dyDescent="0.2">
      <c r="A104" s="10" t="s">
        <v>24</v>
      </c>
      <c r="B104" s="120" t="s">
        <v>77</v>
      </c>
      <c r="C104" s="120"/>
      <c r="D104" s="120"/>
      <c r="E104" s="120"/>
      <c r="F104" s="120"/>
      <c r="G104" s="120"/>
      <c r="H104" s="120"/>
      <c r="I104" s="120"/>
      <c r="J104" s="11">
        <f>ROUND(I54*J103,2)</f>
        <v>54.34</v>
      </c>
      <c r="K104" s="11">
        <f>ROUND(I54*K103,2)</f>
        <v>54.34</v>
      </c>
    </row>
    <row r="105" spans="1:11" x14ac:dyDescent="0.2">
      <c r="A105" s="122" t="s">
        <v>30</v>
      </c>
      <c r="B105" s="122"/>
      <c r="C105" s="122"/>
      <c r="D105" s="122"/>
      <c r="E105" s="122"/>
      <c r="F105" s="122"/>
      <c r="G105" s="122"/>
      <c r="H105" s="122"/>
      <c r="I105" s="122"/>
      <c r="J105" s="12">
        <f>SUM(J103:J104)</f>
        <v>202.01000000000002</v>
      </c>
      <c r="K105" s="12">
        <f>SUM(K103:K104)</f>
        <v>202.01000000000002</v>
      </c>
    </row>
    <row r="106" spans="1:11" ht="25.9" customHeight="1" x14ac:dyDescent="0.2">
      <c r="A106" s="128" t="s">
        <v>78</v>
      </c>
      <c r="B106" s="128"/>
      <c r="C106" s="128"/>
      <c r="D106" s="128"/>
      <c r="E106" s="128"/>
      <c r="F106" s="128"/>
      <c r="G106" s="128"/>
      <c r="H106" s="128"/>
      <c r="I106" s="128"/>
      <c r="J106" s="128"/>
    </row>
    <row r="107" spans="1:1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1" ht="16.149999999999999" customHeight="1" x14ac:dyDescent="0.2">
      <c r="A108" s="125" t="s">
        <v>79</v>
      </c>
      <c r="B108" s="125"/>
      <c r="C108" s="125"/>
      <c r="D108" s="125"/>
      <c r="E108" s="125"/>
      <c r="F108" s="125"/>
      <c r="G108" s="125"/>
      <c r="H108" s="125"/>
      <c r="I108" s="125"/>
      <c r="J108" s="125"/>
    </row>
    <row r="109" spans="1:11" ht="15" x14ac:dyDescent="0.2">
      <c r="A109" s="13" t="s">
        <v>80</v>
      </c>
      <c r="B109" s="126" t="s">
        <v>81</v>
      </c>
      <c r="C109" s="126"/>
      <c r="D109" s="126"/>
      <c r="E109" s="126"/>
      <c r="F109" s="126"/>
      <c r="G109" s="126"/>
      <c r="H109" s="126"/>
      <c r="I109" s="126"/>
      <c r="J109" s="38" t="s">
        <v>29</v>
      </c>
    </row>
    <row r="110" spans="1:11" x14ac:dyDescent="0.2">
      <c r="A110" s="8" t="s">
        <v>3</v>
      </c>
      <c r="B110" s="120" t="s">
        <v>82</v>
      </c>
      <c r="C110" s="120"/>
      <c r="D110" s="120"/>
      <c r="E110" s="120"/>
      <c r="F110" s="120"/>
      <c r="G110" s="120"/>
      <c r="H110" s="120"/>
      <c r="I110" s="120"/>
      <c r="J110" s="15">
        <v>0</v>
      </c>
    </row>
    <row r="111" spans="1:11" x14ac:dyDescent="0.2">
      <c r="A111" s="131" t="s">
        <v>30</v>
      </c>
      <c r="B111" s="131"/>
      <c r="C111" s="131"/>
      <c r="D111" s="131"/>
      <c r="E111" s="131"/>
      <c r="F111" s="131"/>
      <c r="G111" s="131"/>
      <c r="H111" s="131"/>
      <c r="I111" s="131"/>
      <c r="J111" s="15">
        <v>0</v>
      </c>
    </row>
    <row r="112" spans="1:11" x14ac:dyDescent="0.2">
      <c r="A112" s="10" t="s">
        <v>5</v>
      </c>
      <c r="B112" s="120" t="s">
        <v>83</v>
      </c>
      <c r="C112" s="120"/>
      <c r="D112" s="120"/>
      <c r="E112" s="120"/>
      <c r="F112" s="120"/>
      <c r="G112" s="120"/>
      <c r="H112" s="120"/>
      <c r="I112" s="120"/>
      <c r="J112" s="11">
        <f>ROUND(I54*J111,2)</f>
        <v>0</v>
      </c>
    </row>
    <row r="113" spans="1:11" x14ac:dyDescent="0.2">
      <c r="A113" s="122" t="s">
        <v>30</v>
      </c>
      <c r="B113" s="122"/>
      <c r="C113" s="122"/>
      <c r="D113" s="122"/>
      <c r="E113" s="122"/>
      <c r="F113" s="122"/>
      <c r="G113" s="122"/>
      <c r="H113" s="122"/>
      <c r="I113" s="122"/>
      <c r="J113" s="12">
        <f>SUM(J111:J112)</f>
        <v>0</v>
      </c>
    </row>
    <row r="114" spans="1:11" x14ac:dyDescent="0.2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1" ht="25.9" customHeight="1" x14ac:dyDescent="0.2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</row>
    <row r="116" spans="1:11" x14ac:dyDescent="0.2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1" ht="16.149999999999999" customHeight="1" x14ac:dyDescent="0.2">
      <c r="A117" s="125" t="s">
        <v>84</v>
      </c>
      <c r="B117" s="125"/>
      <c r="C117" s="125"/>
      <c r="D117" s="125"/>
      <c r="E117" s="125"/>
      <c r="F117" s="125"/>
      <c r="G117" s="125"/>
      <c r="H117" s="125"/>
      <c r="I117" s="125"/>
      <c r="J117" s="125"/>
    </row>
    <row r="118" spans="1:11" ht="16.149999999999999" customHeight="1" x14ac:dyDescent="0.2">
      <c r="A118" s="4">
        <v>4</v>
      </c>
      <c r="B118" s="130" t="s">
        <v>85</v>
      </c>
      <c r="C118" s="130"/>
      <c r="D118" s="130"/>
      <c r="E118" s="130"/>
      <c r="F118" s="130"/>
      <c r="G118" s="130"/>
      <c r="H118" s="130"/>
      <c r="I118" s="130"/>
      <c r="J118" s="38" t="s">
        <v>29</v>
      </c>
    </row>
    <row r="119" spans="1:11" ht="14.65" customHeight="1" x14ac:dyDescent="0.2">
      <c r="A119" s="39" t="s">
        <v>70</v>
      </c>
      <c r="B119" s="119" t="s">
        <v>71</v>
      </c>
      <c r="C119" s="119"/>
      <c r="D119" s="119"/>
      <c r="E119" s="119"/>
      <c r="F119" s="119"/>
      <c r="G119" s="119"/>
      <c r="H119" s="119"/>
      <c r="I119" s="119"/>
      <c r="J119" s="15">
        <f>J105</f>
        <v>202.01000000000002</v>
      </c>
      <c r="K119" s="83">
        <f>K105</f>
        <v>202.01000000000002</v>
      </c>
    </row>
    <row r="120" spans="1:11" ht="14.65" customHeight="1" x14ac:dyDescent="0.2">
      <c r="A120" s="39" t="s">
        <v>86</v>
      </c>
      <c r="B120" s="119" t="s">
        <v>81</v>
      </c>
      <c r="C120" s="119"/>
      <c r="D120" s="119"/>
      <c r="E120" s="119"/>
      <c r="F120" s="119"/>
      <c r="G120" s="119"/>
      <c r="H120" s="119"/>
      <c r="I120" s="119"/>
      <c r="J120" s="15">
        <f>J113</f>
        <v>0</v>
      </c>
    </row>
    <row r="121" spans="1:11" ht="14.65" customHeight="1" x14ac:dyDescent="0.2">
      <c r="A121" s="129" t="s">
        <v>30</v>
      </c>
      <c r="B121" s="129"/>
      <c r="C121" s="129"/>
      <c r="D121" s="129"/>
      <c r="E121" s="129"/>
      <c r="F121" s="129"/>
      <c r="G121" s="129"/>
      <c r="H121" s="129"/>
      <c r="I121" s="129"/>
      <c r="J121" s="12">
        <f>SUM(J119+J120)</f>
        <v>202.01000000000002</v>
      </c>
      <c r="K121" s="12">
        <f>SUM(K119+K120)</f>
        <v>202.01000000000002</v>
      </c>
    </row>
    <row r="122" spans="1:11" x14ac:dyDescent="0.2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1:11" ht="16.149999999999999" customHeight="1" x14ac:dyDescent="0.2">
      <c r="A123" s="125" t="s">
        <v>87</v>
      </c>
      <c r="B123" s="125"/>
      <c r="C123" s="125"/>
      <c r="D123" s="125"/>
      <c r="E123" s="125"/>
      <c r="F123" s="125"/>
      <c r="G123" s="125"/>
      <c r="H123" s="125"/>
      <c r="I123" s="125"/>
      <c r="J123" s="125"/>
    </row>
    <row r="124" spans="1:11" ht="16.149999999999999" customHeight="1" x14ac:dyDescent="0.2">
      <c r="A124" s="13">
        <v>5</v>
      </c>
      <c r="B124" s="126" t="s">
        <v>88</v>
      </c>
      <c r="C124" s="126"/>
      <c r="D124" s="126"/>
      <c r="E124" s="126"/>
      <c r="F124" s="126"/>
      <c r="G124" s="126"/>
      <c r="H124" s="126"/>
      <c r="I124" s="126"/>
      <c r="J124" s="13" t="s">
        <v>29</v>
      </c>
    </row>
    <row r="125" spans="1:11" s="61" customFormat="1" ht="11.25" customHeight="1" x14ac:dyDescent="0.2">
      <c r="A125" s="62" t="s">
        <v>3</v>
      </c>
      <c r="B125" s="121" t="s">
        <v>89</v>
      </c>
      <c r="C125" s="121"/>
      <c r="D125" s="121"/>
      <c r="E125" s="121"/>
      <c r="F125" s="121"/>
      <c r="G125" s="121"/>
      <c r="H125" s="121"/>
      <c r="I125" s="121"/>
      <c r="J125" s="66">
        <v>47.03</v>
      </c>
      <c r="K125" s="66">
        <v>47.03</v>
      </c>
    </row>
    <row r="126" spans="1:11" s="61" customFormat="1" x14ac:dyDescent="0.2">
      <c r="A126" s="62" t="s">
        <v>5</v>
      </c>
      <c r="B126" s="121" t="s">
        <v>178</v>
      </c>
      <c r="C126" s="121"/>
      <c r="D126" s="121"/>
      <c r="E126" s="121"/>
      <c r="F126" s="121"/>
      <c r="G126" s="121"/>
      <c r="H126" s="121"/>
      <c r="I126" s="121"/>
      <c r="J126" s="67">
        <v>30</v>
      </c>
      <c r="K126" s="82">
        <f>J126</f>
        <v>30</v>
      </c>
    </row>
    <row r="127" spans="1:11" s="61" customFormat="1" x14ac:dyDescent="0.2">
      <c r="A127" s="62" t="s">
        <v>7</v>
      </c>
      <c r="B127" s="121" t="s">
        <v>180</v>
      </c>
      <c r="C127" s="121"/>
      <c r="D127" s="121"/>
      <c r="E127" s="121"/>
      <c r="F127" s="121"/>
      <c r="G127" s="121"/>
      <c r="H127" s="121"/>
      <c r="I127" s="121"/>
      <c r="J127" s="67">
        <v>198</v>
      </c>
      <c r="K127" s="82">
        <f>J127</f>
        <v>198</v>
      </c>
    </row>
    <row r="128" spans="1:11" s="61" customFormat="1" x14ac:dyDescent="0.2">
      <c r="A128" s="62" t="s">
        <v>9</v>
      </c>
      <c r="B128" s="121" t="s">
        <v>166</v>
      </c>
      <c r="C128" s="121"/>
      <c r="D128" s="121"/>
      <c r="E128" s="121"/>
      <c r="F128" s="121"/>
      <c r="G128" s="121"/>
      <c r="H128" s="121"/>
      <c r="I128" s="121"/>
      <c r="J128" s="67">
        <v>7.78</v>
      </c>
      <c r="K128" s="67">
        <v>7.78</v>
      </c>
    </row>
    <row r="129" spans="1:11" x14ac:dyDescent="0.2">
      <c r="A129" s="122" t="s">
        <v>26</v>
      </c>
      <c r="B129" s="122"/>
      <c r="C129" s="122"/>
      <c r="D129" s="122"/>
      <c r="E129" s="122"/>
      <c r="F129" s="122"/>
      <c r="G129" s="122"/>
      <c r="H129" s="122"/>
      <c r="I129" s="122"/>
      <c r="J129" s="40">
        <f>SUM(J125:J128)</f>
        <v>282.80999999999995</v>
      </c>
      <c r="K129" s="40">
        <f>SUM(K125:K128)</f>
        <v>282.80999999999995</v>
      </c>
    </row>
    <row r="130" spans="1:11" x14ac:dyDescent="0.2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</row>
    <row r="131" spans="1:11" ht="14.65" customHeight="1" x14ac:dyDescent="0.2">
      <c r="A131" s="128" t="s">
        <v>90</v>
      </c>
      <c r="B131" s="128"/>
      <c r="C131" s="128"/>
      <c r="D131" s="128"/>
      <c r="E131" s="128"/>
      <c r="F131" s="128"/>
      <c r="G131" s="128"/>
      <c r="H131" s="128"/>
      <c r="I131" s="128"/>
      <c r="J131" s="128"/>
    </row>
    <row r="132" spans="1:11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</row>
    <row r="133" spans="1:11" ht="16.149999999999999" customHeight="1" x14ac:dyDescent="0.2">
      <c r="A133" s="125" t="s">
        <v>91</v>
      </c>
      <c r="B133" s="125"/>
      <c r="C133" s="125"/>
      <c r="D133" s="125"/>
      <c r="E133" s="125"/>
      <c r="F133" s="125"/>
      <c r="G133" s="125"/>
      <c r="H133" s="125"/>
      <c r="I133" s="125"/>
      <c r="J133" s="125"/>
    </row>
    <row r="134" spans="1:11" ht="30" x14ac:dyDescent="0.2">
      <c r="A134" s="13">
        <v>6</v>
      </c>
      <c r="B134" s="126" t="s">
        <v>92</v>
      </c>
      <c r="C134" s="126"/>
      <c r="D134" s="126"/>
      <c r="E134" s="126"/>
      <c r="F134" s="126"/>
      <c r="G134" s="126"/>
      <c r="H134" s="126"/>
      <c r="I134" s="4" t="s">
        <v>36</v>
      </c>
      <c r="J134" s="41" t="s">
        <v>93</v>
      </c>
    </row>
    <row r="135" spans="1:11" ht="51" customHeight="1" x14ac:dyDescent="0.2">
      <c r="A135" s="123" t="s">
        <v>94</v>
      </c>
      <c r="B135" s="123"/>
      <c r="C135" s="123"/>
      <c r="D135" s="123"/>
      <c r="E135" s="123"/>
      <c r="F135" s="123"/>
      <c r="G135" s="123"/>
      <c r="H135" s="123"/>
      <c r="I135" s="42" t="s">
        <v>54</v>
      </c>
      <c r="J135" s="43">
        <f>SUM(J29+J80+J90+J121+J129)</f>
        <v>2889.19</v>
      </c>
      <c r="K135" s="43">
        <f>SUM(K29+K80+K90+K121+K129)</f>
        <v>2889.19</v>
      </c>
    </row>
    <row r="136" spans="1:11" ht="15.75" x14ac:dyDescent="0.2">
      <c r="A136" s="44" t="s">
        <v>3</v>
      </c>
      <c r="B136" s="124" t="s">
        <v>95</v>
      </c>
      <c r="C136" s="124"/>
      <c r="D136" s="124"/>
      <c r="E136" s="124"/>
      <c r="F136" s="124"/>
      <c r="G136" s="124"/>
      <c r="H136" s="124"/>
      <c r="I136" s="16">
        <v>0.03</v>
      </c>
      <c r="J136" s="15">
        <f>ROUND(I136*J135,2)</f>
        <v>86.68</v>
      </c>
      <c r="K136" s="15">
        <f>ROUND(I136*K135,2)</f>
        <v>86.68</v>
      </c>
    </row>
    <row r="137" spans="1:11" s="61" customFormat="1" ht="51" customHeight="1" x14ac:dyDescent="0.2">
      <c r="A137" s="127" t="s">
        <v>96</v>
      </c>
      <c r="B137" s="127"/>
      <c r="C137" s="127"/>
      <c r="D137" s="127"/>
      <c r="E137" s="127"/>
      <c r="F137" s="127"/>
      <c r="G137" s="127"/>
      <c r="H137" s="127"/>
      <c r="I137" s="79" t="s">
        <v>54</v>
      </c>
      <c r="J137" s="80">
        <f>SUM(J29+J80+J90+J121+J129+J136)</f>
        <v>2975.87</v>
      </c>
      <c r="K137" s="80">
        <f>SUM(K29+K80+K90+K121+K129+K136)</f>
        <v>2975.87</v>
      </c>
    </row>
    <row r="138" spans="1:11" ht="15.75" x14ac:dyDescent="0.2">
      <c r="A138" s="44" t="s">
        <v>5</v>
      </c>
      <c r="B138" s="124" t="s">
        <v>97</v>
      </c>
      <c r="C138" s="124"/>
      <c r="D138" s="124"/>
      <c r="E138" s="124"/>
      <c r="F138" s="124"/>
      <c r="G138" s="124"/>
      <c r="H138" s="124"/>
      <c r="I138" s="16">
        <v>6.7900000000000002E-2</v>
      </c>
      <c r="J138" s="15">
        <f>ROUND(I138*J137,2)</f>
        <v>202.06</v>
      </c>
      <c r="K138" s="15">
        <f>ROUND(I138*K137,2)</f>
        <v>202.06</v>
      </c>
    </row>
    <row r="139" spans="1:11" ht="51" customHeight="1" x14ac:dyDescent="0.2">
      <c r="A139" s="123" t="s">
        <v>98</v>
      </c>
      <c r="B139" s="123"/>
      <c r="C139" s="123"/>
      <c r="D139" s="123"/>
      <c r="E139" s="123"/>
      <c r="F139" s="123"/>
      <c r="G139" s="123"/>
      <c r="H139" s="123"/>
      <c r="I139" s="45" t="s">
        <v>54</v>
      </c>
      <c r="J139" s="43">
        <f>SUM(J29+J80+J90+J121+J129+J136+J138)</f>
        <v>3177.93</v>
      </c>
      <c r="K139" s="43">
        <f>SUM(K29+K80+K90+K121+K129+K136+K138)</f>
        <v>3177.93</v>
      </c>
    </row>
    <row r="140" spans="1:11" ht="15.75" x14ac:dyDescent="0.2">
      <c r="A140" s="44" t="s">
        <v>7</v>
      </c>
      <c r="B140" s="124" t="s">
        <v>99</v>
      </c>
      <c r="C140" s="124"/>
      <c r="D140" s="124"/>
      <c r="E140" s="124"/>
      <c r="F140" s="124"/>
      <c r="G140" s="124"/>
      <c r="H140" s="124"/>
      <c r="I140" s="46" t="s">
        <v>54</v>
      </c>
      <c r="J140" s="47" t="s">
        <v>54</v>
      </c>
    </row>
    <row r="141" spans="1:11" x14ac:dyDescent="0.2">
      <c r="A141" s="8"/>
      <c r="B141" s="120" t="s">
        <v>100</v>
      </c>
      <c r="C141" s="120"/>
      <c r="D141" s="120"/>
      <c r="E141" s="120"/>
      <c r="F141" s="120"/>
      <c r="G141" s="120"/>
      <c r="H141" s="120"/>
      <c r="I141" s="46" t="s">
        <v>54</v>
      </c>
      <c r="J141" s="47" t="s">
        <v>54</v>
      </c>
    </row>
    <row r="142" spans="1:11" x14ac:dyDescent="0.2">
      <c r="A142" s="8"/>
      <c r="B142" s="120" t="s">
        <v>101</v>
      </c>
      <c r="C142" s="120"/>
      <c r="D142" s="120"/>
      <c r="E142" s="120"/>
      <c r="F142" s="120"/>
      <c r="G142" s="120"/>
      <c r="H142" s="120"/>
      <c r="I142" s="48">
        <v>7.5999999999999998E-2</v>
      </c>
      <c r="J142" s="15">
        <f>ROUND(($J$139/(1-$I$151))*I142,2)</f>
        <v>275.24</v>
      </c>
      <c r="K142" s="15">
        <f>ROUND(($K$139/(1-$I$151))*I142,2)</f>
        <v>275.24</v>
      </c>
    </row>
    <row r="143" spans="1:11" x14ac:dyDescent="0.2">
      <c r="A143" s="8"/>
      <c r="B143" s="120" t="s">
        <v>102</v>
      </c>
      <c r="C143" s="120"/>
      <c r="D143" s="120"/>
      <c r="E143" s="120"/>
      <c r="F143" s="120"/>
      <c r="G143" s="120"/>
      <c r="H143" s="120"/>
      <c r="I143" s="48">
        <v>1.6500000000000001E-2</v>
      </c>
      <c r="J143" s="15">
        <f>ROUND(($J$139/(1-$I$151))*I143,2)</f>
        <v>59.76</v>
      </c>
      <c r="K143" s="15">
        <f>ROUND(($K$139/(1-$I$151))*I143,2)</f>
        <v>59.76</v>
      </c>
    </row>
    <row r="144" spans="1:11" ht="27.6" customHeight="1" x14ac:dyDescent="0.2">
      <c r="A144" s="8"/>
      <c r="B144" s="119" t="s">
        <v>103</v>
      </c>
      <c r="C144" s="119"/>
      <c r="D144" s="119"/>
      <c r="E144" s="119"/>
      <c r="F144" s="119"/>
      <c r="G144" s="119"/>
      <c r="H144" s="119"/>
      <c r="I144" s="49" t="s">
        <v>54</v>
      </c>
      <c r="J144" s="47" t="s">
        <v>54</v>
      </c>
    </row>
    <row r="145" spans="1:11" ht="27.6" customHeight="1" x14ac:dyDescent="0.2">
      <c r="A145" s="8"/>
      <c r="B145" s="119" t="s">
        <v>104</v>
      </c>
      <c r="C145" s="119"/>
      <c r="D145" s="119"/>
      <c r="E145" s="119"/>
      <c r="F145" s="119"/>
      <c r="G145" s="119"/>
      <c r="H145" s="119"/>
      <c r="I145" s="49" t="s">
        <v>54</v>
      </c>
      <c r="J145" s="47" t="s">
        <v>54</v>
      </c>
    </row>
    <row r="146" spans="1:11" x14ac:dyDescent="0.2">
      <c r="A146" s="8"/>
      <c r="B146" s="120" t="s">
        <v>105</v>
      </c>
      <c r="C146" s="120"/>
      <c r="D146" s="120"/>
      <c r="E146" s="120"/>
      <c r="F146" s="120"/>
      <c r="G146" s="120"/>
      <c r="H146" s="120"/>
      <c r="I146" s="49" t="s">
        <v>54</v>
      </c>
      <c r="J146" s="47" t="s">
        <v>54</v>
      </c>
    </row>
    <row r="147" spans="1:11" x14ac:dyDescent="0.2">
      <c r="A147" s="8"/>
      <c r="B147" s="120" t="s">
        <v>106</v>
      </c>
      <c r="C147" s="120"/>
      <c r="D147" s="120"/>
      <c r="E147" s="120"/>
      <c r="F147" s="120"/>
      <c r="G147" s="120"/>
      <c r="H147" s="120"/>
      <c r="I147" s="49" t="s">
        <v>54</v>
      </c>
      <c r="J147" s="47" t="s">
        <v>54</v>
      </c>
    </row>
    <row r="148" spans="1:11" s="61" customFormat="1" x14ac:dyDescent="0.2">
      <c r="A148" s="62"/>
      <c r="B148" s="121" t="s">
        <v>173</v>
      </c>
      <c r="C148" s="121"/>
      <c r="D148" s="121"/>
      <c r="E148" s="121"/>
      <c r="F148" s="121"/>
      <c r="G148" s="121"/>
      <c r="H148" s="121"/>
      <c r="I148" s="68">
        <v>0.03</v>
      </c>
      <c r="J148" s="66">
        <f>ROUND(($J$139/(1-$I$151))*I148,2)</f>
        <v>108.65</v>
      </c>
      <c r="K148" s="66">
        <f>ROUND(($K$139/(1-$I$151))*I148,2)</f>
        <v>108.65</v>
      </c>
    </row>
    <row r="149" spans="1:11" x14ac:dyDescent="0.2">
      <c r="A149" s="122" t="s">
        <v>30</v>
      </c>
      <c r="B149" s="122"/>
      <c r="C149" s="122"/>
      <c r="D149" s="122"/>
      <c r="E149" s="122"/>
      <c r="F149" s="122"/>
      <c r="G149" s="122"/>
      <c r="H149" s="122"/>
      <c r="I149" s="122"/>
      <c r="J149" s="12">
        <f>SUM(J136+J138+J142+J143+J148)</f>
        <v>732.39</v>
      </c>
      <c r="K149" s="12">
        <f>SUM(K136+K138+K142+K143+K148)</f>
        <v>732.39</v>
      </c>
    </row>
    <row r="150" spans="1:11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</row>
    <row r="151" spans="1:11" ht="14.65" customHeight="1" x14ac:dyDescent="0.2">
      <c r="A151" s="116" t="s">
        <v>107</v>
      </c>
      <c r="B151" s="116"/>
      <c r="C151" s="116"/>
      <c r="D151" s="116"/>
      <c r="E151" s="116"/>
      <c r="F151" s="116"/>
      <c r="G151" s="116"/>
      <c r="H151" s="116"/>
      <c r="I151" s="50">
        <f>SUM(I142:I148)</f>
        <v>0.1225</v>
      </c>
      <c r="J151" s="51">
        <f>SUM(J142:J148)</f>
        <v>443.65</v>
      </c>
      <c r="K151" s="51">
        <f>SUM(K142:K148)</f>
        <v>443.65</v>
      </c>
    </row>
    <row r="152" spans="1:11" x14ac:dyDescent="0.2">
      <c r="A152" s="117" t="s">
        <v>108</v>
      </c>
      <c r="B152" s="117"/>
      <c r="C152" s="117"/>
      <c r="D152" s="118" t="s">
        <v>109</v>
      </c>
      <c r="E152" s="118"/>
      <c r="F152" s="118"/>
      <c r="G152" s="118"/>
      <c r="H152" s="118"/>
      <c r="I152" s="118"/>
      <c r="J152" s="118"/>
    </row>
    <row r="153" spans="1:11" x14ac:dyDescent="0.2">
      <c r="A153" s="117"/>
      <c r="B153" s="117"/>
      <c r="C153" s="117"/>
      <c r="D153" s="118" t="s">
        <v>110</v>
      </c>
      <c r="E153" s="118"/>
      <c r="F153" s="118"/>
      <c r="G153" s="118"/>
      <c r="H153" s="118"/>
      <c r="I153" s="118"/>
      <c r="J153" s="118"/>
    </row>
    <row r="154" spans="1:11" x14ac:dyDescent="0.2">
      <c r="A154" s="117"/>
      <c r="B154" s="117"/>
      <c r="C154" s="117"/>
      <c r="D154" s="118" t="s">
        <v>111</v>
      </c>
      <c r="E154" s="118"/>
      <c r="F154" s="118"/>
      <c r="G154" s="118"/>
      <c r="H154" s="118"/>
      <c r="I154" s="118"/>
      <c r="J154" s="118"/>
    </row>
    <row r="155" spans="1:11" x14ac:dyDescent="0.2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1:11" ht="27.6" customHeight="1" x14ac:dyDescent="0.2">
      <c r="A156" s="112" t="s">
        <v>112</v>
      </c>
      <c r="B156" s="112"/>
      <c r="C156" s="112"/>
      <c r="D156" s="112"/>
      <c r="E156" s="112"/>
      <c r="F156" s="112"/>
      <c r="G156" s="112"/>
      <c r="H156" s="112"/>
      <c r="I156" s="112"/>
      <c r="J156" s="112"/>
    </row>
    <row r="157" spans="1:11" x14ac:dyDescent="0.2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1:11" ht="45.95" customHeight="1" x14ac:dyDescent="0.2">
      <c r="A158" s="114" t="s">
        <v>113</v>
      </c>
      <c r="B158" s="114"/>
      <c r="C158" s="114"/>
      <c r="D158" s="114"/>
      <c r="E158" s="114"/>
      <c r="F158" s="114"/>
      <c r="G158" s="114"/>
      <c r="H158" s="114"/>
      <c r="I158" s="114"/>
      <c r="J158" s="114"/>
    </row>
    <row r="159" spans="1:11" ht="14.65" customHeight="1" x14ac:dyDescent="0.2">
      <c r="A159" s="115" t="s">
        <v>114</v>
      </c>
      <c r="B159" s="115"/>
      <c r="C159" s="115"/>
      <c r="D159" s="115"/>
      <c r="E159" s="115"/>
      <c r="F159" s="115"/>
      <c r="G159" s="115"/>
      <c r="H159" s="115"/>
      <c r="I159" s="115"/>
      <c r="J159" s="2" t="s">
        <v>29</v>
      </c>
    </row>
    <row r="160" spans="1:11" ht="14.65" customHeight="1" x14ac:dyDescent="0.2">
      <c r="A160" s="52" t="s">
        <v>3</v>
      </c>
      <c r="B160" s="110" t="s">
        <v>115</v>
      </c>
      <c r="C160" s="110"/>
      <c r="D160" s="110"/>
      <c r="E160" s="110"/>
      <c r="F160" s="110"/>
      <c r="G160" s="110"/>
      <c r="H160" s="110"/>
      <c r="I160" s="110"/>
      <c r="J160" s="3">
        <f>J29</f>
        <v>1243.44</v>
      </c>
      <c r="K160" s="83">
        <f>K29</f>
        <v>1243.44</v>
      </c>
    </row>
    <row r="161" spans="1:11" ht="14.65" customHeight="1" x14ac:dyDescent="0.2">
      <c r="A161" s="52" t="s">
        <v>5</v>
      </c>
      <c r="B161" s="110" t="s">
        <v>27</v>
      </c>
      <c r="C161" s="110"/>
      <c r="D161" s="110"/>
      <c r="E161" s="110"/>
      <c r="F161" s="110"/>
      <c r="G161" s="110"/>
      <c r="H161" s="110"/>
      <c r="I161" s="110"/>
      <c r="J161" s="3">
        <f>J80</f>
        <v>1062.29</v>
      </c>
      <c r="K161" s="81">
        <f>K80</f>
        <v>1062.29</v>
      </c>
    </row>
    <row r="162" spans="1:11" ht="14.65" customHeight="1" x14ac:dyDescent="0.2">
      <c r="A162" s="52" t="s">
        <v>7</v>
      </c>
      <c r="B162" s="110" t="s">
        <v>116</v>
      </c>
      <c r="C162" s="110"/>
      <c r="D162" s="110"/>
      <c r="E162" s="110"/>
      <c r="F162" s="110"/>
      <c r="G162" s="110"/>
      <c r="H162" s="110"/>
      <c r="I162" s="110"/>
      <c r="J162" s="3">
        <f>J90</f>
        <v>98.64</v>
      </c>
      <c r="K162" s="83">
        <f>K90</f>
        <v>98.64</v>
      </c>
    </row>
    <row r="163" spans="1:11" ht="14.65" customHeight="1" x14ac:dyDescent="0.2">
      <c r="A163" s="52" t="s">
        <v>9</v>
      </c>
      <c r="B163" s="110" t="s">
        <v>117</v>
      </c>
      <c r="C163" s="110"/>
      <c r="D163" s="110"/>
      <c r="E163" s="110"/>
      <c r="F163" s="110"/>
      <c r="G163" s="110"/>
      <c r="H163" s="110"/>
      <c r="I163" s="110"/>
      <c r="J163" s="3">
        <f>J121</f>
        <v>202.01000000000002</v>
      </c>
      <c r="K163" s="83">
        <f>K121</f>
        <v>202.01000000000002</v>
      </c>
    </row>
    <row r="164" spans="1:11" ht="14.65" customHeight="1" x14ac:dyDescent="0.2">
      <c r="A164" s="52" t="s">
        <v>22</v>
      </c>
      <c r="B164" s="110" t="s">
        <v>118</v>
      </c>
      <c r="C164" s="110"/>
      <c r="D164" s="110"/>
      <c r="E164" s="110"/>
      <c r="F164" s="110"/>
      <c r="G164" s="110"/>
      <c r="H164" s="110"/>
      <c r="I164" s="110"/>
      <c r="J164" s="67">
        <f>J129</f>
        <v>282.80999999999995</v>
      </c>
      <c r="K164" s="83">
        <f>K129</f>
        <v>282.80999999999995</v>
      </c>
    </row>
    <row r="165" spans="1:11" ht="14.65" customHeight="1" x14ac:dyDescent="0.2">
      <c r="A165" s="111" t="s">
        <v>119</v>
      </c>
      <c r="B165" s="111"/>
      <c r="C165" s="111"/>
      <c r="D165" s="111"/>
      <c r="E165" s="111"/>
      <c r="F165" s="111"/>
      <c r="G165" s="111"/>
      <c r="H165" s="111"/>
      <c r="I165" s="111"/>
      <c r="J165" s="40">
        <f>SUM(J160:J164)</f>
        <v>2889.19</v>
      </c>
      <c r="K165" s="40">
        <f>SUM(K160:K164)</f>
        <v>2889.19</v>
      </c>
    </row>
    <row r="166" spans="1:11" ht="14.65" customHeight="1" x14ac:dyDescent="0.2">
      <c r="A166" s="52" t="s">
        <v>23</v>
      </c>
      <c r="B166" s="110" t="s">
        <v>120</v>
      </c>
      <c r="C166" s="110"/>
      <c r="D166" s="110"/>
      <c r="E166" s="110"/>
      <c r="F166" s="110"/>
      <c r="G166" s="110"/>
      <c r="H166" s="110"/>
      <c r="I166" s="110"/>
      <c r="J166" s="3">
        <f>J149</f>
        <v>732.39</v>
      </c>
      <c r="K166" s="83">
        <f>K149</f>
        <v>732.39</v>
      </c>
    </row>
    <row r="167" spans="1:11" ht="14.65" customHeight="1" x14ac:dyDescent="0.2">
      <c r="A167" s="111" t="s">
        <v>121</v>
      </c>
      <c r="B167" s="111"/>
      <c r="C167" s="111"/>
      <c r="D167" s="111"/>
      <c r="E167" s="111"/>
      <c r="F167" s="111"/>
      <c r="G167" s="111"/>
      <c r="H167" s="111"/>
      <c r="I167" s="111"/>
      <c r="J167" s="40">
        <f>SUM(J165:J166)</f>
        <v>3621.58</v>
      </c>
      <c r="K167" s="40">
        <f>SUM(K165:K166)</f>
        <v>3621.58</v>
      </c>
    </row>
    <row r="168" spans="1:11" ht="30.95" customHeight="1" x14ac:dyDescent="0.2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</row>
    <row r="169" spans="1:11" ht="17.25" customHeight="1" x14ac:dyDescent="0.2">
      <c r="A169" s="102" t="s">
        <v>136</v>
      </c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spans="1:11" ht="59.65" customHeight="1" x14ac:dyDescent="0.2">
      <c r="A170" s="109" t="s">
        <v>137</v>
      </c>
      <c r="B170" s="109"/>
      <c r="C170" s="100" t="s">
        <v>138</v>
      </c>
      <c r="D170" s="100"/>
      <c r="E170" s="54" t="s">
        <v>139</v>
      </c>
      <c r="F170" s="100" t="s">
        <v>140</v>
      </c>
      <c r="G170" s="100"/>
      <c r="H170" s="53" t="s">
        <v>141</v>
      </c>
      <c r="I170" s="100" t="s">
        <v>142</v>
      </c>
      <c r="J170" s="100"/>
    </row>
    <row r="171" spans="1:11" ht="27.6" customHeight="1" x14ac:dyDescent="0.2">
      <c r="A171" s="99" t="s">
        <v>174</v>
      </c>
      <c r="B171" s="99"/>
      <c r="C171" s="107" t="s">
        <v>143</v>
      </c>
      <c r="D171" s="107"/>
      <c r="E171" s="56">
        <v>1</v>
      </c>
      <c r="F171" s="104" t="s">
        <v>143</v>
      </c>
      <c r="G171" s="104"/>
      <c r="H171" s="57">
        <v>1</v>
      </c>
      <c r="I171" s="105" t="s">
        <v>143</v>
      </c>
      <c r="J171" s="105"/>
    </row>
    <row r="172" spans="1:11" ht="14.65" customHeight="1" x14ac:dyDescent="0.2">
      <c r="A172" s="99" t="s">
        <v>144</v>
      </c>
      <c r="B172" s="99"/>
      <c r="C172" s="104" t="s">
        <v>143</v>
      </c>
      <c r="D172" s="104"/>
      <c r="E172" s="56"/>
      <c r="F172" s="104" t="s">
        <v>143</v>
      </c>
      <c r="G172" s="104"/>
      <c r="H172" s="57"/>
      <c r="I172" s="105" t="s">
        <v>143</v>
      </c>
      <c r="J172" s="105"/>
    </row>
    <row r="173" spans="1:11" ht="14.65" customHeight="1" x14ac:dyDescent="0.2">
      <c r="A173" s="99" t="s">
        <v>145</v>
      </c>
      <c r="B173" s="99"/>
      <c r="C173" s="104" t="s">
        <v>143</v>
      </c>
      <c r="D173" s="104"/>
      <c r="E173" s="55"/>
      <c r="F173" s="104" t="s">
        <v>143</v>
      </c>
      <c r="G173" s="104"/>
      <c r="H173" s="55"/>
      <c r="I173" s="105" t="s">
        <v>143</v>
      </c>
      <c r="J173" s="105"/>
    </row>
    <row r="174" spans="1:11" ht="14.65" customHeight="1" x14ac:dyDescent="0.2">
      <c r="A174" s="106" t="s">
        <v>146</v>
      </c>
      <c r="B174" s="106"/>
      <c r="C174" s="106"/>
      <c r="D174" s="106"/>
      <c r="E174" s="106"/>
      <c r="F174" s="106"/>
      <c r="G174" s="106"/>
      <c r="H174" s="106"/>
      <c r="I174" s="105"/>
      <c r="J174" s="105"/>
    </row>
    <row r="175" spans="1:11" ht="14.65" customHeight="1" x14ac:dyDescent="0.2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</row>
    <row r="176" spans="1:11" ht="17.25" customHeight="1" x14ac:dyDescent="0.2">
      <c r="A176" s="102" t="s">
        <v>147</v>
      </c>
      <c r="B176" s="102"/>
      <c r="C176" s="102"/>
      <c r="D176" s="102"/>
      <c r="E176" s="102"/>
      <c r="F176" s="102"/>
      <c r="G176" s="102"/>
      <c r="H176" s="102"/>
      <c r="I176" s="102"/>
      <c r="J176" s="102"/>
    </row>
    <row r="177" spans="1:11" ht="17.25" customHeight="1" x14ac:dyDescent="0.2">
      <c r="A177" s="103" t="s">
        <v>148</v>
      </c>
      <c r="B177" s="103"/>
      <c r="C177" s="103"/>
      <c r="D177" s="103"/>
      <c r="E177" s="103"/>
      <c r="F177" s="103"/>
      <c r="G177" s="103"/>
      <c r="H177" s="103"/>
      <c r="I177" s="103"/>
      <c r="J177" s="103"/>
    </row>
    <row r="178" spans="1:11" ht="14.65" customHeight="1" x14ac:dyDescent="0.2">
      <c r="A178" s="100" t="s">
        <v>149</v>
      </c>
      <c r="B178" s="100"/>
      <c r="C178" s="100"/>
      <c r="D178" s="100"/>
      <c r="E178" s="100"/>
      <c r="F178" s="100"/>
      <c r="G178" s="100"/>
      <c r="H178" s="100"/>
      <c r="I178" s="100" t="s">
        <v>150</v>
      </c>
      <c r="J178" s="100"/>
    </row>
    <row r="179" spans="1:11" ht="14.65" customHeight="1" x14ac:dyDescent="0.2">
      <c r="A179" s="99" t="s">
        <v>151</v>
      </c>
      <c r="B179" s="99"/>
      <c r="C179" s="99"/>
      <c r="D179" s="99"/>
      <c r="E179" s="99"/>
      <c r="F179" s="99"/>
      <c r="G179" s="99"/>
      <c r="H179" s="99"/>
      <c r="I179" s="100"/>
      <c r="J179" s="100"/>
    </row>
    <row r="180" spans="1:11" ht="14.65" customHeight="1" x14ac:dyDescent="0.2">
      <c r="A180" s="99" t="s">
        <v>152</v>
      </c>
      <c r="B180" s="99"/>
      <c r="C180" s="99"/>
      <c r="D180" s="99"/>
      <c r="E180" s="99"/>
      <c r="F180" s="99"/>
      <c r="G180" s="99"/>
      <c r="H180" s="99"/>
      <c r="I180" s="100"/>
      <c r="J180" s="100"/>
    </row>
    <row r="181" spans="1:11" ht="27.6" customHeight="1" x14ac:dyDescent="0.2">
      <c r="A181" s="99" t="s">
        <v>153</v>
      </c>
      <c r="B181" s="99"/>
      <c r="C181" s="99"/>
      <c r="D181" s="99"/>
      <c r="E181" s="99"/>
      <c r="F181" s="99"/>
      <c r="G181" s="99"/>
      <c r="H181" s="99"/>
      <c r="I181" s="100"/>
      <c r="J181" s="100"/>
    </row>
    <row r="182" spans="1:11" ht="14.65" customHeight="1" x14ac:dyDescent="0.2">
      <c r="A182" s="96"/>
      <c r="B182" s="96"/>
      <c r="C182" s="96"/>
      <c r="D182" s="96"/>
      <c r="E182" s="96"/>
      <c r="F182" s="96"/>
      <c r="G182" s="96"/>
      <c r="H182" s="96"/>
      <c r="I182" s="96"/>
      <c r="J182" s="96"/>
    </row>
    <row r="183" spans="1:11" ht="14.65" customHeight="1" x14ac:dyDescent="0.2">
      <c r="A183" s="99" t="s">
        <v>154</v>
      </c>
      <c r="B183" s="99"/>
      <c r="C183" s="99"/>
      <c r="D183" s="99"/>
      <c r="E183" s="99"/>
      <c r="F183" s="99"/>
      <c r="G183" s="99"/>
      <c r="H183" s="99"/>
      <c r="I183" s="99"/>
      <c r="J183" s="99"/>
    </row>
    <row r="184" spans="1:11" ht="14.65" customHeight="1" x14ac:dyDescent="0.2">
      <c r="A184" s="96"/>
      <c r="B184" s="96"/>
      <c r="C184" s="96"/>
      <c r="D184" s="96"/>
      <c r="E184" s="96"/>
      <c r="F184" s="96"/>
      <c r="G184" s="96"/>
      <c r="H184" s="96"/>
      <c r="I184" s="96"/>
      <c r="J184" s="96"/>
    </row>
    <row r="185" spans="1:11" ht="20.100000000000001" customHeight="1" x14ac:dyDescent="0.2">
      <c r="A185" s="97" t="s">
        <v>123</v>
      </c>
      <c r="B185" s="97"/>
      <c r="C185" s="97"/>
      <c r="D185" s="97"/>
      <c r="E185" s="97"/>
      <c r="F185" s="97"/>
      <c r="G185" s="97"/>
      <c r="H185" s="97"/>
      <c r="I185" s="94">
        <f>J167</f>
        <v>3621.58</v>
      </c>
      <c r="J185" s="94"/>
      <c r="K185" s="83">
        <f>K167</f>
        <v>3621.58</v>
      </c>
    </row>
    <row r="186" spans="1:11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1" ht="20.100000000000001" customHeight="1" x14ac:dyDescent="0.2">
      <c r="A187" s="98" t="s">
        <v>124</v>
      </c>
      <c r="B187" s="98"/>
      <c r="C187" s="98"/>
      <c r="D187" s="98"/>
      <c r="E187" s="98"/>
      <c r="F187" s="98"/>
      <c r="G187" s="98"/>
      <c r="H187" s="98"/>
      <c r="I187" s="94">
        <f>H10</f>
        <v>12</v>
      </c>
      <c r="J187" s="94"/>
      <c r="K187">
        <v>12</v>
      </c>
    </row>
    <row r="188" spans="1:11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1" ht="20.100000000000001" customHeight="1" x14ac:dyDescent="0.2">
      <c r="A189" s="93" t="s">
        <v>125</v>
      </c>
      <c r="B189" s="93"/>
      <c r="C189" s="93"/>
      <c r="D189" s="93"/>
      <c r="E189" s="93"/>
      <c r="F189" s="93"/>
      <c r="G189" s="93"/>
      <c r="H189" s="93"/>
      <c r="I189" s="94">
        <f>ROUND(I185*I187,2)</f>
        <v>43458.96</v>
      </c>
      <c r="J189" s="94"/>
      <c r="K189">
        <f>ROUND((K185*K187),2)</f>
        <v>43458.96</v>
      </c>
    </row>
    <row r="190" spans="1:11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1" ht="27.6" customHeight="1" x14ac:dyDescent="0.2">
      <c r="A191" s="92" t="s">
        <v>126</v>
      </c>
      <c r="B191" s="92"/>
      <c r="C191" s="92"/>
      <c r="D191" s="92"/>
      <c r="E191" s="92"/>
      <c r="F191" s="92"/>
      <c r="G191" s="92"/>
      <c r="H191" s="92"/>
      <c r="I191" s="92"/>
      <c r="J191" s="92"/>
    </row>
    <row r="192" spans="1:11" x14ac:dyDescent="0.2">
      <c r="A192" s="95" t="s">
        <v>127</v>
      </c>
      <c r="B192" s="95"/>
      <c r="C192" s="95"/>
      <c r="D192" s="95"/>
      <c r="E192" s="95"/>
      <c r="F192" s="95"/>
      <c r="G192" s="95" t="s">
        <v>128</v>
      </c>
      <c r="H192" s="95"/>
      <c r="I192" s="95"/>
      <c r="J192" s="95"/>
    </row>
    <row r="193" spans="1:10" x14ac:dyDescent="0.2">
      <c r="A193" s="89" t="s">
        <v>175</v>
      </c>
      <c r="B193" s="89"/>
      <c r="C193" s="89"/>
      <c r="D193" s="89"/>
      <c r="E193" s="89"/>
      <c r="F193" s="89"/>
      <c r="G193" s="90">
        <v>1</v>
      </c>
      <c r="H193" s="90"/>
      <c r="I193" s="90"/>
      <c r="J193" s="90"/>
    </row>
    <row r="194" spans="1:10" x14ac:dyDescent="0.2">
      <c r="A194" s="89"/>
      <c r="B194" s="89"/>
      <c r="C194" s="89"/>
      <c r="D194" s="89"/>
      <c r="E194" s="89"/>
      <c r="F194" s="89"/>
      <c r="G194" s="90"/>
      <c r="H194" s="90"/>
      <c r="I194" s="90"/>
      <c r="J194" s="90"/>
    </row>
    <row r="195" spans="1:10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27.6" customHeight="1" x14ac:dyDescent="0.2">
      <c r="A196" s="92" t="s">
        <v>129</v>
      </c>
      <c r="B196" s="92"/>
      <c r="C196" s="92"/>
      <c r="D196" s="92"/>
      <c r="E196" s="92"/>
      <c r="F196" s="92"/>
      <c r="G196" s="92"/>
      <c r="H196" s="92"/>
      <c r="I196" s="92"/>
      <c r="J196" s="92"/>
    </row>
    <row r="197" spans="1:10" ht="14.65" customHeight="1" x14ac:dyDescent="0.2">
      <c r="A197" s="85" t="s">
        <v>130</v>
      </c>
      <c r="B197" s="85"/>
      <c r="C197" s="85"/>
      <c r="D197" s="85"/>
      <c r="E197" s="85"/>
      <c r="F197" s="85"/>
      <c r="G197" s="85"/>
      <c r="H197" s="85"/>
      <c r="I197" s="85"/>
      <c r="J197" s="2" t="s">
        <v>122</v>
      </c>
    </row>
    <row r="198" spans="1:10" ht="15" x14ac:dyDescent="0.25">
      <c r="A198" s="86"/>
      <c r="B198" s="86"/>
      <c r="C198" s="86"/>
      <c r="D198" s="86"/>
      <c r="E198" s="86"/>
      <c r="F198" s="86"/>
      <c r="G198" s="86"/>
      <c r="H198" s="86"/>
      <c r="I198" s="86"/>
      <c r="J198" s="1"/>
    </row>
    <row r="199" spans="1:10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1"/>
    </row>
    <row r="200" spans="1:10" x14ac:dyDescent="0.2">
      <c r="A200" s="88"/>
      <c r="B200" s="88"/>
      <c r="C200" s="88"/>
      <c r="D200" s="88"/>
      <c r="E200" s="88"/>
      <c r="F200" s="88"/>
      <c r="G200" s="88"/>
      <c r="H200" s="88"/>
      <c r="I200" s="88"/>
      <c r="J200" s="1"/>
    </row>
  </sheetData>
  <sheetProtection selectLockedCells="1" selectUnlockedCells="1"/>
  <mergeCells count="236">
    <mergeCell ref="H8:J8"/>
    <mergeCell ref="A1:J1"/>
    <mergeCell ref="A2:J2"/>
    <mergeCell ref="A3:G3"/>
    <mergeCell ref="H3:J3"/>
    <mergeCell ref="A4:G4"/>
    <mergeCell ref="H4:J4"/>
    <mergeCell ref="A11:J11"/>
    <mergeCell ref="B9:G9"/>
    <mergeCell ref="H9:J9"/>
    <mergeCell ref="B10:G10"/>
    <mergeCell ref="H10:J10"/>
    <mergeCell ref="A5:J5"/>
    <mergeCell ref="A6:J6"/>
    <mergeCell ref="B7:G7"/>
    <mergeCell ref="H7:J7"/>
    <mergeCell ref="B8:G8"/>
    <mergeCell ref="A12:J12"/>
    <mergeCell ref="A13:J13"/>
    <mergeCell ref="A14:J14"/>
    <mergeCell ref="A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A21:J21"/>
    <mergeCell ref="A22:J22"/>
    <mergeCell ref="A23:J23"/>
    <mergeCell ref="A24:J24"/>
    <mergeCell ref="B25:G25"/>
    <mergeCell ref="H25:I25"/>
    <mergeCell ref="B26:I26"/>
    <mergeCell ref="B27:H27"/>
    <mergeCell ref="B28:I28"/>
    <mergeCell ref="A29:I29"/>
    <mergeCell ref="A30:J30"/>
    <mergeCell ref="A31:J31"/>
    <mergeCell ref="A32:J32"/>
    <mergeCell ref="A33:J33"/>
    <mergeCell ref="A34:J34"/>
    <mergeCell ref="B35:I35"/>
    <mergeCell ref="B36:H36"/>
    <mergeCell ref="B37:H37"/>
    <mergeCell ref="A38:I38"/>
    <mergeCell ref="B39:I39"/>
    <mergeCell ref="A40:I40"/>
    <mergeCell ref="A41:J41"/>
    <mergeCell ref="A42:J42"/>
    <mergeCell ref="A43:J43"/>
    <mergeCell ref="A44:J44"/>
    <mergeCell ref="B45:H45"/>
    <mergeCell ref="B46:H46"/>
    <mergeCell ref="B47:H47"/>
    <mergeCell ref="B48:D48"/>
    <mergeCell ref="B49:H49"/>
    <mergeCell ref="B50:H50"/>
    <mergeCell ref="B51:H51"/>
    <mergeCell ref="B52:H52"/>
    <mergeCell ref="B53:H53"/>
    <mergeCell ref="A54:H54"/>
    <mergeCell ref="A55:J55"/>
    <mergeCell ref="B67:I67"/>
    <mergeCell ref="A56:J56"/>
    <mergeCell ref="A57:J57"/>
    <mergeCell ref="A58:J58"/>
    <mergeCell ref="B59:I59"/>
    <mergeCell ref="B60:I60"/>
    <mergeCell ref="B61:H61"/>
    <mergeCell ref="B68:I68"/>
    <mergeCell ref="B69:I69"/>
    <mergeCell ref="B70:I70"/>
    <mergeCell ref="A71:I71"/>
    <mergeCell ref="A72:J72"/>
    <mergeCell ref="B62:H62"/>
    <mergeCell ref="B63:H63"/>
    <mergeCell ref="B64:I64"/>
    <mergeCell ref="B65:H65"/>
    <mergeCell ref="B66:H66"/>
    <mergeCell ref="A73:J73"/>
    <mergeCell ref="A74:J74"/>
    <mergeCell ref="A75:J75"/>
    <mergeCell ref="B76:I76"/>
    <mergeCell ref="C77:I77"/>
    <mergeCell ref="C78:I78"/>
    <mergeCell ref="C79:I79"/>
    <mergeCell ref="A80:I80"/>
    <mergeCell ref="A81:J81"/>
    <mergeCell ref="A82:J82"/>
    <mergeCell ref="B83:I83"/>
    <mergeCell ref="B84:I84"/>
    <mergeCell ref="B85:I85"/>
    <mergeCell ref="B86:H86"/>
    <mergeCell ref="B87:I87"/>
    <mergeCell ref="B88:I88"/>
    <mergeCell ref="B89:H89"/>
    <mergeCell ref="A90:I90"/>
    <mergeCell ref="A91:J91"/>
    <mergeCell ref="A92:J92"/>
    <mergeCell ref="A93:J93"/>
    <mergeCell ref="A94:I94"/>
    <mergeCell ref="A95:J95"/>
    <mergeCell ref="B96:I96"/>
    <mergeCell ref="B97:H97"/>
    <mergeCell ref="B98:I98"/>
    <mergeCell ref="B99:I99"/>
    <mergeCell ref="B100:I100"/>
    <mergeCell ref="B101:I101"/>
    <mergeCell ref="B102:I102"/>
    <mergeCell ref="A103:I103"/>
    <mergeCell ref="B104:I104"/>
    <mergeCell ref="A105:I105"/>
    <mergeCell ref="A106:J106"/>
    <mergeCell ref="A107:J107"/>
    <mergeCell ref="A108:J108"/>
    <mergeCell ref="B109:I109"/>
    <mergeCell ref="B110:I110"/>
    <mergeCell ref="A111:I111"/>
    <mergeCell ref="B112:I112"/>
    <mergeCell ref="A113:I113"/>
    <mergeCell ref="A114:J114"/>
    <mergeCell ref="A115:J115"/>
    <mergeCell ref="A116:J116"/>
    <mergeCell ref="A117:J117"/>
    <mergeCell ref="B118:I118"/>
    <mergeCell ref="B119:I119"/>
    <mergeCell ref="B120:I120"/>
    <mergeCell ref="A121:I121"/>
    <mergeCell ref="A122:J122"/>
    <mergeCell ref="A123:J123"/>
    <mergeCell ref="B124:I124"/>
    <mergeCell ref="B125:I125"/>
    <mergeCell ref="B126:I126"/>
    <mergeCell ref="B127:I127"/>
    <mergeCell ref="B128:I128"/>
    <mergeCell ref="A129:I129"/>
    <mergeCell ref="A130:J130"/>
    <mergeCell ref="A131:J131"/>
    <mergeCell ref="A132:J132"/>
    <mergeCell ref="A133:J133"/>
    <mergeCell ref="B134:H134"/>
    <mergeCell ref="A135:H135"/>
    <mergeCell ref="B136:H136"/>
    <mergeCell ref="A137:H137"/>
    <mergeCell ref="B138:H138"/>
    <mergeCell ref="A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A149:I149"/>
    <mergeCell ref="A150:J150"/>
    <mergeCell ref="A151:H151"/>
    <mergeCell ref="A152:C154"/>
    <mergeCell ref="D152:J152"/>
    <mergeCell ref="D153:J153"/>
    <mergeCell ref="D154:J154"/>
    <mergeCell ref="A155:J155"/>
    <mergeCell ref="A156:J156"/>
    <mergeCell ref="A157:J157"/>
    <mergeCell ref="A158:J158"/>
    <mergeCell ref="A159:I159"/>
    <mergeCell ref="B160:I160"/>
    <mergeCell ref="B161:I161"/>
    <mergeCell ref="B162:I162"/>
    <mergeCell ref="B163:I163"/>
    <mergeCell ref="B164:I164"/>
    <mergeCell ref="A165:I165"/>
    <mergeCell ref="B166:I166"/>
    <mergeCell ref="A167:I167"/>
    <mergeCell ref="A168:J168"/>
    <mergeCell ref="A169:J169"/>
    <mergeCell ref="A170:B170"/>
    <mergeCell ref="C170:D170"/>
    <mergeCell ref="F170:G170"/>
    <mergeCell ref="I170:J170"/>
    <mergeCell ref="A171:B171"/>
    <mergeCell ref="C171:D171"/>
    <mergeCell ref="F171:G171"/>
    <mergeCell ref="I171:J171"/>
    <mergeCell ref="A172:B172"/>
    <mergeCell ref="C172:D172"/>
    <mergeCell ref="F172:G172"/>
    <mergeCell ref="I172:J172"/>
    <mergeCell ref="A173:B173"/>
    <mergeCell ref="C173:D173"/>
    <mergeCell ref="F173:G173"/>
    <mergeCell ref="I173:J173"/>
    <mergeCell ref="A174:H174"/>
    <mergeCell ref="I174:J174"/>
    <mergeCell ref="A175:J175"/>
    <mergeCell ref="A176:J176"/>
    <mergeCell ref="A177:J177"/>
    <mergeCell ref="A178:H178"/>
    <mergeCell ref="I178:J178"/>
    <mergeCell ref="A179:H179"/>
    <mergeCell ref="I179:J179"/>
    <mergeCell ref="A180:H180"/>
    <mergeCell ref="I180:J180"/>
    <mergeCell ref="A181:H181"/>
    <mergeCell ref="I181:J181"/>
    <mergeCell ref="A182:J182"/>
    <mergeCell ref="A183:J183"/>
    <mergeCell ref="A184:J184"/>
    <mergeCell ref="A185:H185"/>
    <mergeCell ref="I185:J185"/>
    <mergeCell ref="A186:J186"/>
    <mergeCell ref="A187:H187"/>
    <mergeCell ref="I187:J187"/>
    <mergeCell ref="A188:J188"/>
    <mergeCell ref="A189:H189"/>
    <mergeCell ref="I189:J189"/>
    <mergeCell ref="A190:J190"/>
    <mergeCell ref="A191:J191"/>
    <mergeCell ref="A192:F192"/>
    <mergeCell ref="G192:J192"/>
    <mergeCell ref="A197:I197"/>
    <mergeCell ref="A198:I198"/>
    <mergeCell ref="A199:I199"/>
    <mergeCell ref="A200:I200"/>
    <mergeCell ref="A193:F193"/>
    <mergeCell ref="G193:J193"/>
    <mergeCell ref="A194:F194"/>
    <mergeCell ref="G194:J194"/>
    <mergeCell ref="A195:J195"/>
    <mergeCell ref="A196:J196"/>
  </mergeCells>
  <pageMargins left="0.78749999999999998" right="0.78749999999999998" top="1.0527777777777778" bottom="1.0527777777777778" header="0.78749999999999998" footer="0.78749999999999998"/>
  <pageSetup paperSize="9" scale="66" firstPageNumber="0" orientation="portrait" verticalDpi="300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view="pageBreakPreview" zoomScaleSheetLayoutView="100" workbookViewId="0">
      <selection sqref="A1:IV120"/>
    </sheetView>
  </sheetViews>
  <sheetFormatPr defaultColWidth="9" defaultRowHeight="12.75" x14ac:dyDescent="0.2"/>
  <cols>
    <col min="1" max="1" width="49.42578125" style="58" customWidth="1"/>
    <col min="2" max="2" width="10.140625" style="59" customWidth="1"/>
    <col min="3" max="3" width="13.5703125" style="59" customWidth="1"/>
    <col min="4" max="4" width="12.42578125" style="59" customWidth="1"/>
    <col min="5" max="5" width="11.42578125" style="60" customWidth="1"/>
    <col min="6" max="6" width="10.85546875" style="60" customWidth="1"/>
    <col min="7" max="7" width="10.7109375" style="58" customWidth="1"/>
    <col min="8" max="16384" width="9" style="58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68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Jardinagem 44 horas</vt:lpstr>
      <vt:lpstr>Plan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Ozorio Rosa</dc:creator>
  <cp:lastModifiedBy>Andréia Maria Pruinelli</cp:lastModifiedBy>
  <cp:lastPrinted>2018-03-05T18:38:44Z</cp:lastPrinted>
  <dcterms:created xsi:type="dcterms:W3CDTF">2018-01-16T13:12:40Z</dcterms:created>
  <dcterms:modified xsi:type="dcterms:W3CDTF">2018-03-06T11:44:03Z</dcterms:modified>
</cp:coreProperties>
</file>