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 activeTab="3"/>
  </bookViews>
  <sheets>
    <sheet name="Áreas Totais" sheetId="1" r:id="rId1"/>
    <sheet name="40%" sheetId="3" r:id="rId2"/>
    <sheet name="Cálculo Quantidade" sheetId="4" r:id="rId3"/>
    <sheet name="Planilha 40%" sheetId="6" r:id="rId4"/>
    <sheet name="Insumos" sheetId="7" r:id="rId5"/>
    <sheet name="Resumo" sheetId="8" r:id="rId6"/>
  </sheets>
  <definedNames>
    <definedName name="_xlnm.Print_Area" localSheetId="0">'Áreas Totais'!$A$1:$U$142</definedName>
    <definedName name="_xlnm.Print_Area" localSheetId="4">Insumos!$A$1:$H$103</definedName>
    <definedName name="_xlnm.Print_Area" localSheetId="3">'Planilha 40%'!$A$2:$I$356</definedName>
  </definedNames>
  <calcPr calcId="145621"/>
  <extLst>
    <ext uri="GoogleSheetsCustomDataVersion1">
      <go:sheetsCustomData xmlns:go="http://customooxmlschemas.google.com/" r:id="rId12" roundtripDataSignature="AMtx7mhDkQmh4tfpUfiEg5MRgeWv8qVB5A=="/>
    </ext>
  </extLst>
</workbook>
</file>

<file path=xl/calcChain.xml><?xml version="1.0" encoding="utf-8"?>
<calcChain xmlns="http://schemas.openxmlformats.org/spreadsheetml/2006/main">
  <c r="C35" i="8" l="1"/>
  <c r="F11" i="8"/>
  <c r="E83" i="7"/>
  <c r="E82" i="7"/>
  <c r="E81" i="7"/>
  <c r="E80" i="7"/>
  <c r="E79" i="7"/>
  <c r="E78" i="7"/>
  <c r="E77" i="7"/>
  <c r="E76" i="7"/>
  <c r="E75" i="7"/>
  <c r="E74" i="7"/>
  <c r="E73" i="7"/>
  <c r="E68" i="7"/>
  <c r="G68" i="7" s="1"/>
  <c r="E67" i="7"/>
  <c r="G67" i="7" s="1"/>
  <c r="E66" i="7"/>
  <c r="G66" i="7" s="1"/>
  <c r="E65" i="7"/>
  <c r="G65" i="7" s="1"/>
  <c r="E64" i="7"/>
  <c r="G64" i="7" s="1"/>
  <c r="E63" i="7"/>
  <c r="G63" i="7" s="1"/>
  <c r="E62" i="7"/>
  <c r="G62" i="7" s="1"/>
  <c r="E61" i="7"/>
  <c r="G61" i="7" s="1"/>
  <c r="E56" i="7"/>
  <c r="G56" i="7" s="1"/>
  <c r="E55" i="7"/>
  <c r="G55" i="7" s="1"/>
  <c r="E54" i="7"/>
  <c r="G54" i="7" s="1"/>
  <c r="E53" i="7"/>
  <c r="G53" i="7" s="1"/>
  <c r="E52" i="7"/>
  <c r="G52" i="7" s="1"/>
  <c r="E51" i="7"/>
  <c r="G51" i="7" s="1"/>
  <c r="E50" i="7"/>
  <c r="G50" i="7" s="1"/>
  <c r="E49" i="7"/>
  <c r="G49" i="7" s="1"/>
  <c r="E48" i="7"/>
  <c r="G48" i="7" s="1"/>
  <c r="E47" i="7"/>
  <c r="G47" i="7" s="1"/>
  <c r="E46" i="7"/>
  <c r="G46" i="7" s="1"/>
  <c r="E45" i="7"/>
  <c r="G45" i="7" s="1"/>
  <c r="E44" i="7"/>
  <c r="G44" i="7" s="1"/>
  <c r="G57" i="7" s="1"/>
  <c r="D39" i="7"/>
  <c r="F39" i="7" s="1"/>
  <c r="D38" i="7"/>
  <c r="F38" i="7" s="1"/>
  <c r="D37" i="7"/>
  <c r="F37" i="7" s="1"/>
  <c r="F40" i="7" s="1"/>
  <c r="F41" i="7" s="1"/>
  <c r="D32" i="7"/>
  <c r="F32" i="7" s="1"/>
  <c r="D31" i="7"/>
  <c r="F31" i="7" s="1"/>
  <c r="D30" i="7"/>
  <c r="F30" i="7" s="1"/>
  <c r="D29" i="7"/>
  <c r="F29" i="7" s="1"/>
  <c r="D28" i="7"/>
  <c r="F28" i="7" s="1"/>
  <c r="D27" i="7"/>
  <c r="F27" i="7" s="1"/>
  <c r="D26" i="7"/>
  <c r="F26" i="7" s="1"/>
  <c r="D25" i="7"/>
  <c r="F25" i="7" s="1"/>
  <c r="D24" i="7"/>
  <c r="F24" i="7" s="1"/>
  <c r="D23" i="7"/>
  <c r="F23" i="7" s="1"/>
  <c r="D22" i="7"/>
  <c r="F22" i="7" s="1"/>
  <c r="D21" i="7"/>
  <c r="F21" i="7" s="1"/>
  <c r="D20" i="7"/>
  <c r="F20" i="7" s="1"/>
  <c r="D19" i="7"/>
  <c r="F19" i="7" s="1"/>
  <c r="D18" i="7"/>
  <c r="F18" i="7" s="1"/>
  <c r="D17" i="7"/>
  <c r="F17" i="7" s="1"/>
  <c r="D16" i="7"/>
  <c r="F16" i="7" s="1"/>
  <c r="D15" i="7"/>
  <c r="F15" i="7" s="1"/>
  <c r="D14" i="7"/>
  <c r="F14" i="7" s="1"/>
  <c r="D13" i="7"/>
  <c r="F13" i="7" s="1"/>
  <c r="D12" i="7"/>
  <c r="F12" i="7" s="1"/>
  <c r="D11" i="7"/>
  <c r="F11" i="7" s="1"/>
  <c r="D10" i="7"/>
  <c r="F10" i="7" s="1"/>
  <c r="D9" i="7"/>
  <c r="F9" i="7" s="1"/>
  <c r="D8" i="7"/>
  <c r="F8" i="7" s="1"/>
  <c r="D7" i="7"/>
  <c r="F7" i="7" s="1"/>
  <c r="D6" i="7"/>
  <c r="F6" i="7" s="1"/>
  <c r="F33" i="7" s="1"/>
  <c r="G340" i="6"/>
  <c r="F334" i="6"/>
  <c r="G333" i="6"/>
  <c r="G334" i="6" s="1"/>
  <c r="F333" i="6"/>
  <c r="F287" i="6"/>
  <c r="F286" i="6"/>
  <c r="H286" i="6" s="1"/>
  <c r="F279" i="6"/>
  <c r="F278" i="6"/>
  <c r="F275" i="6"/>
  <c r="F274" i="6"/>
  <c r="F271" i="6"/>
  <c r="F270" i="6"/>
  <c r="G261" i="6"/>
  <c r="G257" i="6"/>
  <c r="G253" i="6"/>
  <c r="G249" i="6"/>
  <c r="G245" i="6"/>
  <c r="G241" i="6"/>
  <c r="G227" i="6"/>
  <c r="H185" i="6"/>
  <c r="I154" i="6"/>
  <c r="I102" i="6"/>
  <c r="H85" i="6"/>
  <c r="H91" i="6" s="1"/>
  <c r="I62" i="6"/>
  <c r="H19" i="6"/>
  <c r="F310" i="6" s="1"/>
  <c r="K21" i="4"/>
  <c r="K19" i="4"/>
  <c r="E19" i="4"/>
  <c r="D19" i="4"/>
  <c r="K18" i="4"/>
  <c r="K17" i="4"/>
  <c r="K16" i="4"/>
  <c r="K15" i="4"/>
  <c r="D15" i="4"/>
  <c r="E15" i="4" s="1"/>
  <c r="K14" i="4"/>
  <c r="K13" i="4"/>
  <c r="K12" i="4"/>
  <c r="K11" i="4"/>
  <c r="D11" i="4"/>
  <c r="E11" i="4" s="1"/>
  <c r="K10" i="4"/>
  <c r="K9" i="4"/>
  <c r="K8" i="4"/>
  <c r="K7" i="4"/>
  <c r="D7" i="4"/>
  <c r="E7" i="4" s="1"/>
  <c r="K6" i="4"/>
  <c r="K5" i="4"/>
  <c r="K4" i="4"/>
  <c r="K3" i="4"/>
  <c r="K2" i="4"/>
  <c r="E55" i="3"/>
  <c r="F40" i="3"/>
  <c r="F39" i="3"/>
  <c r="G39" i="3" s="1"/>
  <c r="F38" i="3"/>
  <c r="G38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9" i="3"/>
  <c r="G9" i="3" s="1"/>
  <c r="F8" i="3"/>
  <c r="G8" i="3" s="1"/>
  <c r="F7" i="3"/>
  <c r="G7" i="3" s="1"/>
  <c r="F6" i="3"/>
  <c r="G6" i="3" s="1"/>
  <c r="F5" i="3"/>
  <c r="G5" i="3" s="1"/>
  <c r="F4" i="3"/>
  <c r="G4" i="3" s="1"/>
  <c r="F3" i="3"/>
  <c r="G3" i="3" s="1"/>
  <c r="E142" i="1"/>
  <c r="D142" i="1"/>
  <c r="C142" i="1"/>
  <c r="B124" i="1"/>
  <c r="H39" i="6" s="1"/>
  <c r="B123" i="1"/>
  <c r="B120" i="1"/>
  <c r="H31" i="6" s="1"/>
  <c r="F322" i="6" s="1"/>
  <c r="B119" i="1"/>
  <c r="D14" i="4" s="1"/>
  <c r="E14" i="4" s="1"/>
  <c r="B116" i="1"/>
  <c r="H25" i="6" s="1"/>
  <c r="F316" i="6" s="1"/>
  <c r="B115" i="1"/>
  <c r="B112" i="1"/>
  <c r="B111" i="1"/>
  <c r="B107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S99" i="1"/>
  <c r="R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S98" i="1"/>
  <c r="R98" i="1"/>
  <c r="P98" i="1"/>
  <c r="O98" i="1"/>
  <c r="N98" i="1"/>
  <c r="M98" i="1"/>
  <c r="L98" i="1"/>
  <c r="K98" i="1"/>
  <c r="J98" i="1"/>
  <c r="I98" i="1"/>
  <c r="H98" i="1"/>
  <c r="G98" i="1"/>
  <c r="F98" i="1"/>
  <c r="E98" i="1"/>
  <c r="B98" i="1"/>
  <c r="A98" i="1"/>
  <c r="S97" i="1"/>
  <c r="R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T96" i="1" s="1"/>
  <c r="A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S94" i="1"/>
  <c r="R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S91" i="1"/>
  <c r="R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S88" i="1"/>
  <c r="R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S87" i="1"/>
  <c r="R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S84" i="1"/>
  <c r="R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S83" i="1"/>
  <c r="R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T80" i="1" s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S78" i="1"/>
  <c r="R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S77" i="1"/>
  <c r="R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S76" i="1"/>
  <c r="R76" i="1"/>
  <c r="Q76" i="1"/>
  <c r="P76" i="1"/>
  <c r="O76" i="1"/>
  <c r="N76" i="1"/>
  <c r="M76" i="1"/>
  <c r="L76" i="1"/>
  <c r="K76" i="1"/>
  <c r="J76" i="1"/>
  <c r="I76" i="1"/>
  <c r="G76" i="1"/>
  <c r="F76" i="1"/>
  <c r="E76" i="1"/>
  <c r="D76" i="1"/>
  <c r="B76" i="1"/>
  <c r="A76" i="1"/>
  <c r="S75" i="1"/>
  <c r="R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S74" i="1"/>
  <c r="R74" i="1"/>
  <c r="Q74" i="1"/>
  <c r="P74" i="1"/>
  <c r="O74" i="1"/>
  <c r="N74" i="1"/>
  <c r="M74" i="1"/>
  <c r="M73" i="1" s="1"/>
  <c r="B118" i="1" s="1"/>
  <c r="L74" i="1"/>
  <c r="K74" i="1"/>
  <c r="J74" i="1"/>
  <c r="I74" i="1"/>
  <c r="I73" i="1" s="1"/>
  <c r="B114" i="1" s="1"/>
  <c r="H74" i="1"/>
  <c r="G74" i="1"/>
  <c r="F74" i="1"/>
  <c r="E74" i="1"/>
  <c r="D74" i="1"/>
  <c r="B74" i="1"/>
  <c r="A74" i="1"/>
  <c r="S73" i="1"/>
  <c r="R73" i="1"/>
  <c r="P73" i="1"/>
  <c r="B121" i="1" s="1"/>
  <c r="O73" i="1"/>
  <c r="N73" i="1"/>
  <c r="L73" i="1"/>
  <c r="B117" i="1" s="1"/>
  <c r="K73" i="1"/>
  <c r="J73" i="1"/>
  <c r="G73" i="1"/>
  <c r="F73" i="1"/>
  <c r="E73" i="1"/>
  <c r="B110" i="1" s="1"/>
  <c r="B73" i="1"/>
  <c r="Q66" i="1"/>
  <c r="A66" i="1"/>
  <c r="Q65" i="1"/>
  <c r="A65" i="1"/>
  <c r="Q64" i="1"/>
  <c r="A64" i="1"/>
  <c r="Q63" i="1"/>
  <c r="A63" i="1"/>
  <c r="Q62" i="1"/>
  <c r="Q97" i="1" s="1"/>
  <c r="A62" i="1"/>
  <c r="Q61" i="1"/>
  <c r="A61" i="1"/>
  <c r="Q60" i="1"/>
  <c r="A60" i="1"/>
  <c r="Q59" i="1"/>
  <c r="A59" i="1"/>
  <c r="Q58" i="1"/>
  <c r="A58" i="1"/>
  <c r="Q57" i="1"/>
  <c r="A57" i="1"/>
  <c r="Q56" i="1"/>
  <c r="Q91" i="1" s="1"/>
  <c r="A56" i="1"/>
  <c r="Q55" i="1"/>
  <c r="A55" i="1"/>
  <c r="Q54" i="1"/>
  <c r="A54" i="1"/>
  <c r="Q53" i="1"/>
  <c r="A53" i="1"/>
  <c r="Q52" i="1"/>
  <c r="Q87" i="1" s="1"/>
  <c r="A52" i="1"/>
  <c r="Q51" i="1"/>
  <c r="A51" i="1"/>
  <c r="Q50" i="1"/>
  <c r="A50" i="1"/>
  <c r="Q49" i="1"/>
  <c r="A49" i="1"/>
  <c r="Q48" i="1"/>
  <c r="A48" i="1"/>
  <c r="Q47" i="1"/>
  <c r="A47" i="1"/>
  <c r="Q46" i="1"/>
  <c r="A46" i="1"/>
  <c r="Q45" i="1"/>
  <c r="A45" i="1"/>
  <c r="Q44" i="1"/>
  <c r="A44" i="1"/>
  <c r="Q43" i="1"/>
  <c r="A43" i="1"/>
  <c r="Q42" i="1"/>
  <c r="A42" i="1"/>
  <c r="Q41" i="1"/>
  <c r="A41" i="1"/>
  <c r="Q40" i="1"/>
  <c r="A40" i="1"/>
  <c r="Q39" i="1"/>
  <c r="A39" i="1"/>
  <c r="U32" i="1"/>
  <c r="T32" i="1"/>
  <c r="Q32" i="1"/>
  <c r="T31" i="1"/>
  <c r="U31" i="1" s="1"/>
  <c r="Q31" i="1"/>
  <c r="Q30" i="1"/>
  <c r="T30" i="1" s="1"/>
  <c r="U30" i="1" s="1"/>
  <c r="E30" i="1"/>
  <c r="E4" i="1" s="1"/>
  <c r="Q29" i="1"/>
  <c r="T29" i="1" s="1"/>
  <c r="U29" i="1" s="1"/>
  <c r="D29" i="1"/>
  <c r="D98" i="1" s="1"/>
  <c r="D73" i="1" s="1"/>
  <c r="B109" i="1" s="1"/>
  <c r="C29" i="1"/>
  <c r="C98" i="1" s="1"/>
  <c r="T28" i="1"/>
  <c r="U28" i="1" s="1"/>
  <c r="Q28" i="1"/>
  <c r="E28" i="1"/>
  <c r="T27" i="1"/>
  <c r="U27" i="1" s="1"/>
  <c r="Q27" i="1"/>
  <c r="Q26" i="1"/>
  <c r="T26" i="1" s="1"/>
  <c r="U26" i="1" s="1"/>
  <c r="C26" i="1"/>
  <c r="C95" i="1" s="1"/>
  <c r="Q25" i="1"/>
  <c r="T25" i="1" s="1"/>
  <c r="U25" i="1" s="1"/>
  <c r="C25" i="1"/>
  <c r="C94" i="1" s="1"/>
  <c r="Q24" i="1"/>
  <c r="T24" i="1" s="1"/>
  <c r="U24" i="1" s="1"/>
  <c r="Q23" i="1"/>
  <c r="T23" i="1" s="1"/>
  <c r="U23" i="1" s="1"/>
  <c r="Q22" i="1"/>
  <c r="C22" i="1"/>
  <c r="C91" i="1" s="1"/>
  <c r="U21" i="1"/>
  <c r="T21" i="1"/>
  <c r="Q21" i="1"/>
  <c r="T20" i="1"/>
  <c r="U20" i="1" s="1"/>
  <c r="Q20" i="1"/>
  <c r="Q19" i="1"/>
  <c r="T19" i="1" s="1"/>
  <c r="U19" i="1" s="1"/>
  <c r="Q18" i="1"/>
  <c r="T18" i="1" s="1"/>
  <c r="U18" i="1" s="1"/>
  <c r="U17" i="1"/>
  <c r="T17" i="1"/>
  <c r="Q17" i="1"/>
  <c r="T16" i="1"/>
  <c r="U16" i="1" s="1"/>
  <c r="Q16" i="1"/>
  <c r="Q15" i="1"/>
  <c r="T15" i="1" s="1"/>
  <c r="U15" i="1" s="1"/>
  <c r="Q14" i="1"/>
  <c r="T14" i="1" s="1"/>
  <c r="U14" i="1" s="1"/>
  <c r="U13" i="1"/>
  <c r="T13" i="1"/>
  <c r="Q13" i="1"/>
  <c r="T12" i="1"/>
  <c r="U12" i="1" s="1"/>
  <c r="Q12" i="1"/>
  <c r="C12" i="1"/>
  <c r="C81" i="1" s="1"/>
  <c r="T11" i="1"/>
  <c r="U11" i="1" s="1"/>
  <c r="Q11" i="1"/>
  <c r="C11" i="1"/>
  <c r="C80" i="1" s="1"/>
  <c r="T10" i="1"/>
  <c r="U10" i="1" s="1"/>
  <c r="Q10" i="1"/>
  <c r="Q9" i="1"/>
  <c r="Q78" i="1" s="1"/>
  <c r="Q8" i="1"/>
  <c r="T8" i="1" s="1"/>
  <c r="U8" i="1" s="1"/>
  <c r="Q7" i="1"/>
  <c r="H7" i="1"/>
  <c r="H76" i="1" s="1"/>
  <c r="H73" i="1" s="1"/>
  <c r="B113" i="1" s="1"/>
  <c r="C7" i="1"/>
  <c r="C76" i="1" s="1"/>
  <c r="B7" i="1"/>
  <c r="Q6" i="1"/>
  <c r="Q75" i="1" s="1"/>
  <c r="C6" i="1"/>
  <c r="C75" i="1" s="1"/>
  <c r="Q5" i="1"/>
  <c r="C5" i="1"/>
  <c r="C74" i="1" s="1"/>
  <c r="S4" i="1"/>
  <c r="R4" i="1"/>
  <c r="P4" i="1"/>
  <c r="O4" i="1"/>
  <c r="N4" i="1"/>
  <c r="M4" i="1"/>
  <c r="L4" i="1"/>
  <c r="K4" i="1"/>
  <c r="J4" i="1"/>
  <c r="I4" i="1"/>
  <c r="H4" i="1"/>
  <c r="G4" i="1"/>
  <c r="F4" i="1"/>
  <c r="D4" i="1"/>
  <c r="B4" i="1"/>
  <c r="D9" i="4" l="1"/>
  <c r="E9" i="4" s="1"/>
  <c r="H23" i="6"/>
  <c r="D13" i="4"/>
  <c r="E13" i="4" s="1"/>
  <c r="H27" i="6"/>
  <c r="F318" i="6" s="1"/>
  <c r="F14" i="4"/>
  <c r="I14" i="4" s="1"/>
  <c r="H17" i="6"/>
  <c r="F308" i="6" s="1"/>
  <c r="D5" i="4"/>
  <c r="E5" i="4" s="1"/>
  <c r="T77" i="1"/>
  <c r="T87" i="1"/>
  <c r="F46" i="3"/>
  <c r="F48" i="3"/>
  <c r="G58" i="7"/>
  <c r="B90" i="7"/>
  <c r="D90" i="7" s="1"/>
  <c r="C4" i="1"/>
  <c r="H20" i="6"/>
  <c r="F311" i="6" s="1"/>
  <c r="D8" i="4"/>
  <c r="E8" i="4" s="1"/>
  <c r="T86" i="1"/>
  <c r="T93" i="1"/>
  <c r="F27" i="3"/>
  <c r="F7" i="4"/>
  <c r="I7" i="4" s="1"/>
  <c r="F15" i="4"/>
  <c r="I15" i="4" s="1"/>
  <c r="T6" i="1"/>
  <c r="U6" i="1" s="1"/>
  <c r="T9" i="1"/>
  <c r="U9" i="1" s="1"/>
  <c r="H16" i="6"/>
  <c r="F307" i="6" s="1"/>
  <c r="D4" i="4"/>
  <c r="E4" i="4" s="1"/>
  <c r="H26" i="6"/>
  <c r="F317" i="6" s="1"/>
  <c r="D12" i="4"/>
  <c r="E12" i="4" s="1"/>
  <c r="H32" i="6"/>
  <c r="F323" i="6" s="1"/>
  <c r="D16" i="4"/>
  <c r="E16" i="4" s="1"/>
  <c r="T79" i="1"/>
  <c r="Q84" i="1"/>
  <c r="T85" i="1"/>
  <c r="Q88" i="1"/>
  <c r="T89" i="1"/>
  <c r="T92" i="1"/>
  <c r="Q94" i="1"/>
  <c r="T94" i="1" s="1"/>
  <c r="T95" i="1"/>
  <c r="Q99" i="1"/>
  <c r="T100" i="1"/>
  <c r="H24" i="6"/>
  <c r="F315" i="6" s="1"/>
  <c r="D10" i="4"/>
  <c r="E10" i="4" s="1"/>
  <c r="H36" i="6"/>
  <c r="H37" i="6" s="1"/>
  <c r="F327" i="6" s="1"/>
  <c r="F328" i="6" s="1"/>
  <c r="D18" i="4"/>
  <c r="E18" i="4" s="1"/>
  <c r="F10" i="3"/>
  <c r="F43" i="3"/>
  <c r="T91" i="1"/>
  <c r="H18" i="6"/>
  <c r="F309" i="6" s="1"/>
  <c r="G309" i="6" s="1"/>
  <c r="D6" i="4"/>
  <c r="E6" i="4" s="1"/>
  <c r="C73" i="1"/>
  <c r="B108" i="1" s="1"/>
  <c r="T75" i="1"/>
  <c r="T82" i="1"/>
  <c r="T90" i="1"/>
  <c r="T101" i="1"/>
  <c r="F61" i="3"/>
  <c r="F58" i="3"/>
  <c r="F11" i="4"/>
  <c r="I11" i="4" s="1"/>
  <c r="H28" i="6"/>
  <c r="F319" i="6" s="1"/>
  <c r="Q4" i="1"/>
  <c r="T5" i="1"/>
  <c r="U5" i="1" s="1"/>
  <c r="T7" i="1"/>
  <c r="U7" i="1" s="1"/>
  <c r="T74" i="1"/>
  <c r="T76" i="1"/>
  <c r="Q77" i="1"/>
  <c r="Q73" i="1" s="1"/>
  <c r="T78" i="1"/>
  <c r="T81" i="1"/>
  <c r="Q83" i="1"/>
  <c r="T83" i="1" s="1"/>
  <c r="T84" i="1"/>
  <c r="T88" i="1"/>
  <c r="T97" i="1"/>
  <c r="Q98" i="1"/>
  <c r="T98" i="1" s="1"/>
  <c r="T99" i="1"/>
  <c r="D2" i="4"/>
  <c r="H14" i="6"/>
  <c r="F13" i="3"/>
  <c r="F30" i="3"/>
  <c r="F19" i="4"/>
  <c r="I19" i="4" s="1"/>
  <c r="G19" i="4"/>
  <c r="H19" i="4" s="1"/>
  <c r="O19" i="4" s="1"/>
  <c r="T22" i="1"/>
  <c r="U22" i="1" s="1"/>
  <c r="I97" i="6"/>
  <c r="I109" i="6" s="1"/>
  <c r="I117" i="6" s="1"/>
  <c r="I64" i="6"/>
  <c r="I68" i="6" s="1"/>
  <c r="F330" i="6"/>
  <c r="H40" i="6"/>
  <c r="F331" i="6" s="1"/>
  <c r="B89" i="7"/>
  <c r="D89" i="7" s="1"/>
  <c r="B88" i="7"/>
  <c r="F34" i="7"/>
  <c r="G69" i="7"/>
  <c r="E84" i="7"/>
  <c r="B122" i="1" l="1"/>
  <c r="T73" i="1"/>
  <c r="B125" i="1"/>
  <c r="F305" i="6"/>
  <c r="B91" i="7"/>
  <c r="D88" i="7"/>
  <c r="E2" i="4"/>
  <c r="B134" i="6"/>
  <c r="I125" i="6"/>
  <c r="I126" i="6" s="1"/>
  <c r="I75" i="6"/>
  <c r="I77" i="6" s="1"/>
  <c r="I115" i="6" s="1"/>
  <c r="I76" i="6"/>
  <c r="I194" i="6"/>
  <c r="G11" i="4"/>
  <c r="H11" i="4" s="1"/>
  <c r="O11" i="4" s="1"/>
  <c r="F6" i="4"/>
  <c r="I6" i="4" s="1"/>
  <c r="G6" i="4"/>
  <c r="H6" i="4" s="1"/>
  <c r="O6" i="4" s="1"/>
  <c r="F16" i="4"/>
  <c r="I16" i="4" s="1"/>
  <c r="G16" i="4"/>
  <c r="H16" i="4" s="1"/>
  <c r="O16" i="4" s="1"/>
  <c r="G4" i="4"/>
  <c r="H4" i="4" s="1"/>
  <c r="O4" i="4" s="1"/>
  <c r="F4" i="4"/>
  <c r="I4" i="4" s="1"/>
  <c r="G7" i="4"/>
  <c r="H7" i="4" s="1"/>
  <c r="O7" i="4" s="1"/>
  <c r="G14" i="4"/>
  <c r="H14" i="4" s="1"/>
  <c r="O14" i="4" s="1"/>
  <c r="F13" i="4"/>
  <c r="I13" i="4" s="1"/>
  <c r="G13" i="4"/>
  <c r="H13" i="4" s="1"/>
  <c r="O13" i="4" s="1"/>
  <c r="F18" i="4"/>
  <c r="I18" i="4" s="1"/>
  <c r="G18" i="4"/>
  <c r="H18" i="4" s="1"/>
  <c r="O18" i="4" s="1"/>
  <c r="F8" i="4"/>
  <c r="I8" i="4" s="1"/>
  <c r="G8" i="4"/>
  <c r="H8" i="4" s="1"/>
  <c r="O8" i="4" s="1"/>
  <c r="F66" i="3"/>
  <c r="F16" i="3"/>
  <c r="F68" i="3" s="1"/>
  <c r="F18" i="3"/>
  <c r="F70" i="3" s="1"/>
  <c r="F12" i="4"/>
  <c r="I12" i="4" s="1"/>
  <c r="G12" i="4"/>
  <c r="H12" i="4" s="1"/>
  <c r="O12" i="4" s="1"/>
  <c r="G15" i="4"/>
  <c r="H15" i="4" s="1"/>
  <c r="O15" i="4" s="1"/>
  <c r="F33" i="3"/>
  <c r="F35" i="3"/>
  <c r="F5" i="4"/>
  <c r="I5" i="4" s="1"/>
  <c r="G5" i="4"/>
  <c r="H5" i="4" s="1"/>
  <c r="O5" i="4" s="1"/>
  <c r="H29" i="6"/>
  <c r="F320" i="6" s="1"/>
  <c r="F314" i="6"/>
  <c r="B93" i="7"/>
  <c r="D93" i="7" s="1"/>
  <c r="G70" i="7"/>
  <c r="B95" i="7"/>
  <c r="D95" i="7" s="1"/>
  <c r="F95" i="7" s="1"/>
  <c r="E85" i="7"/>
  <c r="I159" i="6" s="1"/>
  <c r="H15" i="6"/>
  <c r="F306" i="6" s="1"/>
  <c r="D3" i="4"/>
  <c r="E3" i="4" s="1"/>
  <c r="F10" i="4"/>
  <c r="I10" i="4" s="1"/>
  <c r="G10" i="4"/>
  <c r="H10" i="4" s="1"/>
  <c r="O10" i="4" s="1"/>
  <c r="T4" i="1"/>
  <c r="U4" i="1" s="1"/>
  <c r="F9" i="4"/>
  <c r="I9" i="4" s="1"/>
  <c r="I122" i="6" l="1"/>
  <c r="I86" i="6"/>
  <c r="I85" i="6"/>
  <c r="I90" i="6"/>
  <c r="I89" i="6"/>
  <c r="G9" i="4"/>
  <c r="H9" i="4" s="1"/>
  <c r="O9" i="4" s="1"/>
  <c r="I124" i="6"/>
  <c r="I127" i="6"/>
  <c r="I84" i="6"/>
  <c r="B97" i="7"/>
  <c r="D97" i="7" s="1"/>
  <c r="D91" i="7"/>
  <c r="G3" i="4"/>
  <c r="H3" i="4" s="1"/>
  <c r="O3" i="4" s="1"/>
  <c r="F3" i="4"/>
  <c r="I3" i="4" s="1"/>
  <c r="I83" i="6"/>
  <c r="I88" i="6"/>
  <c r="I87" i="6"/>
  <c r="G2" i="4"/>
  <c r="H2" i="4" s="1"/>
  <c r="O2" i="4" s="1"/>
  <c r="F2" i="4"/>
  <c r="I2" i="4" s="1"/>
  <c r="H21" i="6"/>
  <c r="D17" i="4"/>
  <c r="H33" i="6"/>
  <c r="I123" i="6" l="1"/>
  <c r="I128" i="6" s="1"/>
  <c r="F312" i="6"/>
  <c r="I91" i="6"/>
  <c r="F324" i="6"/>
  <c r="H34" i="6"/>
  <c r="F325" i="6" s="1"/>
  <c r="E17" i="4"/>
  <c r="D20" i="4"/>
  <c r="H134" i="6" l="1"/>
  <c r="I196" i="6"/>
  <c r="F17" i="4"/>
  <c r="I17" i="4" s="1"/>
  <c r="G17" i="4"/>
  <c r="H17" i="4" s="1"/>
  <c r="O17" i="4" s="1"/>
  <c r="E21" i="4"/>
  <c r="I116" i="6"/>
  <c r="I118" i="6" s="1"/>
  <c r="I142" i="6"/>
  <c r="H45" i="6"/>
  <c r="F336" i="6"/>
  <c r="I195" i="6" l="1"/>
  <c r="E134" i="6"/>
  <c r="I134" i="6" s="1"/>
  <c r="H348" i="6"/>
  <c r="F21" i="4"/>
  <c r="I21" i="4" s="1"/>
  <c r="C12" i="8"/>
  <c r="C13" i="8" s="1"/>
  <c r="G21" i="4"/>
  <c r="H21" i="4" s="1"/>
  <c r="O21" i="4" s="1"/>
  <c r="H99" i="7"/>
  <c r="F89" i="7" l="1"/>
  <c r="F90" i="7"/>
  <c r="F93" i="7"/>
  <c r="I161" i="6" s="1"/>
  <c r="F88" i="7"/>
  <c r="F91" i="7" s="1"/>
  <c r="H136" i="6"/>
  <c r="I140" i="6"/>
  <c r="I139" i="6"/>
  <c r="I141" i="6"/>
  <c r="I143" i="6"/>
  <c r="O22" i="4"/>
  <c r="Q22" i="4" s="1"/>
  <c r="F97" i="7" l="1"/>
  <c r="I160" i="6"/>
  <c r="I163" i="6" s="1"/>
  <c r="I198" i="6" s="1"/>
  <c r="I144" i="6"/>
  <c r="I153" i="6" s="1"/>
  <c r="I155" i="6" s="1"/>
  <c r="I197" i="6" l="1"/>
  <c r="I199" i="6" s="1"/>
  <c r="I169" i="6"/>
  <c r="I170" i="6" s="1"/>
  <c r="I171" i="6" s="1"/>
  <c r="I172" i="6" s="1"/>
  <c r="I173" i="6" l="1"/>
  <c r="I177" i="6" l="1"/>
  <c r="I176" i="6"/>
  <c r="I182" i="6"/>
  <c r="I185" i="6" l="1"/>
  <c r="I183" i="6"/>
  <c r="I200" i="6" s="1"/>
  <c r="I201" i="6" s="1"/>
  <c r="G279" i="6" l="1"/>
  <c r="H279" i="6" s="1"/>
  <c r="E214" i="6"/>
  <c r="G214" i="6" s="1"/>
  <c r="G215" i="6" s="1"/>
  <c r="D306" i="6" s="1"/>
  <c r="G306" i="6" s="1"/>
  <c r="G287" i="6"/>
  <c r="H287" i="6" s="1"/>
  <c r="G271" i="6"/>
  <c r="H271" i="6" s="1"/>
  <c r="E230" i="6"/>
  <c r="G230" i="6" s="1"/>
  <c r="G231" i="6" s="1"/>
  <c r="D310" i="6" s="1"/>
  <c r="G310" i="6" s="1"/>
  <c r="E222" i="6"/>
  <c r="G222" i="6" s="1"/>
  <c r="G223" i="6" s="1"/>
  <c r="D308" i="6" s="1"/>
  <c r="G308" i="6" s="1"/>
  <c r="E258" i="6"/>
  <c r="G258" i="6" s="1"/>
  <c r="E242" i="6"/>
  <c r="G242" i="6" s="1"/>
  <c r="E218" i="6"/>
  <c r="G218" i="6" s="1"/>
  <c r="G219" i="6" s="1"/>
  <c r="D307" i="6" s="1"/>
  <c r="G307" i="6" s="1"/>
  <c r="E254" i="6"/>
  <c r="G254" i="6" s="1"/>
  <c r="E234" i="6"/>
  <c r="G234" i="6" s="1"/>
  <c r="G235" i="6" s="1"/>
  <c r="D311" i="6" s="1"/>
  <c r="G311" i="6" s="1"/>
  <c r="E210" i="6"/>
  <c r="G210" i="6" s="1"/>
  <c r="G211" i="6" s="1"/>
  <c r="D305" i="6" s="1"/>
  <c r="G305" i="6" s="1"/>
  <c r="E262" i="6"/>
  <c r="G262" i="6" s="1"/>
  <c r="E246" i="6"/>
  <c r="G246" i="6" s="1"/>
  <c r="E296" i="6"/>
  <c r="G296" i="6" s="1"/>
  <c r="G297" i="6" s="1"/>
  <c r="D330" i="6" s="1"/>
  <c r="G330" i="6" s="1"/>
  <c r="G331" i="6" s="1"/>
  <c r="G275" i="6"/>
  <c r="H275" i="6" s="1"/>
  <c r="E250" i="6"/>
  <c r="G250" i="6" s="1"/>
  <c r="D316" i="6" l="1"/>
  <c r="G316" i="6" s="1"/>
  <c r="G251" i="6"/>
  <c r="G263" i="6"/>
  <c r="D319" i="6"/>
  <c r="G319" i="6" s="1"/>
  <c r="D324" i="6"/>
  <c r="G324" i="6" s="1"/>
  <c r="H280" i="6"/>
  <c r="D315" i="6"/>
  <c r="G315" i="6" s="1"/>
  <c r="G247" i="6"/>
  <c r="G255" i="6"/>
  <c r="D317" i="6"/>
  <c r="G317" i="6" s="1"/>
  <c r="H276" i="6"/>
  <c r="D323" i="6"/>
  <c r="G323" i="6" s="1"/>
  <c r="G312" i="6"/>
  <c r="D314" i="6"/>
  <c r="G314" i="6" s="1"/>
  <c r="G243" i="6"/>
  <c r="H272" i="6"/>
  <c r="D322" i="6"/>
  <c r="G322" i="6" s="1"/>
  <c r="D318" i="6"/>
  <c r="G318" i="6" s="1"/>
  <c r="G259" i="6"/>
  <c r="D327" i="6"/>
  <c r="G327" i="6" s="1"/>
  <c r="G328" i="6" s="1"/>
  <c r="H288" i="6"/>
  <c r="G320" i="6" l="1"/>
  <c r="G336" i="6" s="1"/>
  <c r="G325" i="6"/>
  <c r="G342" i="6" l="1"/>
  <c r="G338" i="6"/>
  <c r="D12" i="8" s="1"/>
  <c r="D13" i="8" l="1"/>
  <c r="F12" i="8"/>
  <c r="F13" i="8" s="1"/>
</calcChain>
</file>

<file path=xl/sharedStrings.xml><?xml version="1.0" encoding="utf-8"?>
<sst xmlns="http://schemas.openxmlformats.org/spreadsheetml/2006/main" count="1049" uniqueCount="635">
  <si>
    <t>ÁREA TOTAL</t>
  </si>
  <si>
    <t>TIPO DE ÁREA</t>
  </si>
  <si>
    <t>ÁREAS INTERNAS</t>
  </si>
  <si>
    <t>ÁREAS EXTERNAS</t>
  </si>
  <si>
    <t>ESQUADRIAS EXTERNAS</t>
  </si>
  <si>
    <t>FACHADAS ENVIDRAÇADAS</t>
  </si>
  <si>
    <t>ÁREAS HOSPITALARES E ASSEMELHADAS</t>
  </si>
  <si>
    <t>tipo de piso</t>
  </si>
  <si>
    <t>pisos acarpetados</t>
  </si>
  <si>
    <t>pisos frios</t>
  </si>
  <si>
    <t>laboratórios</t>
  </si>
  <si>
    <t>almoxarifados / galpões</t>
  </si>
  <si>
    <t>oficinas</t>
  </si>
  <si>
    <t>áreas com espaços livres - saguão, hall e salão</t>
  </si>
  <si>
    <t>banheiros</t>
  </si>
  <si>
    <t>pisos pavimentados adjacentes / contíguos às edificações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</si>
  <si>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</si>
  <si>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</si>
  <si>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</si>
  <si>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</si>
  <si>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</si>
  <si>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>face externa com exposição a situação de risco</t>
  </si>
  <si>
    <t>face externa sem exposição a situação de risco</t>
  </si>
  <si>
    <t>face interna</t>
  </si>
  <si>
    <t>fachadas envidraçadas</t>
  </si>
  <si>
    <t>áreas hospitalares e assemelhadas</t>
  </si>
  <si>
    <t>TOTAL</t>
  </si>
  <si>
    <t>TOTAL 
(SEM ESQUADIAS E EXTERNOS)</t>
  </si>
  <si>
    <t>BLOCO A - SUPERIOR</t>
  </si>
  <si>
    <t>BLOCO A - TÉRREO</t>
  </si>
  <si>
    <t>BLOCO B - SUPERIOR</t>
  </si>
  <si>
    <t>BLOCO B - TÉRREO</t>
  </si>
  <si>
    <t>BLOCO B - INFERIOR</t>
  </si>
  <si>
    <t>BLOCO C - SUPERIOR</t>
  </si>
  <si>
    <t>BLOCO C - TÉRREO</t>
  </si>
  <si>
    <t>BLOCO D - SUPERIOR</t>
  </si>
  <si>
    <t>BLOCO D - TÉRREO</t>
  </si>
  <si>
    <t>BLOCO ALMOXARIFADO - SUPERIOR</t>
  </si>
  <si>
    <t>BLOCO ALMOXARIFADO - TÉRREO</t>
  </si>
  <si>
    <t>BLOCO ALMOXARIFADO - INFERIOR</t>
  </si>
  <si>
    <t>BLOCO BIBLIOTECA - SUPERIOR</t>
  </si>
  <si>
    <t>BLOCO BIBLIOTECA - TÉRREO</t>
  </si>
  <si>
    <t>GARAGEM</t>
  </si>
  <si>
    <t>GINÁSIO - TERREO</t>
  </si>
  <si>
    <t>GINÁSIO - INFERIOR</t>
  </si>
  <si>
    <t>NAPNE</t>
  </si>
  <si>
    <t>AGROINDÚSTRIA</t>
  </si>
  <si>
    <t>BLOCO CONVIVÊNCIA - SUPERIOR</t>
  </si>
  <si>
    <t>BLOCO CONVIVÊNCIA - TÉRREO</t>
  </si>
  <si>
    <t>CANTINA - 1º ANDAR</t>
  </si>
  <si>
    <t>CANTINA - 2º ANDAR</t>
  </si>
  <si>
    <t>CANTINA - 3º ANDAR</t>
  </si>
  <si>
    <t>CANTINA - 4º ANDAR</t>
  </si>
  <si>
    <t>CANTINA - 5º ANDAR</t>
  </si>
  <si>
    <t>GUARITA VIGILÂNCIA</t>
  </si>
  <si>
    <t>FREQUÊNCIA SEMANAL</t>
  </si>
  <si>
    <t>ÁREAS AJUSTADAS À FREQUÊNCIA SEMANAL</t>
  </si>
  <si>
    <t>almoxarifados/galpões</t>
  </si>
  <si>
    <t>pisos pavimentados adjacentes/contíguos às edificações</t>
  </si>
  <si>
    <t>RESUMO</t>
  </si>
  <si>
    <t>TIPO DE PISO</t>
  </si>
  <si>
    <t>BLOCOS</t>
  </si>
  <si>
    <t>PAVIMENTOS</t>
  </si>
  <si>
    <t>BANHEIROS</t>
  </si>
  <si>
    <t>SANITARIOS</t>
  </si>
  <si>
    <t>MICTORIOS</t>
  </si>
  <si>
    <t>BLOCO A</t>
  </si>
  <si>
    <t>BLOCO B</t>
  </si>
  <si>
    <t>BLOCO C</t>
  </si>
  <si>
    <t>BLOCO D</t>
  </si>
  <si>
    <t>BLOCO ALMOXARIFADO</t>
  </si>
  <si>
    <t>BLOCO BIBLIOTECA</t>
  </si>
  <si>
    <t>BLOCO GARAGEM</t>
  </si>
  <si>
    <t>BLOCO GINÁSIO</t>
  </si>
  <si>
    <t>BLOCO NAPNE/CTA</t>
  </si>
  <si>
    <t>BLOCO AGROINDÚSTRIA</t>
  </si>
  <si>
    <t>BLOCO K / CONVIVÊNCIA</t>
  </si>
  <si>
    <t>BLOCO CANTINA</t>
  </si>
  <si>
    <t>BLOCO GUARITA VIGILÂNCIA</t>
  </si>
  <si>
    <t>RESERVATÓRIOS E CAIXAS D'ÁGUA</t>
  </si>
  <si>
    <t>RESERVATÓRIO 1 (LADO GINÁSIO)</t>
  </si>
  <si>
    <t>RESERVATÓRIO 2 (LADO GINÁSIO)</t>
  </si>
  <si>
    <t>RESERVATÓRIO AGROINDÚSTRIA</t>
  </si>
  <si>
    <t>Tipo de Área</t>
  </si>
  <si>
    <t>Áreas Internas</t>
  </si>
  <si>
    <t>a) pisos acarpetados</t>
  </si>
  <si>
    <t>b) pisos frios</t>
  </si>
  <si>
    <t>c) laboratórios</t>
  </si>
  <si>
    <t>d) almoxarifados/ galpões</t>
  </si>
  <si>
    <t>e) oficinas</t>
  </si>
  <si>
    <t>f) área c/espaços livres - saguão, hall e salão</t>
  </si>
  <si>
    <t>g) banheiros</t>
  </si>
  <si>
    <t>Área (interna) Total do Imóvel Convertida (ATC) para 1200 m2</t>
  </si>
  <si>
    <t>-</t>
  </si>
  <si>
    <t xml:space="preserve">Valor  unitário máximo para o RS para a área interna convertida para 1200 m2 </t>
  </si>
  <si>
    <t>ajustar</t>
  </si>
  <si>
    <t xml:space="preserve">Valor máximo mensal que pode ser contratado no RS para a área interna </t>
  </si>
  <si>
    <t xml:space="preserve">Valor  unitário mínimo para o RS  para a área interna convertida para 1200 m2  </t>
  </si>
  <si>
    <t xml:space="preserve">Valor mínimo mensal que pode ser contratado no RS para a área interna </t>
  </si>
  <si>
    <t>Número total de serventes para a área interna = ATC/1200</t>
  </si>
  <si>
    <t>Áreas Externas</t>
  </si>
  <si>
    <t>a) Pisos pavimentados adjacentes/contíguos às edificações</t>
  </si>
  <si>
    <t>b) Varrição de passeios e arruamentos</t>
  </si>
  <si>
    <t>c) Pátios e áreas verdes com alta frequência</t>
  </si>
  <si>
    <t>d) Pátios e áreas verdes com média frequência</t>
  </si>
  <si>
    <t>e) Pátios e áreas verdes com baixa frequência</t>
  </si>
  <si>
    <t>f) coleta de detritos em pátios e áreas verdes com frequência diária</t>
  </si>
  <si>
    <t>Área (externa) Total do Imóvel Convertida (ATC) para 1200 m2</t>
  </si>
  <si>
    <t>Valor  unitário máximo para o RS para a área externa convertida para 1200 m2</t>
  </si>
  <si>
    <t>Valor máximo mensal que pode ser contratado no RS para a área externa</t>
  </si>
  <si>
    <t>Valor  unitário mínimo para o RS para a área externa convertida para 1200 m2</t>
  </si>
  <si>
    <t>Valor mínimo mensal que pode ser contratado no RS para a área externa</t>
  </si>
  <si>
    <t>Número total de serventes para a área externa  = ATC/1200</t>
  </si>
  <si>
    <t>Esquadrias sem Risco</t>
  </si>
  <si>
    <t>b) face interna</t>
  </si>
  <si>
    <t>Área (esquadria sem risco) Total do Imóvel Convertida (ATC) para 1200 m2</t>
  </si>
  <si>
    <t>Valor  unitário máximo para o RS para a esquadria sem risco convertida para 1200 m2</t>
  </si>
  <si>
    <t>Valor máximo mensal que pode ser contratado no RS para a esquadria sem risco</t>
  </si>
  <si>
    <t>Valor  unitário mínimo para o RS para a esquadria sem risco convertida para 1200 m2</t>
  </si>
  <si>
    <t>Valor mínimo mensal que pode ser contratado no RS para a esquadria sem risco</t>
  </si>
  <si>
    <t>Número total de serventes para a esquadria sem risco = ATC/(1200)</t>
  </si>
  <si>
    <t>Esquadrias com Risco</t>
  </si>
  <si>
    <t>excluiu da regra</t>
  </si>
  <si>
    <t>Fachada Envidraçada</t>
  </si>
  <si>
    <t>a) fachada envidraçada</t>
  </si>
  <si>
    <t>Esquadrias com Risco e Fachada Envidraçada</t>
  </si>
  <si>
    <t xml:space="preserve">Valor  unitário máximo para o RS para a esquadria com risco e fachada envidraçada  </t>
  </si>
  <si>
    <t xml:space="preserve">Valor máximo que pode ser contratado no RS para a esquadria com risco e fachada envidraçada  </t>
  </si>
  <si>
    <t xml:space="preserve">Valor  unitário mínimo para o RS para a esquadria com risco e fachada envidraçada  </t>
  </si>
  <si>
    <t xml:space="preserve">Valor mínimo que pode ser contratado no RS para a esquadria com risco e fachada envidraçada  </t>
  </si>
  <si>
    <t>Valor Máximo Mensal Total a ser contratado no RS para todos os tipos de áreas</t>
  </si>
  <si>
    <t xml:space="preserve">Número total de serventes da equipe residente desconsiderando esquadrias com risco e fachadas envidraçadas </t>
  </si>
  <si>
    <r>
      <rPr>
        <sz val="12"/>
        <rFont val="Arial"/>
      </rPr>
      <t>Produtividade da IN nº 5/17 (m2) (P</t>
    </r>
    <r>
      <rPr>
        <vertAlign val="subscript"/>
        <sz val="12"/>
        <rFont val="Arial"/>
      </rPr>
      <t>IN5</t>
    </r>
    <r>
      <rPr>
        <sz val="12"/>
        <rFont val="Arial"/>
      </rPr>
      <t>)</t>
    </r>
  </si>
  <si>
    <r>
      <rPr>
        <sz val="12"/>
        <rFont val="Arial"/>
      </rPr>
      <t>Produtividade de 1200 m2 das Portarias SLTI de 2010 a 2012 (m2)                 (P</t>
    </r>
    <r>
      <rPr>
        <sz val="9"/>
        <rFont val="Arial"/>
      </rPr>
      <t>PORT.LIM.</t>
    </r>
    <r>
      <rPr>
        <sz val="12"/>
        <rFont val="Arial"/>
      </rPr>
      <t>)</t>
    </r>
  </si>
  <si>
    <r>
      <rPr>
        <sz val="12"/>
        <rFont val="Arial"/>
      </rPr>
      <t>Área real a ser contratada (m2) (A</t>
    </r>
    <r>
      <rPr>
        <sz val="9"/>
        <rFont val="Arial"/>
      </rPr>
      <t>REAL</t>
    </r>
    <r>
      <rPr>
        <sz val="12"/>
        <rFont val="Arial"/>
      </rPr>
      <t>)</t>
    </r>
  </si>
  <si>
    <r>
      <rPr>
        <sz val="12"/>
        <rFont val="Arial"/>
      </rPr>
      <t>Área Convertida (</t>
    </r>
    <r>
      <rPr>
        <sz val="11"/>
        <rFont val="Arial"/>
      </rPr>
      <t>V</t>
    </r>
    <r>
      <rPr>
        <sz val="9"/>
        <rFont val="Arial"/>
      </rPr>
      <t xml:space="preserve">ALOR </t>
    </r>
    <r>
      <rPr>
        <sz val="11"/>
        <rFont val="Arial"/>
      </rPr>
      <t>l</t>
    </r>
    <r>
      <rPr>
        <sz val="9"/>
        <rFont val="Arial"/>
      </rPr>
      <t>IM</t>
    </r>
    <r>
      <rPr>
        <sz val="12"/>
        <rFont val="Arial"/>
      </rPr>
      <t xml:space="preserve"> x A</t>
    </r>
    <r>
      <rPr>
        <sz val="9"/>
        <rFont val="Arial"/>
      </rPr>
      <t>REAL</t>
    </r>
    <r>
      <rPr>
        <sz val="12"/>
        <rFont val="Arial"/>
      </rPr>
      <t>) /  P</t>
    </r>
    <r>
      <rPr>
        <sz val="9"/>
        <rFont val="Arial"/>
      </rPr>
      <t>IN5</t>
    </r>
    <r>
      <rPr>
        <sz val="12"/>
        <rFont val="Arial"/>
      </rPr>
      <t xml:space="preserve"> 
(m2) </t>
    </r>
  </si>
  <si>
    <r>
      <rPr>
        <sz val="12"/>
        <rFont val="Arial"/>
      </rPr>
      <t xml:space="preserve">Preço Máximo Admitido  por Subtipo de Área (Área Convertida x Valor Máximo para 1200 m2 </t>
    </r>
    <r>
      <rPr>
        <b/>
        <sz val="12"/>
        <color rgb="FFFF0000"/>
        <rFont val="Arial"/>
      </rPr>
      <t>para o RS</t>
    </r>
    <r>
      <rPr>
        <sz val="12"/>
        <rFont val="Arial"/>
      </rPr>
      <t>)  (R$)</t>
    </r>
  </si>
  <si>
    <t>,</t>
  </si>
  <si>
    <r>
      <rPr>
        <sz val="12"/>
        <rFont val="Arial"/>
      </rPr>
      <t xml:space="preserve">a) face externa </t>
    </r>
    <r>
      <rPr>
        <b/>
        <sz val="12"/>
        <rFont val="Arial"/>
      </rPr>
      <t xml:space="preserve">sem </t>
    </r>
    <r>
      <rPr>
        <sz val="12"/>
        <rFont val="Arial"/>
      </rPr>
      <t>exposição a situação de risco</t>
    </r>
  </si>
  <si>
    <r>
      <rPr>
        <sz val="12"/>
        <rFont val="Arial"/>
      </rPr>
      <t>Produtividade da IN nº 5
        (m2)        (P</t>
    </r>
    <r>
      <rPr>
        <sz val="9"/>
        <rFont val="Arial"/>
      </rPr>
      <t>IN5</t>
    </r>
    <r>
      <rPr>
        <sz val="12"/>
        <rFont val="Arial"/>
      </rPr>
      <t>)</t>
    </r>
  </si>
  <si>
    <r>
      <rPr>
        <sz val="12"/>
        <rFont val="Arial"/>
      </rPr>
      <t xml:space="preserve">Produtividade da Portaria SLTI nº </t>
    </r>
    <r>
      <rPr>
        <b/>
        <sz val="12"/>
        <color rgb="FFFF0000"/>
        <rFont val="Arial"/>
      </rPr>
      <t xml:space="preserve">5/2013  para o RS       </t>
    </r>
    <r>
      <rPr>
        <sz val="12"/>
        <rFont val="Arial"/>
      </rPr>
      <t>(m2)          (P</t>
    </r>
    <r>
      <rPr>
        <sz val="9"/>
        <rFont val="Arial"/>
      </rPr>
      <t>PORT.LIM.</t>
    </r>
    <r>
      <rPr>
        <sz val="12"/>
        <rFont val="Arial"/>
      </rPr>
      <t>)</t>
    </r>
  </si>
  <si>
    <r>
      <rPr>
        <sz val="12"/>
        <rFont val="Arial"/>
      </rPr>
      <t>Área real a ser contratada         (m2)                    (A</t>
    </r>
    <r>
      <rPr>
        <sz val="9"/>
        <rFont val="Arial"/>
      </rPr>
      <t>REAL</t>
    </r>
    <r>
      <rPr>
        <sz val="12"/>
        <rFont val="Arial"/>
      </rPr>
      <t>)</t>
    </r>
  </si>
  <si>
    <r>
      <rPr>
        <sz val="13"/>
        <rFont val="Arial"/>
      </rPr>
      <t xml:space="preserve">a) face externa </t>
    </r>
    <r>
      <rPr>
        <b/>
        <sz val="13"/>
        <rFont val="Arial"/>
      </rPr>
      <t xml:space="preserve">com </t>
    </r>
    <r>
      <rPr>
        <sz val="13"/>
        <rFont val="Arial"/>
      </rPr>
      <t>exposição a situação de risco</t>
    </r>
  </si>
  <si>
    <r>
      <rPr>
        <sz val="13"/>
        <rFont val="Arial"/>
      </rPr>
      <t xml:space="preserve">Área da esquadria com risco e da fachada envidraçada  Total </t>
    </r>
    <r>
      <rPr>
        <b/>
        <sz val="13"/>
        <rFont val="Arial"/>
      </rPr>
      <t xml:space="preserve">Real </t>
    </r>
    <r>
      <rPr>
        <sz val="13"/>
        <rFont val="Arial"/>
      </rPr>
      <t xml:space="preserve">do Imóvel </t>
    </r>
  </si>
  <si>
    <r>
      <rPr>
        <b/>
        <sz val="13"/>
        <rFont val="Arial"/>
      </rPr>
      <t xml:space="preserve">Valor Mínimo Mensal Total a ser contratado no RS para todos os tipos de áreas                                                           </t>
    </r>
    <r>
      <rPr>
        <sz val="13"/>
        <rFont val="Arial"/>
      </rPr>
      <t>Observação: No caso de a licitante ofertar valor inferior ao mínimo, deverá comprovar a exequibilidade de sua proposta</t>
    </r>
  </si>
  <si>
    <t>Produtividade   (m² /serv x mês) de 44h semanais (8h diárias)</t>
  </si>
  <si>
    <r>
      <rPr>
        <sz val="10"/>
        <rFont val="Arial"/>
      </rPr>
      <t xml:space="preserve">área (m²) a ser contratada </t>
    </r>
    <r>
      <rPr>
        <b/>
        <sz val="10"/>
        <rFont val="Arial"/>
      </rPr>
      <t>PREENCHER</t>
    </r>
  </si>
  <si>
    <t>(1) número de empregados necessários para a execução da tarefa</t>
  </si>
  <si>
    <t xml:space="preserve">(2) exclusão dos empregados que cumprem integralmente a jornada diária  </t>
  </si>
  <si>
    <t>(3) empregado que cumprirá jornada diária menor</t>
  </si>
  <si>
    <t>(4) jornada diária em minutos do empregado que completará a execução da tarefa</t>
  </si>
  <si>
    <t>Número de empregados que a contratada deverá alocar para a prestacão dos serviços</t>
  </si>
  <si>
    <t>empregados com jornada diária de</t>
  </si>
  <si>
    <t xml:space="preserve">horas e mais </t>
  </si>
  <si>
    <t>empregado com jornada diária de</t>
  </si>
  <si>
    <t>minutos.</t>
  </si>
  <si>
    <r>
      <rPr>
        <sz val="10"/>
        <rFont val="Arial"/>
      </rPr>
      <t xml:space="preserve">face externa </t>
    </r>
    <r>
      <rPr>
        <b/>
        <sz val="10"/>
        <rFont val="Arial"/>
      </rPr>
      <t>com</t>
    </r>
    <r>
      <rPr>
        <sz val="10"/>
        <rFont val="Arial"/>
      </rPr>
      <t xml:space="preserve"> exposição a situação de risco</t>
    </r>
  </si>
  <si>
    <r>
      <rPr>
        <sz val="10"/>
        <rFont val="Arial"/>
      </rPr>
      <t xml:space="preserve">face externa </t>
    </r>
    <r>
      <rPr>
        <b/>
        <sz val="10"/>
        <rFont val="Arial"/>
      </rPr>
      <t xml:space="preserve">sem </t>
    </r>
    <r>
      <rPr>
        <sz val="10"/>
        <rFont val="Arial"/>
      </rPr>
      <t>exposição a situação de risco</t>
    </r>
  </si>
  <si>
    <t>TOTAL (TODAS AS ÁREAS NO MESMO PRÉDIO)</t>
  </si>
  <si>
    <t>HORAS</t>
  </si>
  <si>
    <t>MINUTOS</t>
  </si>
  <si>
    <t>JORNADA DIÁRIA (HORAS)</t>
  </si>
  <si>
    <t>horas</t>
  </si>
  <si>
    <t>44 h/sem</t>
  </si>
  <si>
    <t>Cálculo total do nº de serventes = (preço mensal dos serviços / valor do homem-mês) = R$ ----------- / ---------- = ----- = -------</t>
  </si>
  <si>
    <t>Notas Explicativas:</t>
  </si>
  <si>
    <t>1) coluna (5) - número de empregados necessários para a execução da tarefa: cada número inteiro significa um empregado. Quando há fração significa que além dos empregados que cumprem integralmente a jornada diária contratada, é necessário empregado com jornada diária menor.</t>
  </si>
  <si>
    <r>
      <rPr>
        <sz val="14"/>
        <rFont val="Arial"/>
      </rPr>
      <t xml:space="preserve">3) A produtividade da </t>
    </r>
    <r>
      <rPr>
        <b/>
        <sz val="14"/>
        <rFont val="Arial"/>
      </rPr>
      <t>esquadria externa</t>
    </r>
    <r>
      <rPr>
        <sz val="14"/>
        <rFont val="Arial"/>
      </rPr>
      <t xml:space="preserve"> deve ser calculada considerando a metodologia de trabalho que, no Anexo VII-D da IN 5/17 que prevê incidência </t>
    </r>
    <r>
      <rPr>
        <b/>
        <sz val="14"/>
        <rFont val="Arial"/>
      </rPr>
      <t>quinzenal</t>
    </r>
    <r>
      <rPr>
        <sz val="14"/>
        <rFont val="Arial"/>
      </rPr>
      <t xml:space="preserve"> para a limpeza desse tipo de área. </t>
    </r>
  </si>
  <si>
    <r>
      <rPr>
        <sz val="14"/>
        <rFont val="Arial"/>
      </rPr>
      <t xml:space="preserve">4) A produtividade da </t>
    </r>
    <r>
      <rPr>
        <b/>
        <sz val="14"/>
        <rFont val="Arial"/>
      </rPr>
      <t>fachada envidraçada</t>
    </r>
    <r>
      <rPr>
        <sz val="14"/>
        <rFont val="Arial"/>
      </rPr>
      <t xml:space="preserve"> deve ser calculada considerando a metodologia de trabalho que, no Anexo VII-D da IN 5/17 que prevê incidência </t>
    </r>
    <r>
      <rPr>
        <b/>
        <sz val="14"/>
        <rFont val="Arial"/>
      </rPr>
      <t>semestral</t>
    </r>
    <r>
      <rPr>
        <sz val="14"/>
        <rFont val="Arial"/>
      </rPr>
      <t xml:space="preserve"> para a limpeza desse tipo de área. </t>
    </r>
  </si>
  <si>
    <t>Observações:</t>
  </si>
  <si>
    <t>Deve ser preenchida uma planilha para cada local de prestação de serviços (ISSQN, VT, VA, Insalubridade/periculosidade e horários poderão ser diferenciados, além da quantidade de serventes)</t>
  </si>
  <si>
    <t>Preencher somente as células das seguintes colunas: 3(produtividade) e 4 (área)</t>
  </si>
  <si>
    <t xml:space="preserve">Se as áreas se localizarem em prédios/locais diferentes, cada linha trará o seu próprio totalizador. </t>
  </si>
  <si>
    <t xml:space="preserve"> Em destaque  o número de empregados que a contratada deve disponibilizar para a prestação dos serviços tarefa a tarefa, em cada tipo de área, com suas respectivas jornadas diárias.</t>
  </si>
  <si>
    <t xml:space="preserve">Área Interna 1ª linha - Metodologia - Coluna 5 = (2.000 / 800) = 2,5 empregados                                               Coluna 8 = 0,5 x 8 horas x 60 minutos = 240 minutos </t>
  </si>
  <si>
    <t>Esquadrias Externas 1ª linha - Metodologia - Coluna 5 = (100/130)*(16/188,76) = 0,06520286 empregados             Coluna 8 = 0,06520286 x 8 horas x 60 minutos = 31,2973739547 minutos (deveria ser semestral e não quinzenal)</t>
  </si>
  <si>
    <t xml:space="preserve">Fachadas Envidraçadas - Metodologia - Coluna 5 = (70/130)*(8/1132,6) =  0,003803366      Coluna 8 = 0,003803366  x 8 horas x 60 minutos = 1,8256156699 minutos </t>
  </si>
  <si>
    <t>Cálculo total do nº de serventes = (preço mensal dos serviços / valor do homem-mês)</t>
  </si>
  <si>
    <t xml:space="preserve">Planilha desenvolvida por Diógenes Felipe Fuques Carvalho (DRF-Santa Maria/RS) e José Hélio Justo (Superintendência da RFB da 10ª RF / Porto Alegre) </t>
  </si>
  <si>
    <t>Nº do processo:</t>
  </si>
  <si>
    <t>Licitação nº: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</si>
  <si>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</si>
  <si>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</si>
  <si>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</si>
  <si>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</si>
  <si>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</si>
  <si>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Bento Gonçalves (RS)</t>
  </si>
  <si>
    <t>C</t>
  </si>
  <si>
    <t>Ano do Acordo, Convenção ou Dissídio Coletivo</t>
  </si>
  <si>
    <t>D</t>
  </si>
  <si>
    <t>Número de meses de execução contratual</t>
  </si>
  <si>
    <t>IDENTIFICAÇÃO DO SERVIÇO</t>
  </si>
  <si>
    <t xml:space="preserve">Tipo de Serviço: 
                                Limpeza e Conservação Predial                                                                                                   </t>
  </si>
  <si>
    <t>Unidade
 de 
Medida</t>
  </si>
  <si>
    <t xml:space="preserve">Quantidade total a contratar (Em função da unidade de medida) </t>
  </si>
  <si>
    <t>a) Áreas internas - Pisos acarpetados</t>
  </si>
  <si>
    <t>m2</t>
  </si>
  <si>
    <t>b) Áreas internas - Pisos frios</t>
  </si>
  <si>
    <t>c) Áreas internas - Laboratórios</t>
  </si>
  <si>
    <t>d) Áreas internas - Almoxarifados/galpões</t>
  </si>
  <si>
    <t>e) Áreas internas - Oficinas</t>
  </si>
  <si>
    <t>f) Áreas internas - Áreas com espaços livres - saguão, hall e salão</t>
  </si>
  <si>
    <t>TOTAL DA ÁREA INTERNA</t>
  </si>
  <si>
    <t>a) Áreas externas - Pisos pavimentados adjacentes/contíguos às edificações</t>
  </si>
  <si>
    <t>b) Áreas externas -  Varrição de passeios e arruamentos</t>
  </si>
  <si>
    <t>c) Áreas externas -  Pátios com áreas verdes com alta frequência</t>
  </si>
  <si>
    <t>d) Áreas externas -  Pátios com áreas verdes com média frequência</t>
  </si>
  <si>
    <t>e) Áreas externas -  Pátios com áreas verdes com baixa frequência</t>
  </si>
  <si>
    <t>f) Áreas externas -  Coleta de detritos em pátios e áreas verdes com frequência diária</t>
  </si>
  <si>
    <t>TOTAL DA ÁREA EXTERNA</t>
  </si>
  <si>
    <t>a) Esquadrias externas - Face externa com exposição a situação de risco</t>
  </si>
  <si>
    <t>b) Esquadrias externas - Face externa sem exposição a situação de risco</t>
  </si>
  <si>
    <t>c) Esquadrias externas - Face interna</t>
  </si>
  <si>
    <t>TOTAL DA ÁREA DA ESQUADRIA EXTERNA - FACE INTERNA/EXTERNA</t>
  </si>
  <si>
    <t>a) Fachada envidraçada</t>
  </si>
  <si>
    <t>TOTAL DA ÁREA DA FACHADA ENVIDRAÇADA</t>
  </si>
  <si>
    <t>a) Áreas hospitalares e assemelhadas</t>
  </si>
  <si>
    <t>a) Outras áreas (especificar)</t>
  </si>
  <si>
    <t>TOTAL DAS OUTRAS ÁREAS (ESPECIFICAR)</t>
  </si>
  <si>
    <t xml:space="preserve">TOTAL GERAL 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</si>
  <si>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</si>
  <si>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t>Dados para composição dos custos referente à mão de obra</t>
  </si>
  <si>
    <t>Tipo de Serviço (mesmo serviço com características distintas)</t>
  </si>
  <si>
    <t xml:space="preserve"> limpeza e conservação</t>
  </si>
  <si>
    <t>Classificação Brasileira de Ocupações (CBO)</t>
  </si>
  <si>
    <t>Categoria Profissional (vinculada à execução contratual)</t>
  </si>
  <si>
    <t xml:space="preserve">      servente de limpeza</t>
  </si>
  <si>
    <t>Data-Base da Categoria (dia/mês/ano)</t>
  </si>
  <si>
    <t>Nota 1:  Deverá ser elaborado um quadro para cada tipo de serviço.
Nota 2: A planilha será calculada considerando o valor mensal do empregado</t>
  </si>
  <si>
    <t>Módulo 1: Composição da Remuneração</t>
  </si>
  <si>
    <t xml:space="preserve">Composição da Remuneração </t>
  </si>
  <si>
    <t>Percentual
(R$)</t>
  </si>
  <si>
    <t xml:space="preserve">Valor
(R$) </t>
  </si>
  <si>
    <t>E</t>
  </si>
  <si>
    <t>F</t>
  </si>
  <si>
    <t xml:space="preserve">Outros (especificar)                                          </t>
  </si>
  <si>
    <t>Nota1:  O Módulo 1 refere-se ao valor mensal devido ao empregado pela prestação do serviço no período de 12 meses.</t>
  </si>
  <si>
    <t>Módulo 2 – Encargos e Benefícios Anuais, Mensais e Diários</t>
  </si>
  <si>
    <t>Submódulo 2.1 – 13º (décimo terceiro) Salário, Férias e Adicional de Férias</t>
  </si>
  <si>
    <t>2.1</t>
  </si>
  <si>
    <t>Valor (R$)</t>
  </si>
  <si>
    <t>Total</t>
  </si>
  <si>
    <t>2.2</t>
  </si>
  <si>
    <t>GPS, FGTS e outras contribuições</t>
  </si>
  <si>
    <t>Percentual (%)</t>
  </si>
  <si>
    <t>Valor
 (R$)</t>
  </si>
  <si>
    <t>INSS</t>
  </si>
  <si>
    <t>Salário Educação</t>
  </si>
  <si>
    <t>RAT =</t>
  </si>
  <si>
    <t xml:space="preserve"> FAP =</t>
  </si>
  <si>
    <t>SESC ou SESI</t>
  </si>
  <si>
    <t>SENAC ou SENAI</t>
  </si>
  <si>
    <t>SEBRAE</t>
  </si>
  <si>
    <t>G</t>
  </si>
  <si>
    <t>INCRA</t>
  </si>
  <si>
    <t>H</t>
  </si>
  <si>
    <t>FGTS</t>
  </si>
  <si>
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</si>
  <si>
    <t>Submódulo 2.3 – Benefícios Mensais e Diários</t>
  </si>
  <si>
    <t>2.3</t>
  </si>
  <si>
    <t>Benefícios Mensais e Diários</t>
  </si>
  <si>
    <t xml:space="preserve">     B.3) Participação do empregado em percentual sobre o auxílio-alimentação</t>
  </si>
  <si>
    <t>Assistência Médica e Familiar</t>
  </si>
  <si>
    <t xml:space="preserve">Outros (especificar)                                            </t>
  </si>
  <si>
    <t xml:space="preserve">Total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</si>
  <si>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</si>
  <si>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</si>
  <si>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</si>
  <si>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t>Módulo 3 - Provisão para Rescisão</t>
  </si>
  <si>
    <t>Provisão para Rescisão (do titular)</t>
  </si>
  <si>
    <t>Valor  (R$)</t>
  </si>
  <si>
    <t>Incidência do FGTS sobre o Aviso Prévio Indenizado</t>
  </si>
  <si>
    <t xml:space="preserve">Incidência de GPS, FGTS e outras contribuições sobre o Aviso Prévio Trabalhado         </t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</si>
  <si>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</si>
  <si>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</si>
  <si>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t>MÓD 1 =</t>
  </si>
  <si>
    <t>MÓD 2 =</t>
  </si>
  <si>
    <t>MÓD 3 =</t>
  </si>
  <si>
    <t xml:space="preserve">Submódulo 4.1 – Substituto nas Ausências Legais </t>
  </si>
  <si>
    <t>Custo diário = BCCPA/30=</t>
  </si>
  <si>
    <t>4.1</t>
  </si>
  <si>
    <t>Substituto nas Ausências Legais</t>
  </si>
  <si>
    <t>0.00</t>
  </si>
  <si>
    <t>Submódulo 4.2 – Substituto na Intrajornada</t>
  </si>
  <si>
    <t xml:space="preserve">4.2 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</si>
  <si>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</si>
  <si>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</si>
  <si>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</si>
  <si>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</si>
  <si>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</si>
  <si>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</si>
  <si>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</si>
  <si>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 xml:space="preserve">Outros (especificar) 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</si>
  <si>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</si>
  <si>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</si>
  <si>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</si>
  <si>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</si>
  <si>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</si>
  <si>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</si>
  <si>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</si>
  <si>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</si>
  <si>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</si>
  <si>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</si>
  <si>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</si>
  <si>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</si>
  <si>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</si>
  <si>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</si>
  <si>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</si>
  <si>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</si>
  <si>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</si>
  <si>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</si>
  <si>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</si>
  <si>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</si>
  <si>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</si>
  <si>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</si>
  <si>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</si>
  <si>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</si>
  <si>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</si>
  <si>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</si>
  <si>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</si>
  <si>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>3.  COMPLEMENTO DOS SERVIÇOS DE LIMPEZA E CONSERVAÇÃO</t>
  </si>
  <si>
    <t>PREÇO MENSAL UNITÁRIO POR M² (metro quadrado)</t>
  </si>
  <si>
    <t xml:space="preserve">(1) 
PRODUTIVIDADE
(1/M²)
</t>
  </si>
  <si>
    <t>(2)
    PREÇO HOMEM-MÊS     (R$)</t>
  </si>
  <si>
    <t>(1 X 2)
SUBTOTAL
(R$/M²)</t>
  </si>
  <si>
    <t>ENC. / Pisos acarpetados</t>
  </si>
  <si>
    <t xml:space="preserve"> 1/(30 x 1200)</t>
  </si>
  <si>
    <t>SERV. / Pisos acarpetados</t>
  </si>
  <si>
    <t>1/1200</t>
  </si>
  <si>
    <t>ENC. / Pisos frios</t>
  </si>
  <si>
    <t>SERV. / Pisos frios</t>
  </si>
  <si>
    <t>ENC. / Laboratórios</t>
  </si>
  <si>
    <t xml:space="preserve"> 1/(30 x 450)</t>
  </si>
  <si>
    <t>SERV. / Laboratórios</t>
  </si>
  <si>
    <t>1/450</t>
  </si>
  <si>
    <t xml:space="preserve">ENC. / Almoxaridados/galpões </t>
  </si>
  <si>
    <t xml:space="preserve"> 1/(30 x 2500)</t>
  </si>
  <si>
    <t>SERV./Almoxaridados/galpões</t>
  </si>
  <si>
    <t>1/2500</t>
  </si>
  <si>
    <t>ENC. / Oficinas</t>
  </si>
  <si>
    <t xml:space="preserve"> 1/(30 x 1800)</t>
  </si>
  <si>
    <t>SERV. / Oficinas</t>
  </si>
  <si>
    <t>1/1800</t>
  </si>
  <si>
    <t>ENC. / Áreas com espaços livres - saguão, hall e salão</t>
  </si>
  <si>
    <t xml:space="preserve"> 1/(30 x 1500)</t>
  </si>
  <si>
    <t>SERV. / Áreas com espaços livres - saguão, hall e salão</t>
  </si>
  <si>
    <t>1/1500</t>
  </si>
  <si>
    <t>ENC. / Banheiros</t>
  </si>
  <si>
    <t>1(30 x 300)</t>
  </si>
  <si>
    <t>SERV. / Banheiros</t>
  </si>
  <si>
    <t>1/300</t>
  </si>
  <si>
    <t>P = produtividade de referência do trabalhador prevista no subitem 3.1.</t>
  </si>
  <si>
    <t xml:space="preserve">(1)
PRODUTIVIDADE
(1/M²)
</t>
  </si>
  <si>
    <t>(2)
PREÇO HOMEM-MÊS
(R$)</t>
  </si>
  <si>
    <t>ENC. / Pisos pavimentados adjacentes/contíguos às edificações</t>
  </si>
  <si>
    <t>1/(30 x 2700)</t>
  </si>
  <si>
    <t>SERV. / Pisos pavimentados adjacentes/contíguos às edificações</t>
  </si>
  <si>
    <t>1/2700</t>
  </si>
  <si>
    <t>ENC. / Varrição de passeios e arruamentos</t>
  </si>
  <si>
    <t>1/(30 x 9000)</t>
  </si>
  <si>
    <t>SERV. / Varrição de passeios e arruamentos</t>
  </si>
  <si>
    <t>1/9000</t>
  </si>
  <si>
    <t>ENC. / pátios e áreas verdes com alta frequência</t>
  </si>
  <si>
    <t>SERV. / Pátios e áreas verdes com alta frequência</t>
  </si>
  <si>
    <t>Enc. / Pátios e áreas verdes com média frequência</t>
  </si>
  <si>
    <t>SERV. / Pátios e áreas verdes com média frequência</t>
  </si>
  <si>
    <t>ENC. / Pátios e áreas verdes com baixa frequência</t>
  </si>
  <si>
    <t>SERV. / Pátios e áreas verdes com baixa frequência</t>
  </si>
  <si>
    <t>ENC. / Coleta de detritos em pátio e áreas verdes com frequência diária</t>
  </si>
  <si>
    <t>1/(30 x 100000)</t>
  </si>
  <si>
    <t>SERV. / Coleta de detritos em pátios e áreas verdes com frequência diária</t>
  </si>
  <si>
    <t>1/100000</t>
  </si>
  <si>
    <t>P = produtividade de referência do trabalhador prevista no subitem 3.2.</t>
  </si>
  <si>
    <t xml:space="preserve">(1)
PRODUTIVIDADE 
(1/M²)
</t>
  </si>
  <si>
    <t>(4) 
= (1 X 2 X 3)
Ki****</t>
  </si>
  <si>
    <t>(5)
PREÇO HOMEM-MÊS 
(R$)</t>
  </si>
  <si>
    <t>(6) = (4 X 5)
 SUBTOTAL
 (R$/M²)</t>
  </si>
  <si>
    <t>ENC. / Face externa com exposição a situação de risco</t>
  </si>
  <si>
    <t>1/(30x160)</t>
  </si>
  <si>
    <t>1/188,76</t>
  </si>
  <si>
    <t>SERV. / Face externa com exposição a situação de risco</t>
  </si>
  <si>
    <t>1/160</t>
  </si>
  <si>
    <t>ENC. / Face externa sem exposição a situação de risco</t>
  </si>
  <si>
    <t>1/(30x380)</t>
  </si>
  <si>
    <t>SERV. / Face externa sem exposição a situação de risco</t>
  </si>
  <si>
    <t>1/380</t>
  </si>
  <si>
    <t>ENC. / Face interna</t>
  </si>
  <si>
    <t>SERV. / Face interna</t>
  </si>
  <si>
    <t>P = produtividade de referência do trabalhador prevista no subitem 3.3.</t>
  </si>
  <si>
    <t>FACHADA ENVIDRAÇADA – FACE EXTERNA</t>
  </si>
  <si>
    <t>(1)
PRODUTIVIDADE (1/M²)</t>
  </si>
  <si>
    <t>(5) PREÇO HOMEM-MÊS (R$)</t>
  </si>
  <si>
    <t>(4 X 5)
                  SUBTOTAL                      (R$/M²)</t>
  </si>
  <si>
    <t>Encarregado</t>
  </si>
  <si>
    <t>1/(4x160)</t>
  </si>
  <si>
    <t>1/1.132,60</t>
  </si>
  <si>
    <t>Servente</t>
  </si>
  <si>
    <t>P = produtividade de referência do trabalhador prevista no subitem 3.4.</t>
  </si>
  <si>
    <t>ÁREA MÉDICO- HOSPITALAR E ASSEMELHADOS</t>
  </si>
  <si>
    <t>(1) 
PRODUTIVIDADE
(1/M²)</t>
  </si>
  <si>
    <t>(2)
PREÇO HOMEM-MÊS        (R$)</t>
  </si>
  <si>
    <t>1(30 x 450)</t>
  </si>
  <si>
    <t>P = produtividade de referência do trabalhador prevista no subitem 3.5.</t>
  </si>
  <si>
    <t>4. VALOR MENSAL DOS SERVIÇOS</t>
  </si>
  <si>
    <t>PREÇO MENSAL UNITÁRIO (R$/M²)</t>
  </si>
  <si>
    <t>ÁREA
(M²)</t>
  </si>
  <si>
    <t>SUBTOTAL
(R$)</t>
  </si>
  <si>
    <t xml:space="preserve">g) Áreas internas -  Banheiros </t>
  </si>
  <si>
    <t>b) Áreas externas - Varrição de passeios e arruamentos</t>
  </si>
  <si>
    <t>c) Área externa - Pátios e áreas verdes com alta frequência</t>
  </si>
  <si>
    <t>d) Áreas externas - Pátios e áreas verdes com média frequência</t>
  </si>
  <si>
    <t>e) Áreas externas - Pátios e áreas verdes com baixa frequência</t>
  </si>
  <si>
    <t>f) Áreas externas - Coleta de detritos em pátios e áreas verdes com frequência diária</t>
  </si>
  <si>
    <t>b) Áreas externas - Face externa sem exposição a situação de risco</t>
  </si>
  <si>
    <t>c) Áreas externas - Face interna</t>
  </si>
  <si>
    <t>TOTAL DA ESQUADRIA EXTERNA</t>
  </si>
  <si>
    <t>a) Fachadas envidraçadas</t>
  </si>
  <si>
    <t>TOTAL DA FACHADA ENVIDRAÇADA</t>
  </si>
  <si>
    <t>TOTAL DAS ÁREAS HOSPITALES E ASSEMELHADAS</t>
  </si>
  <si>
    <t>Valor mensal do serviço</t>
  </si>
  <si>
    <t>Número de meses do contrato</t>
  </si>
  <si>
    <t>Tipo de Mão de Obra</t>
  </si>
  <si>
    <t>Quantidade de Pessoal</t>
  </si>
  <si>
    <t>Especificação dos Materiais/Máquinas/Equipamentos</t>
  </si>
  <si>
    <t xml:space="preserve">Quantidade </t>
  </si>
  <si>
    <r>
      <rPr>
        <b/>
        <sz val="18"/>
        <color rgb="FF800080"/>
        <rFont val="Arial"/>
      </rPr>
      <t xml:space="preserve">LIMPEZA - Regime de Tributação: </t>
    </r>
    <r>
      <rPr>
        <b/>
        <sz val="18"/>
        <color rgb="FF0000FF"/>
        <rFont val="Arial"/>
      </rPr>
      <t>LUCRO REAL</t>
    </r>
  </si>
  <si>
    <t>Pregão  nº 33/2020</t>
  </si>
  <si>
    <t xml:space="preserve">Dia: </t>
  </si>
  <si>
    <t>01/01/2020 a 31/12/2020
(SINDASSEIO)</t>
  </si>
  <si>
    <t>g) Banheiros</t>
  </si>
  <si>
    <r>
      <rPr>
        <b/>
        <sz val="10"/>
        <rFont val="Arial"/>
      </rPr>
      <t xml:space="preserve">                                                                                                     </t>
    </r>
    <r>
      <rPr>
        <b/>
        <sz val="10"/>
        <color rgb="FFFF0000"/>
        <rFont val="Arial"/>
      </rPr>
      <t>TOTAL DAS ÁREAS HOSPITALARES</t>
    </r>
  </si>
  <si>
    <r>
      <rPr>
        <b/>
        <sz val="15"/>
        <rFont val="Arial"/>
      </rPr>
      <t xml:space="preserve">1. MÓDULOS 
</t>
    </r>
    <r>
      <rPr>
        <b/>
        <sz val="12"/>
        <rFont val="Arial"/>
      </rPr>
      <t xml:space="preserve">Mão de obra
</t>
    </r>
    <r>
      <rPr>
        <b/>
        <sz val="11"/>
        <rFont val="Arial"/>
      </rPr>
      <t>Mão de obra vinculada à execução contratual</t>
    </r>
  </si>
  <si>
    <r>
      <rPr>
        <b/>
        <sz val="10"/>
        <rFont val="Arial"/>
      </rPr>
      <t xml:space="preserve">Salário Normativo da Categoria Profissional - </t>
    </r>
    <r>
      <rPr>
        <b/>
        <sz val="10"/>
        <color rgb="FF0000FF"/>
        <rFont val="Arial"/>
      </rPr>
      <t xml:space="preserve">para a jornada de </t>
    </r>
    <r>
      <rPr>
        <b/>
        <sz val="12"/>
        <color rgb="FF0000FF"/>
        <rFont val="Arial"/>
      </rPr>
      <t>44</t>
    </r>
    <r>
      <rPr>
        <b/>
        <sz val="10"/>
        <color rgb="FF0000FF"/>
        <rFont val="Arial"/>
      </rPr>
      <t xml:space="preserve"> h/sem</t>
    </r>
  </si>
  <si>
    <t>10 de janeiro de 2020</t>
  </si>
  <si>
    <r>
      <rPr>
        <b/>
        <sz val="10"/>
        <rFont val="Arial"/>
      </rPr>
      <t xml:space="preserve">Salário-Base    </t>
    </r>
    <r>
      <rPr>
        <b/>
        <sz val="10"/>
        <color rgb="FFFF0000"/>
        <rFont val="Arial"/>
      </rPr>
      <t xml:space="preserve">(valor para somente 1 servente de limpeza) 
             </t>
    </r>
    <r>
      <rPr>
        <b/>
        <sz val="10"/>
        <color rgb="FF0000FF"/>
        <rFont val="Arial"/>
      </rPr>
      <t xml:space="preserve">para a jornada de </t>
    </r>
    <r>
      <rPr>
        <b/>
        <sz val="12"/>
        <color rgb="FF0000FF"/>
        <rFont val="Arial"/>
      </rPr>
      <t>44</t>
    </r>
    <r>
      <rPr>
        <b/>
        <sz val="10"/>
        <color rgb="FF0000FF"/>
        <rFont val="Arial"/>
      </rPr>
      <t xml:space="preserve"> horas semanais </t>
    </r>
    <r>
      <rPr>
        <b/>
        <sz val="10"/>
        <color rgb="FFFF0000"/>
        <rFont val="Arial"/>
      </rPr>
      <t>Cálculo do valor: (44/6)x30xR$(SB/220)</t>
    </r>
  </si>
  <si>
    <r>
      <rPr>
        <b/>
        <sz val="10"/>
        <rFont val="Arial"/>
      </rPr>
      <t xml:space="preserve">Adicional de Periculosidade </t>
    </r>
    <r>
      <rPr>
        <b/>
        <sz val="10"/>
        <color rgb="FF0000FF"/>
        <rFont val="Arial"/>
      </rPr>
      <t>(excluir esta linha, como regra)</t>
    </r>
  </si>
  <si>
    <r>
      <t>Adicional de Insalubridade</t>
    </r>
    <r>
      <rPr>
        <b/>
        <sz val="8"/>
        <rFont val="Arial"/>
      </rPr>
      <t xml:space="preserve"> </t>
    </r>
    <r>
      <rPr>
        <b/>
        <sz val="8"/>
        <color rgb="FFFF0000"/>
        <rFont val="Arial"/>
      </rPr>
      <t>(40% do SB proporcionalizado conf cláus 16, 'c' da CCT 2020)</t>
    </r>
  </si>
  <si>
    <r>
      <rPr>
        <b/>
        <sz val="10"/>
        <rFont val="Arial"/>
      </rPr>
      <t xml:space="preserve">Adicional Noturno  </t>
    </r>
    <r>
      <rPr>
        <b/>
        <sz val="10"/>
        <color rgb="FF0000FF"/>
        <rFont val="Arial"/>
      </rPr>
      <t xml:space="preserve"> (excluir esta linha, se for limpeza diurna)</t>
    </r>
  </si>
  <si>
    <r>
      <rPr>
        <b/>
        <sz val="10"/>
        <rFont val="Arial"/>
      </rPr>
      <t xml:space="preserve">Adicional de Hora Noturna Reduzida </t>
    </r>
    <r>
      <rPr>
        <b/>
        <sz val="10"/>
        <color rgb="FF3333FF"/>
        <rFont val="Arial"/>
      </rPr>
      <t xml:space="preserve"> (excluir esta linha, se for limpeza diurna)</t>
    </r>
  </si>
  <si>
    <r>
      <rPr>
        <b/>
        <sz val="10"/>
        <color rgb="FFFF0000"/>
        <rFont val="Arial"/>
      </rPr>
      <t>OBSERVAÇÃO: DEVERÁ SER ZERADA NO MÊS EM QUE O TITULAR GOZAR FÉRIAS</t>
    </r>
    <r>
      <rPr>
        <b/>
        <sz val="10"/>
        <rFont val="Arial"/>
      </rPr>
      <t xml:space="preserve">                              Total </t>
    </r>
  </si>
  <si>
    <r>
      <rPr>
        <b/>
        <sz val="11"/>
        <rFont val="Arial"/>
      </rPr>
      <t>13º (décimo terceiro) Salário, Férias</t>
    </r>
    <r>
      <rPr>
        <b/>
        <sz val="11"/>
        <color rgb="FFFF0000"/>
        <rFont val="Arial"/>
      </rPr>
      <t xml:space="preserve"> </t>
    </r>
    <r>
      <rPr>
        <b/>
        <sz val="11"/>
        <rFont val="Arial"/>
      </rPr>
      <t xml:space="preserve"> e Adicional de Férias</t>
    </r>
  </si>
  <si>
    <r>
      <rPr>
        <b/>
        <sz val="10"/>
        <rFont val="Arial"/>
      </rPr>
      <t xml:space="preserve">13º (décimo terceiro) Salário                 </t>
    </r>
    <r>
      <rPr>
        <b/>
        <sz val="10"/>
        <color rgb="FFFF0000"/>
        <rFont val="Arial"/>
      </rPr>
      <t>Cálculo do valor = Rem/12</t>
    </r>
    <r>
      <rPr>
        <b/>
        <sz val="10"/>
        <color rgb="FF000000"/>
        <rFont val="Arial"/>
      </rPr>
      <t xml:space="preserve">  </t>
    </r>
    <r>
      <rPr>
        <b/>
        <sz val="10"/>
        <color rgb="FF0000FF"/>
        <rFont val="Arial"/>
      </rPr>
      <t xml:space="preserve">   </t>
    </r>
  </si>
  <si>
    <r>
      <rPr>
        <b/>
        <sz val="10"/>
        <rFont val="Arial"/>
      </rPr>
      <t xml:space="preserve">Férias e Adicional de Férias </t>
    </r>
    <r>
      <rPr>
        <b/>
        <sz val="11"/>
        <rFont val="Arial"/>
      </rPr>
      <t xml:space="preserve"> </t>
    </r>
    <r>
      <rPr>
        <b/>
        <sz val="10"/>
        <color rgb="FFFF0000"/>
        <rFont val="Arial"/>
      </rPr>
      <t>Cálculo do valor = [ Rem + (Rem/3)] / 12]</t>
    </r>
  </si>
  <si>
    <r>
      <rPr>
        <sz val="9"/>
        <rFont val="Arial"/>
      </rPr>
      <t xml:space="preserve">Nota 1:  Como a planilha de custos e formação de preços é calculada mensalmente, provisiona-se proporcionalmente 1/12 (um doze avos) dos valores referentes à gratificação natalina, </t>
    </r>
    <r>
      <rPr>
        <b/>
        <sz val="9"/>
        <color rgb="FFFF0000"/>
        <rFont val="Arial"/>
      </rPr>
      <t>férias</t>
    </r>
    <r>
      <rPr>
        <sz val="9"/>
        <rFont val="Arial"/>
      </rPr>
      <t xml:space="preserve"> e adicional de férias.
Nota 2:  O adicional de férias contido no Submódulo 2.1 corresponde a 1/3 (um terço) da remuneração que por sua vez é dividido por 12 (doze) conforme Nota 1 acima.
</t>
    </r>
    <r>
      <rPr>
        <b/>
        <sz val="9"/>
        <color rgb="FFFF0000"/>
        <rFont val="Arial"/>
      </rPr>
      <t>Nota 3: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  </r>
  </si>
  <si>
    <r>
      <rPr>
        <b/>
        <sz val="11"/>
        <rFont val="Arial"/>
      </rPr>
      <t>Submódulo 2.2 - Encargos Previdenciários (GPS), Fundo de Garantia por Tempo de Serviço (FGTS) e outras contribuições</t>
    </r>
    <r>
      <rPr>
        <b/>
        <sz val="11"/>
        <color rgb="FF0000FF"/>
        <rFont val="Arial"/>
      </rPr>
      <t xml:space="preserve"> (Base de cálculo: Módulo 1 + Submódulo 2.1)</t>
    </r>
  </si>
  <si>
    <r>
      <rPr>
        <b/>
        <sz val="10"/>
        <rFont val="Arial"/>
      </rPr>
      <t xml:space="preserve">RAT x FAP
</t>
    </r>
    <r>
      <rPr>
        <b/>
        <sz val="8"/>
        <color rgb="FFFF0000"/>
        <rFont val="Arial"/>
      </rPr>
      <t>Cálculo do valor: % do SAT x FAP (Fator Acidentário de Prevenção de cada empresa)</t>
    </r>
  </si>
  <si>
    <r>
      <rPr>
        <b/>
        <sz val="10"/>
        <rFont val="Arial"/>
      </rPr>
      <t xml:space="preserve">Transporte                                               </t>
    </r>
    <r>
      <rPr>
        <b/>
        <sz val="10"/>
        <color rgb="FFFF0000"/>
        <rFont val="Arial"/>
      </rPr>
      <t>Cálculo do valor: [(2xVTx22) – (6%xSB)]</t>
    </r>
  </si>
  <si>
    <r>
      <t xml:space="preserve">      </t>
    </r>
    <r>
      <rPr>
        <b/>
        <sz val="9"/>
        <color rgb="FFFF0000"/>
        <rFont val="Arial"/>
      </rPr>
      <t>A.1) Valor da passagem do transporte coletivo no município de prestação dos serviços: (Decreto Municipal Bento Gonçalves nº 10.399/2020)</t>
    </r>
  </si>
  <si>
    <r>
      <rPr>
        <b/>
        <sz val="9"/>
        <rFont val="Arial"/>
      </rPr>
      <t xml:space="preserve">      </t>
    </r>
    <r>
      <rPr>
        <b/>
        <sz val="9"/>
        <color rgb="FFFF0000"/>
        <rFont val="Arial"/>
      </rPr>
      <t>A.3) Quantidade de dias do mês de recebimento de passagens</t>
    </r>
  </si>
  <si>
    <r>
      <rPr>
        <sz val="10"/>
        <rFont val="Arial"/>
      </rPr>
      <t xml:space="preserve">     </t>
    </r>
    <r>
      <rPr>
        <b/>
        <sz val="10"/>
        <color rgb="FFFF0000"/>
        <rFont val="Arial"/>
      </rPr>
      <t>A.4) Participação do empregado em percentual do salário-base (cláus. 21)</t>
    </r>
  </si>
  <si>
    <r>
      <rPr>
        <b/>
        <sz val="10"/>
        <rFont val="Arial"/>
      </rPr>
      <t xml:space="preserve">Auxílio-Refeição/Alimentação </t>
    </r>
    <r>
      <rPr>
        <b/>
        <sz val="8"/>
        <color rgb="FFFF0000"/>
        <rFont val="Arial"/>
      </rPr>
      <t>Cálculo do valor = [(22xVA)x(1-</t>
    </r>
    <r>
      <rPr>
        <b/>
        <sz val="10"/>
        <color rgb="FF0000FF"/>
        <rFont val="Arial"/>
      </rPr>
      <t>0,19%</t>
    </r>
    <r>
      <rPr>
        <b/>
        <sz val="8"/>
        <color rgb="FFFF0000"/>
        <rFont val="Arial"/>
      </rPr>
      <t>)]</t>
    </r>
  </si>
  <si>
    <r>
      <t xml:space="preserve">      </t>
    </r>
    <r>
      <rPr>
        <b/>
        <sz val="9"/>
        <color rgb="FFFF0000"/>
        <rFont val="Arial"/>
      </rPr>
      <t xml:space="preserve">B.1) Valor do auxílio-alimentação (clausula 17 da CCT 2020): </t>
    </r>
  </si>
  <si>
    <r>
      <rPr>
        <b/>
        <sz val="9"/>
        <rFont val="Arial"/>
      </rPr>
      <t xml:space="preserve">    </t>
    </r>
    <r>
      <rPr>
        <b/>
        <sz val="9"/>
        <color rgb="FFFF0000"/>
        <rFont val="Arial"/>
      </rPr>
      <t xml:space="preserve">  B.2) Quantidade de dias do mês de recebimento de auxílio-alimentação</t>
    </r>
  </si>
  <si>
    <r>
      <t xml:space="preserve">Plano de Benefício Social Familiar </t>
    </r>
    <r>
      <rPr>
        <b/>
        <sz val="10"/>
        <color rgb="FFFF0000"/>
        <rFont val="Arial"/>
      </rPr>
      <t xml:space="preserve">(cláusula 22 da CCT 2020)  Cálculo do valor = R$ 15,62  </t>
    </r>
    <r>
      <rPr>
        <b/>
        <sz val="10"/>
        <color rgb="FF0000FF"/>
        <rFont val="Arial"/>
      </rPr>
      <t>Sem participação do empregado</t>
    </r>
  </si>
  <si>
    <r>
      <rPr>
        <b/>
        <sz val="10"/>
        <rFont val="Arial"/>
      </rPr>
      <t xml:space="preserve">13º (décimo terceiro) Salário, </t>
    </r>
    <r>
      <rPr>
        <b/>
        <sz val="10"/>
        <rFont val="Arial"/>
      </rPr>
      <t>Férias e Adicional de Férias</t>
    </r>
  </si>
  <si>
    <r>
      <rPr>
        <b/>
        <sz val="10"/>
        <rFont val="Arial"/>
      </rPr>
      <t xml:space="preserve">Aviso Prévio Indenizado     </t>
    </r>
    <r>
      <rPr>
        <b/>
        <sz val="8"/>
        <color rgb="FFFF0000"/>
        <rFont val="Arial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</si>
  <si>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b/>
        <sz val="10"/>
        <rFont val="Arial"/>
      </rPr>
      <t xml:space="preserve">Multa do FGTS e contribuição social sobre o Aviso Prévio Indenizado                                    </t>
    </r>
    <r>
      <rPr>
        <b/>
        <sz val="10"/>
        <color rgb="FFFF0000"/>
        <rFont val="Arial"/>
      </rPr>
      <t>Cálculo do valor = [40%x8%x(Rem+13º+Férias+1/3xFérias)]x5% de rotatividade</t>
    </r>
  </si>
  <si>
    <r>
      <rPr>
        <b/>
        <sz val="10"/>
        <rFont val="Arial"/>
      </rPr>
      <t>Aviso Previo Trabalhado</t>
    </r>
    <r>
      <rPr>
        <b/>
        <sz val="10"/>
        <color rgb="FFFF0000"/>
        <rFont val="Arial"/>
      </rPr>
      <t xml:space="preserve"> </t>
    </r>
    <r>
      <rPr>
        <b/>
        <sz val="9"/>
        <color rgb="FFFF0000"/>
        <rFont val="Arial"/>
      </rPr>
      <t>Cálculo do valor= [(Rem/30)x7]/</t>
    </r>
    <r>
      <rPr>
        <b/>
        <sz val="11"/>
        <color rgb="FF0000FF"/>
        <rFont val="Arial"/>
      </rPr>
      <t>12</t>
    </r>
    <r>
      <rPr>
        <b/>
        <sz val="9"/>
        <color rgb="FFFF0000"/>
        <rFont val="Arial"/>
      </rPr>
      <t xml:space="preserve"> meses do contratox</t>
    </r>
    <r>
      <rPr>
        <b/>
        <sz val="9"/>
        <color rgb="FF0000FF"/>
        <rFont val="Arial"/>
      </rPr>
      <t>100%</t>
    </r>
    <r>
      <rPr>
        <b/>
        <sz val="9"/>
        <color rgb="FFFF0000"/>
        <rFont val="Arial"/>
      </rPr>
      <t xml:space="preserve"> dos empregados </t>
    </r>
    <r>
      <rPr>
        <b/>
        <sz val="8"/>
        <color rgb="FFFF0000"/>
        <rFont val="Arial"/>
      </rPr>
      <t>- ao final do contrato</t>
    </r>
  </si>
  <si>
    <r>
      <rPr>
        <b/>
        <sz val="10"/>
        <rFont val="Arial"/>
      </rPr>
      <t xml:space="preserve">Multa do FGTS e contribuição social  sobre o Aviso Prévio Trabalhado                                         </t>
    </r>
    <r>
      <rPr>
        <b/>
        <sz val="10"/>
        <color rgb="FFFF0000"/>
        <rFont val="Arial"/>
      </rPr>
      <t>Cálculo do valor = [40%x8%x(Rem+13º+Férias+1/3xFérias)]x</t>
    </r>
    <r>
      <rPr>
        <b/>
        <sz val="10"/>
        <color rgb="FF0000FF"/>
        <rFont val="Arial"/>
      </rPr>
      <t>100%</t>
    </r>
    <r>
      <rPr>
        <b/>
        <sz val="10"/>
        <color rgb="FFFF0000"/>
        <rFont val="Arial"/>
      </rPr>
      <t xml:space="preserve"> dos empregados</t>
    </r>
  </si>
  <si>
    <r>
      <rPr>
        <b/>
        <sz val="11"/>
        <rFont val="Arial"/>
      </rPr>
      <t>Base de cálculo para o Custo de Reposição do Profissional Ausente (substituto):</t>
    </r>
    <r>
      <rPr>
        <b/>
        <sz val="11"/>
        <color rgb="FF0000FF"/>
        <rFont val="Arial"/>
      </rPr>
      <t xml:space="preserve"> BCCPA = MÓDULO 1 + MÓDULO 2 + MÓDULO 3 </t>
    </r>
    <r>
      <rPr>
        <b/>
        <sz val="11"/>
        <color rgb="FFFF0000"/>
        <rFont val="Arial"/>
      </rPr>
      <t>- exceto o Afastamento Maternidade, pois que a Rem e o 13º são compensados pelo INSS</t>
    </r>
  </si>
  <si>
    <r>
      <rPr>
        <b/>
        <sz val="10"/>
        <rFont val="Arial"/>
      </rPr>
      <t xml:space="preserve">Substituto na cobertura de Férias          </t>
    </r>
    <r>
      <rPr>
        <b/>
        <sz val="10"/>
        <color rgb="FFFF0000"/>
        <rFont val="Arial"/>
      </rPr>
      <t xml:space="preserve">Cálculo do valor = 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/12</t>
    </r>
  </si>
  <si>
    <r>
      <rPr>
        <b/>
        <sz val="10"/>
        <rFont val="Arial"/>
      </rPr>
      <t xml:space="preserve">Substituto na cobertura de Ausências Legais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/30)x1dia]/12</t>
    </r>
  </si>
  <si>
    <r>
      <rPr>
        <b/>
        <sz val="10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</si>
  <si>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rFont val="Arial"/>
      </rPr>
      <t xml:space="preserve">Substituto na cobertura de Ausência por acidente de trabalho
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</si>
  <si>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rFont val="Arial"/>
      </rPr>
      <t xml:space="preserve">Substituto na cobertura de Afastamento Maternidade 
</t>
    </r>
    <r>
      <rPr>
        <b/>
        <sz val="8"/>
        <color rgb="FFFF0000"/>
        <rFont val="Arial"/>
      </rPr>
      <t>Cálculo do valor = {[(MÓD1 + MÓD1 / 3)/12 + [(SUB2.2 + SUB2.3 + MÓD3)]  x (4/12)} x 2%</t>
    </r>
  </si>
  <si>
    <r>
      <rPr>
        <b/>
        <sz val="10"/>
        <rFont val="Arial"/>
      </rPr>
      <t>Substituto na cobertura de Ausência por doença</t>
    </r>
    <r>
      <rPr>
        <b/>
        <sz val="10"/>
        <color rgb="FFFF0000"/>
        <rFont val="Arial"/>
      </rPr>
      <t xml:space="preserve"> 
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 xml:space="preserve">)/30)x5dias]/12 </t>
    </r>
  </si>
  <si>
    <r>
      <rPr>
        <b/>
        <sz val="10"/>
        <rFont val="Arial"/>
      </rPr>
      <t>Uniformes</t>
    </r>
    <r>
      <rPr>
        <b/>
        <sz val="10"/>
        <color rgb="FF0000FF"/>
        <rFont val="Arial"/>
      </rPr>
      <t xml:space="preserve"> </t>
    </r>
  </si>
  <si>
    <r>
      <rPr>
        <b/>
        <sz val="10"/>
        <rFont val="Arial"/>
      </rPr>
      <t>Materiais</t>
    </r>
    <r>
      <rPr>
        <b/>
        <sz val="10"/>
        <color rgb="FF0000FF"/>
        <rFont val="Arial"/>
      </rPr>
      <t xml:space="preserve"> </t>
    </r>
  </si>
  <si>
    <r>
      <rPr>
        <b/>
        <sz val="10"/>
        <rFont val="Arial"/>
      </rPr>
      <t>Equipamentos</t>
    </r>
    <r>
      <rPr>
        <b/>
        <sz val="10"/>
        <color rgb="FF0000FF"/>
        <rFont val="Arial"/>
      </rPr>
      <t xml:space="preserve"> </t>
    </r>
  </si>
  <si>
    <r>
      <rPr>
        <sz val="12"/>
        <rFont val="Arial"/>
      </rPr>
      <t xml:space="preserve">  </t>
    </r>
    <r>
      <rPr>
        <b/>
        <sz val="12"/>
        <rFont val="Arial"/>
      </rPr>
      <t>a) Cofins</t>
    </r>
    <r>
      <rPr>
        <b/>
        <sz val="10"/>
        <rFont val="Arial"/>
      </rPr>
      <t xml:space="preserve">  </t>
    </r>
    <r>
      <rPr>
        <sz val="8"/>
        <color rgb="FFFF0000"/>
        <rFont val="Arial"/>
      </rPr>
      <t>(depende do regime de tributação - utilizada a hipótese de Lucro Real)</t>
    </r>
  </si>
  <si>
    <r>
      <rPr>
        <sz val="12"/>
        <rFont val="Arial"/>
      </rPr>
      <t xml:space="preserve">  </t>
    </r>
    <r>
      <rPr>
        <b/>
        <sz val="12"/>
        <rFont val="Arial"/>
      </rPr>
      <t>b) PIS</t>
    </r>
    <r>
      <rPr>
        <b/>
        <sz val="10"/>
        <rFont val="Arial"/>
      </rPr>
      <t xml:space="preserve"> </t>
    </r>
    <r>
      <rPr>
        <sz val="9"/>
        <color rgb="FFFF0000"/>
        <rFont val="Arial"/>
      </rPr>
      <t>(depende do regime de tributação - utilizada a hipótese de Lucro Real)</t>
    </r>
  </si>
  <si>
    <r>
      <rPr>
        <b/>
        <sz val="12"/>
        <rFont val="Arial"/>
      </rPr>
      <t xml:space="preserve"> c) IRPJ</t>
    </r>
    <r>
      <rPr>
        <b/>
        <sz val="12"/>
        <color rgb="FFFF0000"/>
        <rFont val="Arial"/>
      </rPr>
      <t xml:space="preserve"> </t>
    </r>
    <r>
      <rPr>
        <b/>
        <sz val="12"/>
        <color rgb="FF0000FF"/>
        <rFont val="Arial"/>
      </rPr>
      <t>-</t>
    </r>
    <r>
      <rPr>
        <b/>
        <sz val="9"/>
        <color rgb="FF0000FF"/>
        <rFont val="Arial"/>
      </rPr>
      <t xml:space="preserve">  Em face dos Acórdãos TCU nºs 950/2007-P e 205/2018-P, o licitante não pode cotar expressamente este tributo.</t>
    </r>
  </si>
  <si>
    <r>
      <rPr>
        <b/>
        <sz val="12"/>
        <rFont val="Arial"/>
      </rPr>
      <t xml:space="preserve"> d) CSLL </t>
    </r>
    <r>
      <rPr>
        <b/>
        <sz val="10"/>
        <color rgb="FF0000FF"/>
        <rFont val="Arial"/>
      </rPr>
      <t xml:space="preserve">- </t>
    </r>
    <r>
      <rPr>
        <b/>
        <sz val="9"/>
        <color rgb="FF0000FF"/>
        <rFont val="Arial"/>
      </rPr>
      <t xml:space="preserve"> Em face dos Acórdãos TCU nºs 950/2007-P e 205/2018-P, o licitante não pode cotar expressamente este tributo.</t>
    </r>
  </si>
  <si>
    <r>
      <t xml:space="preserve">  </t>
    </r>
    <r>
      <rPr>
        <b/>
        <sz val="12"/>
        <rFont val="Arial"/>
      </rPr>
      <t xml:space="preserve">a) ISS </t>
    </r>
    <r>
      <rPr>
        <b/>
        <sz val="10"/>
        <rFont val="Arial"/>
      </rPr>
      <t xml:space="preserve">             </t>
    </r>
    <r>
      <rPr>
        <sz val="10"/>
        <color rgb="FFFF0000"/>
        <rFont val="Arial"/>
      </rPr>
      <t>(Lei Complementar Municipal nº 183/2013 - art. 115, Seção III)</t>
    </r>
  </si>
  <si>
    <r>
      <rPr>
        <b/>
        <sz val="12"/>
        <rFont val="Arial"/>
      </rPr>
      <t xml:space="preserve">
</t>
    </r>
    <r>
      <rPr>
        <b/>
        <sz val="11"/>
        <rFont val="Arial"/>
      </rPr>
      <t xml:space="preserve">2. QUADRO-RESUMO DO CUSTO POR EMPREGADO
</t>
    </r>
  </si>
  <si>
    <r>
      <rPr>
        <b/>
        <sz val="10"/>
        <rFont val="Arial"/>
      </rPr>
      <t xml:space="preserve">ÁREA INTERNA (Fórmulas exemplificativas de cálculo para área interna - alíneas "a" e "b" do subitem 3.1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</t>
    </r>
    <r>
      <rPr>
        <b/>
        <sz val="14"/>
        <rFont val="Arial"/>
      </rPr>
      <t>)</t>
    </r>
  </si>
  <si>
    <r>
      <rPr>
        <b/>
        <sz val="9"/>
        <rFont val="Arial"/>
      </rPr>
      <t xml:space="preserve">MÃO DE OBRA 
       </t>
    </r>
    <r>
      <rPr>
        <b/>
        <sz val="8"/>
        <rFont val="Arial"/>
      </rPr>
      <t>ENCARREGADO / SERVENTE</t>
    </r>
  </si>
  <si>
    <r>
      <rPr>
        <b/>
        <sz val="10"/>
        <rFont val="Arial"/>
      </rPr>
      <t xml:space="preserve">ÁREA EXTERNA (Fórmulas exemplificativas de cálculo para área externa - alíneas "a", "c" , "d" e "e" do subitem 3.2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observação)</t>
    </r>
  </si>
  <si>
    <r>
      <rPr>
        <b/>
        <sz val="9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</si>
  <si>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r>
      <rPr>
        <b/>
        <sz val="10"/>
        <rFont val="Arial"/>
      </rPr>
      <t xml:space="preserve">ESQUADRIA EXTERNA (Fórmulas exemplificativas de cálculo para esquadria externa - alíneas "b" e "c" do subitem 3.3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observação)</t>
    </r>
  </si>
  <si>
    <r>
      <rPr>
        <b/>
        <sz val="9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</si>
  <si>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r>
      <rPr>
        <b/>
        <sz val="10"/>
        <rFont val="Arial"/>
      </rPr>
      <t xml:space="preserve">(2) FREQUÊNCIA NO </t>
    </r>
    <r>
      <rPr>
        <b/>
        <sz val="10"/>
        <color rgb="FFFF0000"/>
        <rFont val="Arial"/>
      </rPr>
      <t xml:space="preserve">MÊS </t>
    </r>
    <r>
      <rPr>
        <b/>
        <sz val="10"/>
        <rFont val="Arial"/>
      </rPr>
      <t xml:space="preserve">(HORAS)
</t>
    </r>
  </si>
  <si>
    <r>
      <rPr>
        <b/>
        <sz val="10"/>
        <rFont val="Arial"/>
      </rPr>
      <t xml:space="preserve">(3)
 JORNADA DE TRABALHO NO </t>
    </r>
    <r>
      <rPr>
        <b/>
        <sz val="10"/>
        <color rgb="FFFF0000"/>
        <rFont val="Arial"/>
      </rPr>
      <t xml:space="preserve">MÊS
</t>
    </r>
    <r>
      <rPr>
        <b/>
        <sz val="10"/>
        <rFont val="Arial"/>
      </rPr>
      <t xml:space="preserve"> (HORAS)</t>
    </r>
  </si>
  <si>
    <r>
      <rPr>
        <b/>
        <sz val="9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</si>
  <si>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r>
      <rPr>
        <sz val="10"/>
        <rFont val="Arial"/>
      </rPr>
      <t xml:space="preserve">(2) FREQUÊNCIA NO </t>
    </r>
    <r>
      <rPr>
        <b/>
        <sz val="10"/>
        <rFont val="Arial"/>
      </rPr>
      <t xml:space="preserve">MÊS </t>
    </r>
    <r>
      <rPr>
        <b/>
        <strike/>
        <sz val="10"/>
        <color rgb="FFFF0000"/>
        <rFont val="Arial"/>
      </rPr>
      <t>(???) SEMESTRE</t>
    </r>
    <r>
      <rPr>
        <strike/>
        <sz val="10"/>
        <color rgb="FFFF0000"/>
        <rFont val="Arial"/>
      </rPr>
      <t xml:space="preserve"> </t>
    </r>
    <r>
      <rPr>
        <sz val="10"/>
        <rFont val="Arial"/>
      </rPr>
      <t>(HORAS)</t>
    </r>
  </si>
  <si>
    <r>
      <rPr>
        <sz val="10"/>
        <rFont val="Arial"/>
      </rPr>
      <t xml:space="preserve">(3)
JORNADA DE TRABALHO NO </t>
    </r>
    <r>
      <rPr>
        <b/>
        <sz val="10"/>
        <rFont val="Arial"/>
      </rPr>
      <t xml:space="preserve">SEMESTRE </t>
    </r>
    <r>
      <rPr>
        <sz val="10"/>
        <rFont val="Arial"/>
      </rPr>
      <t>(HORAS)</t>
    </r>
  </si>
  <si>
    <r>
      <rPr>
        <sz val="10"/>
        <rFont val="Arial"/>
      </rPr>
      <t xml:space="preserve">(4) 
= (1 X 2 X 3)                               </t>
    </r>
    <r>
      <rPr>
        <b/>
        <sz val="10"/>
        <rFont val="Arial"/>
      </rPr>
      <t>Ke</t>
    </r>
    <r>
      <rPr>
        <sz val="10"/>
        <rFont val="Arial"/>
      </rPr>
      <t>****</t>
    </r>
  </si>
  <si>
    <r>
      <rPr>
        <b/>
        <sz val="10"/>
        <rFont val="Arial"/>
      </rPr>
      <t xml:space="preserve">MÃO DE OBRA
</t>
    </r>
    <r>
      <rPr>
        <b/>
        <sz val="8"/>
        <color rgb="FF000000"/>
        <rFont val="Arial"/>
      </rPr>
      <t>ENCARREGADO / SERVENTE</t>
    </r>
  </si>
  <si>
    <r>
      <rPr>
        <sz val="10"/>
        <rFont val="Arial"/>
      </rPr>
      <t xml:space="preserve">* Caso as produtividades mínimas adotadas sejam diferentes, estes valores das planilhas, bem como os coeficientes deles decorrentes (Ki e </t>
    </r>
    <r>
      <rPr>
        <b/>
        <sz val="10"/>
        <rFont val="Arial"/>
      </rPr>
      <t>Ke</t>
    </r>
    <r>
      <rPr>
        <sz val="10"/>
        <rFont val="Arial"/>
      </rPr>
      <t xml:space="preserve">) deverão ser adequados à nova situação. </t>
    </r>
    <r>
      <rPr>
        <b/>
        <sz val="10"/>
        <rFont val="Arial"/>
      </rPr>
      <t xml:space="preserve">(OBS: refere-se às produtividades)
</t>
    </r>
    <r>
      <rPr>
        <sz val="10"/>
        <rFont val="Arial"/>
      </rPr>
      <t xml:space="preserve">** Caso a relação entre serventes e encarregado seja diferente, os valores das planilhas, bem como os coeficientes deles decorrentes (Ki e </t>
    </r>
    <r>
      <rPr>
        <b/>
        <sz val="10"/>
        <rFont val="Arial"/>
      </rPr>
      <t>Ke</t>
    </r>
    <r>
      <rPr>
        <sz val="10"/>
        <rFont val="Arial"/>
      </rPr>
      <t xml:space="preserve">) deverão ser adequados à nova situação. </t>
    </r>
    <r>
      <rPr>
        <b/>
        <sz val="10"/>
        <rFont val="Arial"/>
      </rPr>
      <t xml:space="preserve">(OBS: refere-se ao 30 ou 4 do encarregado)
</t>
    </r>
    <r>
      <rPr>
        <sz val="10"/>
        <rFont val="Arial"/>
      </rPr>
      <t xml:space="preserve">*** Frequência sugerida em horas por mês. Caso a frequência adotada em horas, por mês ou semestre, seja diferente, os valores, bem como os coeficientes deles decorrentes (Ki e Ke) deverão ser adequados à nova situação. (OBS: refere-se ao 16 da esquadria ou 8 da fachada)     </t>
    </r>
    <r>
      <rPr>
        <b/>
        <sz val="10"/>
        <rFont val="Arial"/>
      </rPr>
      <t xml:space="preserve"> (notas que devem ser retiradas da planilha) </t>
    </r>
  </si>
  <si>
    <r>
      <rPr>
        <b/>
        <sz val="14"/>
        <rFont val="Arial"/>
      </rPr>
      <t xml:space="preserve">Valor global da proposta </t>
    </r>
    <r>
      <rPr>
        <b/>
        <sz val="10"/>
        <rFont val="Arial"/>
      </rPr>
      <t>(valor mensal do serviço x nº de meses do contrato)</t>
    </r>
  </si>
  <si>
    <r>
      <rPr>
        <b/>
        <sz val="10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6.5.4."e" do edital)</t>
    </r>
  </si>
  <si>
    <r>
      <rPr>
        <b/>
        <sz val="10"/>
        <rFont val="Arial"/>
      </rPr>
      <t xml:space="preserve"> MATERIAIS, MÁQUINAS E EQUIPAMENTOS ALOCADOS NA EXECUÇÃO CONTRATUAL  (item 6.2.f do Anexo VII da IN nº 5/2017  e </t>
    </r>
    <r>
      <rPr>
        <b/>
        <sz val="10"/>
        <color rgb="FFFF0000"/>
        <rFont val="Arial"/>
      </rPr>
      <t>item 6.5.4.f do edital</t>
    </r>
    <r>
      <rPr>
        <b/>
        <sz val="10"/>
        <rFont val="Arial"/>
      </rPr>
      <t>)</t>
    </r>
  </si>
  <si>
    <t>INSUMOS DIVERSOS</t>
  </si>
  <si>
    <t>INFORMAR O TOTAL NECESSÁRIO. ÁREAS COM E SEM BANHEIRO</t>
  </si>
  <si>
    <t>MATERIAIS DE LIMPEZA - SANEANTES DOMISSANITÁRIOS
Disponibilidade mensal</t>
  </si>
  <si>
    <t>Unidade</t>
  </si>
  <si>
    <t>Quantidade Mensal</t>
  </si>
  <si>
    <t>Quantidade Anual</t>
  </si>
  <si>
    <t>Valor Unitário</t>
  </si>
  <si>
    <t>Custo Anual</t>
  </si>
  <si>
    <t>Álcool líquido 46º. Embalagem de 1 litro.</t>
  </si>
  <si>
    <t>litro</t>
  </si>
  <si>
    <t>Álcool Gel</t>
  </si>
  <si>
    <t>Alvejante sanitário. Bombona de 5 litros.</t>
  </si>
  <si>
    <t>galão</t>
  </si>
  <si>
    <t>Cera líquida incolor. Bombona de 5 litros.</t>
  </si>
  <si>
    <t>Removedor de cera. Bombona 5 litros.</t>
  </si>
  <si>
    <t>Lustra móveis. Embalagem 500 ml.</t>
  </si>
  <si>
    <t>500 ml</t>
  </si>
  <si>
    <t>Limpador multiúso (Veja)</t>
  </si>
  <si>
    <t>Desinfetante líquido aromatizado. Bombona de 5 litros.</t>
  </si>
  <si>
    <t>Detergente líquido neutro. Embalagem 500 ml.</t>
  </si>
  <si>
    <t>Detergente multiúso a ser usado em pisos. Bombona de 5 litros.</t>
  </si>
  <si>
    <t>Saponáceo líquido. Embalagem de 500 ml.</t>
  </si>
  <si>
    <t>Esponja dupla face para limpeza. Cores diversas.</t>
  </si>
  <si>
    <t>unidade</t>
  </si>
  <si>
    <t>Flanela para limpeza de algodão. Cores diversas.</t>
  </si>
  <si>
    <t xml:space="preserve">Pano de limpeza multiuso com agente bactericida. Bobina de 300 m. Cores diversas. </t>
  </si>
  <si>
    <t>Saco alvejado para limpeza – tamanho 50cmx70cm liso.</t>
  </si>
  <si>
    <t>Refil MOP úmido algodão compatível com o cabo.</t>
  </si>
  <si>
    <t>Refil MOP seco algodão compatível com o cabo.</t>
  </si>
  <si>
    <t>Limpa vidros. Frasco de 500 ml.</t>
  </si>
  <si>
    <t>Odorizador de ambiente. Frasco de 360 ml.</t>
  </si>
  <si>
    <t>360 ml</t>
  </si>
  <si>
    <t>Sabão líquido, padrão de qualidade OMO.</t>
  </si>
  <si>
    <t>Luva para procedimento não cirúrgico, material látex, natural, integro e uniforme. Características adicionais: lubrificada com pó bioabsorvível, descartável, apresentação atóxica, tipo ambidestra. Tamanhos diversos.
Caixa 100 unidades.</t>
  </si>
  <si>
    <t>caixa</t>
  </si>
  <si>
    <t>Saco para lixo - 100 litros - pacote com 100 unidades</t>
  </si>
  <si>
    <t>pacote</t>
  </si>
  <si>
    <t>Saco para lixo - 60 litros - pacote com 100 unidades</t>
  </si>
  <si>
    <t>Saco para lixo – 40 litros - pacote com 100 unidades</t>
  </si>
  <si>
    <t>Saco para lixo – 20 litros – pacote com 100 unidades</t>
  </si>
  <si>
    <t>Limpador Multiuso com Peróxido (Peroxi 10)</t>
  </si>
  <si>
    <t>Galão 5L</t>
  </si>
  <si>
    <t>CUSTO ANUAL DOS SANEANTES DOMISSANITÁRIOS</t>
  </si>
  <si>
    <t>CUSTO MENSAL DOS SANEANTES DOMISSANITÁRIOS</t>
  </si>
  <si>
    <r>
      <rPr>
        <b/>
        <sz val="10"/>
        <color rgb="FF000080"/>
        <rFont val="Arial"/>
      </rPr>
      <t xml:space="preserve">Materiais de Limpeza/higiene – </t>
    </r>
    <r>
      <rPr>
        <b/>
        <sz val="15"/>
        <color rgb="FF000080"/>
        <rFont val="Arial"/>
      </rPr>
      <t>COMPLEMENTARES COM REPOSIÇÃO</t>
    </r>
  </si>
  <si>
    <t>Papel higiênico Folha Simples, 100% Celulose Virgem, rolão com 300m x 10cm. Compatível com dispenser.</t>
  </si>
  <si>
    <t>Fardo 8 rolos</t>
  </si>
  <si>
    <t>Papel Toalha Folha Simples, 100% Celulose Virgem,  Branco, Rolo, 200 M X 20 CM Compatível com dispenser.</t>
  </si>
  <si>
    <t>Fardo 6 rolos</t>
  </si>
  <si>
    <t>Sabonete líquido. Bombona com 5 litros.</t>
  </si>
  <si>
    <t>CUSTO ANUAL DOS MATERIAIS DE LIMPEZA – COMPLEMENTARES</t>
  </si>
  <si>
    <t>CUSTO MENSAL DOS  MATERIAIS DE LIMPEZA – COMPLEMENTARES</t>
  </si>
  <si>
    <r>
      <rPr>
        <b/>
        <sz val="15"/>
        <color rgb="FF000080"/>
        <rFont val="Arial"/>
      </rPr>
      <t xml:space="preserve">MATERIAIS COMPLEMENTARES – UTENSÍLIOS
</t>
    </r>
    <r>
      <rPr>
        <b/>
        <sz val="10"/>
        <color rgb="FF000080"/>
        <rFont val="Arial"/>
      </rPr>
      <t>Disponibilidade no início do contrato com reposição quando precisar</t>
    </r>
  </si>
  <si>
    <t>Quantidade a disponibilizar</t>
  </si>
  <si>
    <t>Vida Útil   (em meses)</t>
  </si>
  <si>
    <t>Escova para sanitário</t>
  </si>
  <si>
    <t xml:space="preserve">unidade </t>
  </si>
  <si>
    <t>Balde plástico 15 litros</t>
  </si>
  <si>
    <t>Mangueira plástica ¾ com 50m e adaptadores</t>
  </si>
  <si>
    <t>Pá de recolhimento de lixo com cabo longo</t>
  </si>
  <si>
    <t>Desentupidor de pia</t>
  </si>
  <si>
    <t>Vassoura de nylon c/ cabo longo – 120 cm - unidade padrão de qualidade BETANIN</t>
  </si>
  <si>
    <t>Vasculhador para teto / vassoura limpa teto tipo girafa com cabo </t>
  </si>
  <si>
    <t>Rodo de madeira com espuma 30 cm com cabo de madeira 120 cm</t>
  </si>
  <si>
    <t>Rodo profissional 48 cm</t>
  </si>
  <si>
    <t>Extensão elétrica com cabo pp 3x2,5mm com 50 m de comprimento (com suporte)</t>
  </si>
  <si>
    <t>Desentupidor tufão de 15 m</t>
  </si>
  <si>
    <t xml:space="preserve">Desentupidor grande para sanitário </t>
  </si>
  <si>
    <t>Filtro do bebedouro (diversos modelos)</t>
  </si>
  <si>
    <t xml:space="preserve">CUSTO ANUAL DOS UTENSÍLIOS </t>
  </si>
  <si>
    <t xml:space="preserve">CUSTO MENSAL DOS UTENSÍLIOS </t>
  </si>
  <si>
    <t>EQUIPAMENTOS</t>
  </si>
  <si>
    <t>Depreciação (em meses)</t>
  </si>
  <si>
    <t>Escada em Alumínio com 8 degraus</t>
  </si>
  <si>
    <t>Escada em Alumínio com 3 degraus</t>
  </si>
  <si>
    <t>Kit limpeza de vidro</t>
  </si>
  <si>
    <t>Lavador de alta pressão profissional 2000Psi</t>
  </si>
  <si>
    <t>Máquina de lavar – tanquinho</t>
  </si>
  <si>
    <t>Carrinho de limpeza, com MOP completo (modelo referência NYKT03 – Bralimpia)</t>
  </si>
  <si>
    <t>Relógio ponto eletrônico biométrico com software para tratamento de dados</t>
  </si>
  <si>
    <t>Container de lixo com tampa e com rodas, capacidade de 1000 litros</t>
  </si>
  <si>
    <t xml:space="preserve">CUSTO ANUAL DOS EQUIPAMENTOS </t>
  </si>
  <si>
    <t xml:space="preserve">CUSTO MENSAL DOS EQUIPAMENTOS </t>
  </si>
  <si>
    <t>UNIFORMES E EPI'S</t>
  </si>
  <si>
    <t>Calça brim operacional</t>
  </si>
  <si>
    <t>peça</t>
  </si>
  <si>
    <t>Camiseta de algodão</t>
  </si>
  <si>
    <t>Calçado fechado de segurança, impermeável e antiderrapante</t>
  </si>
  <si>
    <t>par</t>
  </si>
  <si>
    <t>Blusa de frio</t>
  </si>
  <si>
    <t>Bota de borracha cano médio</t>
  </si>
  <si>
    <t>Avental de PVC impermeável</t>
  </si>
  <si>
    <t>Luva de látex forrada com palma antiderrapante</t>
  </si>
  <si>
    <t xml:space="preserve">par </t>
  </si>
  <si>
    <t>Luva de látex cano longo</t>
  </si>
  <si>
    <t>Máscara Descartável para pó</t>
  </si>
  <si>
    <t>Óculos de Proteção</t>
  </si>
  <si>
    <t>Protetor auricular</t>
  </si>
  <si>
    <t>CUSTO ANUAL DOS UNIFORMES PARA 1 SERVENTE</t>
  </si>
  <si>
    <t>CUSTO MENSAL DOS UNIFORMES PARA 1 SERVENTE</t>
  </si>
  <si>
    <t>QUADRO RESUMO</t>
  </si>
  <si>
    <t>CUSTO ANUAL</t>
  </si>
  <si>
    <t>CUSTO MENSAL</t>
  </si>
  <si>
    <t>Custo Mensal por SERVENTE</t>
  </si>
  <si>
    <t xml:space="preserve">Materiais de Limpeza – SANEANTES DOMISSANITÁRIOS </t>
  </si>
  <si>
    <t>Materiais de Limpeza – COMPLEMENTARES</t>
  </si>
  <si>
    <t>Materiais de Limpeza – UTENSÍLIOS</t>
  </si>
  <si>
    <t>MATERIAIS</t>
  </si>
  <si>
    <t>UNIFORMES</t>
  </si>
  <si>
    <t>TOTAIS</t>
  </si>
  <si>
    <r>
      <rPr>
        <b/>
        <sz val="10"/>
        <color rgb="FF000080"/>
        <rFont val="Arial"/>
      </rPr>
      <t xml:space="preserve">Quantidade da mão de obra alocada na prestação dos serviços (informação oriunda da aba 'Qtd de postos').                                               </t>
    </r>
    <r>
      <rPr>
        <b/>
        <sz val="10"/>
        <color rgb="FFFF0000"/>
        <rFont val="Arial"/>
      </rPr>
      <t>TOTAL DE TODOS OS POSTOS (20% + 40%)</t>
    </r>
  </si>
  <si>
    <t>OBS (1): os custos totais com materiais e equipamentos são fixos, qualquer que seja a produtividade adotada pois são fixados em função da área a ser limpa e conservada e não dependem do quantitativo de mão de obra utilizada.</t>
  </si>
  <si>
    <t xml:space="preserve">OBS (2): os custos totais com uniformes dependem do número de serventes, o qual varia de acordo com a produtividade adotada. </t>
  </si>
  <si>
    <t>OBS (3): a vida útil, os quantitativos e os preços dos insumos são apenas uma simulação feita para fins didáticos, sem o caráter de estudo técnico ou qualquer métrica, portanto não devem ser copiados, mas sim ajustados à realidade de cada contrato.</t>
  </si>
  <si>
    <t>Ministério da Educação</t>
  </si>
  <si>
    <t>Secretaria de Educação Tecnológica</t>
  </si>
  <si>
    <t>Instituto Federal de Educação, Ciência e Tecnologia do Rio Grande do Sul - IFRS</t>
  </si>
  <si>
    <t>Campus Farroupilha</t>
  </si>
  <si>
    <t>Anexo  -  Resumo da Proposta</t>
  </si>
  <si>
    <t>TIPO DE SERVIÇO</t>
  </si>
  <si>
    <t>Quantidade de Postos/Mão de Obra a ser alocados</t>
  </si>
  <si>
    <t>VALOR TOTAL POR MÊS (R$)</t>
  </si>
  <si>
    <t>VALOR TOTAL 12 MESES (R$)</t>
  </si>
  <si>
    <t>Serviços de Limpeza e Conservação, SEM banheiros. Postos com jornada de 44h semanais e 8:48h diárias de seg a sexta.</t>
  </si>
  <si>
    <t>Serviços de Limpeza e Conservação, COM banheiros. Postos com jornada de 44h semanais e 8:48h diárias de seg a sexta.</t>
  </si>
  <si>
    <t xml:space="preserve"> </t>
  </si>
  <si>
    <t>Declaro para devidos fins que:</t>
  </si>
  <si>
    <t>1. Estou CIENTE e de ACORDO com as condições previstas Projeto Básico.</t>
  </si>
  <si>
    <t>2. Que não emprego menor de 18 anos em trabalho noturno, perigoso ou insalubre e não emprega menor de 16 anos, salvo menor, a partir de 14 anos, na condição de aprendiz, nos termos do artigo 7°, XXXIII, da Constituição.</t>
  </si>
  <si>
    <t>3. Que a proposta foi elaborada de forma independente, nos termos da Instrução Normativa SLTI/MP nº 2, de 16 de setembro de 2009.</t>
  </si>
  <si>
    <t>4. Que não possuo, em sua cadeia produtiva, empregados executando trabalho degradante ou forçado, observando o disposto nos incisos III e IV do art. 1º e no inciso III do art. 5º da Constituição Federal.</t>
  </si>
  <si>
    <t>5. Que para elaboração da presenta proposta foram considereados todos os custos diretos, indiretos, impostos, despesas de pessoa e insumos.</t>
  </si>
  <si>
    <t>6. Que a validade da presente proposta é de 60 dias.</t>
  </si>
  <si>
    <t>Razão Social:</t>
  </si>
  <si>
    <t>CNPJ:</t>
  </si>
  <si>
    <t xml:space="preserve">          Carimbo</t>
  </si>
  <si>
    <t>Responsável pela Empresa:</t>
  </si>
  <si>
    <t>CPF do Responsável:</t>
  </si>
  <si>
    <t>Cargo ou Função:</t>
  </si>
  <si>
    <t>OBS (4): de acordo com o entendimento do TCU no Acórdão nº 1.186/2017 - Plenário, a Administração "deve estabelecer na minuta do contrato que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12.506/2011" (Enunciado do Boletim de Jurisprudência nº 176/2017). A título informativo, deve-se atentar para as orientações da Nota Técnica nº 652/2017 - MP, que trata justamente sobre o cálculo das eventuais deduções a serem feitas a cada ano de execução contratual;</t>
  </si>
  <si>
    <r>
      <t xml:space="preserve">ANEXO V </t>
    </r>
    <r>
      <rPr>
        <b/>
        <sz val="18"/>
        <color rgb="FFFF0000"/>
        <rFont val="Arial"/>
      </rPr>
      <t xml:space="preserve">do Pregão  nº 33/2020
</t>
    </r>
    <r>
      <rPr>
        <b/>
        <sz val="16"/>
        <color rgb="FF0000FF"/>
        <rFont val="Arial"/>
      </rPr>
      <t xml:space="preserve">Conta Vinculada
</t>
    </r>
    <r>
      <rPr>
        <b/>
        <sz val="18"/>
        <rFont val="Arial"/>
      </rPr>
      <t xml:space="preserve">MODELO DE PLANILHA DE CUSTOS E FORMAÇÃO DE PREÇOS </t>
    </r>
    <r>
      <rPr>
        <b/>
        <sz val="18"/>
        <color rgb="FF800080"/>
        <rFont val="Arial"/>
      </rPr>
      <t xml:space="preserve"> </t>
    </r>
  </si>
  <si>
    <t>23360.000195/2020-56</t>
  </si>
  <si>
    <t>Nota 1: de acordo com o entendimento do TCU no Acórdão nº 1.186/2017 - Plenário, a Administração,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12.506/2011" (Enunciado do Boletim de Jurisprudência nº 176/2017).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</si>
</sst>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.00_);_(* \(#,##0.00\);_(* &quot;-&quot;??_);_(@_)"/>
    <numFmt numFmtId="165" formatCode="_(* #,##0.00_);_(* \(#,##0.00\);_(* \-??_);_(@_)"/>
    <numFmt numFmtId="166" formatCode="_(* #,##0_);_(* \(#,##0\);_(* \-??_);_(@_)"/>
    <numFmt numFmtId="167" formatCode="&quot;R$ &quot;#,##0.00"/>
    <numFmt numFmtId="168" formatCode="#,##0.0"/>
    <numFmt numFmtId="169" formatCode="0.0"/>
    <numFmt numFmtId="170" formatCode="#,##0.0000"/>
    <numFmt numFmtId="171" formatCode="0;[Red]\-0"/>
    <numFmt numFmtId="172" formatCode="0.0000"/>
    <numFmt numFmtId="173" formatCode="0.0000%"/>
    <numFmt numFmtId="174" formatCode="#,##0.0000000"/>
    <numFmt numFmtId="175" formatCode="#,##0.00;[Red]#,##0.00"/>
    <numFmt numFmtId="176" formatCode="* #,##0.00\ ;* \(#,##0.00\);* \-#\ ;@\ "/>
    <numFmt numFmtId="177" formatCode="&quot;R$&quot;\ #,##0.00"/>
    <numFmt numFmtId="178" formatCode="dd/mm/yy"/>
  </numFmts>
  <fonts count="72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9"/>
      <color theme="1"/>
      <name val="Arial"/>
    </font>
    <font>
      <b/>
      <sz val="11"/>
      <color theme="1"/>
      <name val="Calibri"/>
    </font>
    <font>
      <sz val="10"/>
      <color theme="1"/>
      <name val="Arial"/>
    </font>
    <font>
      <b/>
      <sz val="9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3"/>
      <color theme="1"/>
      <name val="Arial"/>
    </font>
    <font>
      <b/>
      <sz val="13"/>
      <color theme="1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sz val="10"/>
      <color theme="1"/>
      <name val="Calibri"/>
    </font>
    <font>
      <sz val="14"/>
      <color theme="1"/>
      <name val="Arial"/>
    </font>
    <font>
      <b/>
      <sz val="14"/>
      <color rgb="FFFF0000"/>
      <name val="Arial"/>
    </font>
    <font>
      <sz val="9"/>
      <color theme="1"/>
      <name val="Arial"/>
    </font>
    <font>
      <b/>
      <sz val="18"/>
      <color rgb="FF800080"/>
      <name val="Arial"/>
    </font>
    <font>
      <b/>
      <sz val="18"/>
      <color theme="1"/>
      <name val="Arial"/>
    </font>
    <font>
      <b/>
      <sz val="10"/>
      <color rgb="FF0000FF"/>
      <name val="Arial"/>
    </font>
    <font>
      <sz val="10"/>
      <color rgb="FFFF0000"/>
      <name val="Arial"/>
    </font>
    <font>
      <b/>
      <sz val="15"/>
      <color theme="1"/>
      <name val="Arial"/>
    </font>
    <font>
      <b/>
      <sz val="11"/>
      <color rgb="FFFF0000"/>
      <name val="Arial"/>
    </font>
    <font>
      <b/>
      <sz val="10"/>
      <color rgb="FF006B6B"/>
      <name val="Arial"/>
    </font>
    <font>
      <sz val="10"/>
      <color rgb="FF009900"/>
      <name val="Arial"/>
    </font>
    <font>
      <b/>
      <sz val="12"/>
      <color rgb="FF006B6B"/>
      <name val="Arial"/>
    </font>
    <font>
      <b/>
      <sz val="9"/>
      <color rgb="FFFF0000"/>
      <name val="Arial"/>
    </font>
    <font>
      <b/>
      <strike/>
      <sz val="10"/>
      <color rgb="FF009900"/>
      <name val="Arial"/>
    </font>
    <font>
      <b/>
      <sz val="11"/>
      <color rgb="FF0000FF"/>
      <name val="Arial"/>
    </font>
    <font>
      <b/>
      <sz val="10"/>
      <color rgb="FFFF6600"/>
      <name val="Arial"/>
    </font>
    <font>
      <b/>
      <sz val="14"/>
      <color rgb="FF000080"/>
      <name val="Arial"/>
    </font>
    <font>
      <b/>
      <sz val="10"/>
      <color rgb="FF000080"/>
      <name val="Arial"/>
    </font>
    <font>
      <sz val="11"/>
      <color rgb="FF000000"/>
      <name val="Arial"/>
    </font>
    <font>
      <b/>
      <sz val="15"/>
      <color rgb="FF00008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Arial"/>
    </font>
    <font>
      <sz val="9"/>
      <color rgb="FF000000"/>
      <name val="Arial"/>
    </font>
    <font>
      <sz val="12"/>
      <name val="Arial"/>
    </font>
    <font>
      <vertAlign val="subscript"/>
      <sz val="12"/>
      <name val="Arial"/>
    </font>
    <font>
      <sz val="9"/>
      <name val="Arial"/>
    </font>
    <font>
      <sz val="11"/>
      <name val="Arial"/>
    </font>
    <font>
      <b/>
      <sz val="12"/>
      <name val="Arial"/>
    </font>
    <font>
      <sz val="13"/>
      <name val="Arial"/>
    </font>
    <font>
      <b/>
      <sz val="13"/>
      <name val="Arial"/>
    </font>
    <font>
      <b/>
      <sz val="10"/>
      <name val="Arial"/>
    </font>
    <font>
      <sz val="14"/>
      <name val="Arial"/>
    </font>
    <font>
      <b/>
      <sz val="14"/>
      <name val="Arial"/>
    </font>
    <font>
      <b/>
      <sz val="18"/>
      <color rgb="FF0000FF"/>
      <name val="Arial"/>
    </font>
    <font>
      <b/>
      <sz val="18"/>
      <color rgb="FFFF0000"/>
      <name val="Arial"/>
    </font>
    <font>
      <b/>
      <sz val="16"/>
      <color rgb="FF0000FF"/>
      <name val="Arial"/>
    </font>
    <font>
      <b/>
      <sz val="18"/>
      <name val="Arial"/>
    </font>
    <font>
      <b/>
      <sz val="15"/>
      <name val="Arial"/>
    </font>
    <font>
      <b/>
      <sz val="11"/>
      <name val="Arial"/>
    </font>
    <font>
      <b/>
      <sz val="12"/>
      <color rgb="FF0000FF"/>
      <name val="Arial"/>
    </font>
    <font>
      <b/>
      <sz val="8"/>
      <name val="Arial"/>
    </font>
    <font>
      <b/>
      <sz val="8"/>
      <color rgb="FFFF0000"/>
      <name val="Arial"/>
    </font>
    <font>
      <b/>
      <sz val="10"/>
      <color rgb="FF3333FF"/>
      <name val="Arial"/>
    </font>
    <font>
      <b/>
      <sz val="9"/>
      <name val="Arial"/>
    </font>
    <font>
      <b/>
      <sz val="9"/>
      <color rgb="FF0000FF"/>
      <name val="Arial"/>
    </font>
    <font>
      <sz val="8"/>
      <color rgb="FFFF0000"/>
      <name val="Arial"/>
    </font>
    <font>
      <sz val="9"/>
      <color rgb="FFFF0000"/>
      <name val="Arial"/>
    </font>
    <font>
      <b/>
      <sz val="14"/>
      <color rgb="FF0000FF"/>
      <name val="Arial"/>
    </font>
    <font>
      <b/>
      <sz val="8"/>
      <color rgb="FF000000"/>
      <name val="Arial"/>
    </font>
    <font>
      <b/>
      <strike/>
      <sz val="10"/>
      <color rgb="FFFF0000"/>
      <name val="Arial"/>
    </font>
    <font>
      <strike/>
      <sz val="10"/>
      <color rgb="FFFF0000"/>
      <name val="Arial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4000"/>
        <bgColor rgb="FFFF4000"/>
      </patternFill>
    </fill>
    <fill>
      <patternFill patternType="solid">
        <fgColor rgb="FFFFFFFF"/>
        <bgColor rgb="FFFFFFFF"/>
      </patternFill>
    </fill>
    <fill>
      <patternFill patternType="solid">
        <fgColor rgb="FF9999FF"/>
        <bgColor rgb="FF9999FF"/>
      </patternFill>
    </fill>
    <fill>
      <patternFill patternType="solid">
        <fgColor rgb="FFFFF200"/>
        <bgColor rgb="FFFFF200"/>
      </patternFill>
    </fill>
    <fill>
      <patternFill patternType="solid">
        <fgColor rgb="FF92D050"/>
        <bgColor rgb="FF92D050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8">
    <xf numFmtId="0" fontId="0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8" xfId="0" applyFont="1" applyBorder="1"/>
    <xf numFmtId="165" fontId="5" fillId="0" borderId="8" xfId="0" applyNumberFormat="1" applyFont="1" applyBorder="1"/>
    <xf numFmtId="165" fontId="4" fillId="0" borderId="8" xfId="0" applyNumberFormat="1" applyFont="1" applyBorder="1"/>
    <xf numFmtId="0" fontId="5" fillId="0" borderId="9" xfId="0" applyFont="1" applyBorder="1"/>
    <xf numFmtId="165" fontId="5" fillId="0" borderId="9" xfId="0" applyNumberFormat="1" applyFont="1" applyBorder="1"/>
    <xf numFmtId="165" fontId="4" fillId="0" borderId="9" xfId="0" applyNumberFormat="1" applyFont="1" applyBorder="1"/>
    <xf numFmtId="0" fontId="5" fillId="0" borderId="10" xfId="0" applyFont="1" applyBorder="1"/>
    <xf numFmtId="165" fontId="5" fillId="0" borderId="10" xfId="0" applyNumberFormat="1" applyFont="1" applyBorder="1"/>
    <xf numFmtId="165" fontId="4" fillId="0" borderId="10" xfId="0" applyNumberFormat="1" applyFont="1" applyBorder="1"/>
    <xf numFmtId="165" fontId="5" fillId="0" borderId="0" xfId="0" applyNumberFormat="1" applyFont="1"/>
    <xf numFmtId="166" fontId="5" fillId="0" borderId="8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5" fillId="0" borderId="12" xfId="0" applyNumberFormat="1" applyFont="1" applyBorder="1" applyAlignment="1">
      <alignment horizontal="center" vertical="center"/>
    </xf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13" xfId="0" applyFont="1" applyBorder="1"/>
    <xf numFmtId="164" fontId="5" fillId="0" borderId="8" xfId="0" applyNumberFormat="1" applyFont="1" applyBorder="1"/>
    <xf numFmtId="0" fontId="5" fillId="0" borderId="14" xfId="0" applyFont="1" applyBorder="1"/>
    <xf numFmtId="164" fontId="5" fillId="0" borderId="9" xfId="0" applyNumberFormat="1" applyFont="1" applyBorder="1"/>
    <xf numFmtId="0" fontId="5" fillId="0" borderId="15" xfId="0" applyFont="1" applyBorder="1"/>
    <xf numFmtId="164" fontId="5" fillId="0" borderId="10" xfId="0" applyNumberFormat="1" applyFont="1" applyBorder="1"/>
    <xf numFmtId="0" fontId="8" fillId="0" borderId="2" xfId="0" applyFont="1" applyBorder="1"/>
    <xf numFmtId="164" fontId="8" fillId="0" borderId="2" xfId="0" applyNumberFormat="1" applyFont="1" applyBorder="1"/>
    <xf numFmtId="0" fontId="0" fillId="0" borderId="0" xfId="0" applyFont="1"/>
    <xf numFmtId="0" fontId="9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5" fillId="0" borderId="16" xfId="0" applyFont="1" applyBorder="1"/>
    <xf numFmtId="0" fontId="0" fillId="0" borderId="1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0" xfId="0" applyFont="1"/>
    <xf numFmtId="3" fontId="0" fillId="0" borderId="0" xfId="0" applyNumberFormat="1" applyFont="1"/>
    <xf numFmtId="0" fontId="10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2" xfId="0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4" fontId="1" fillId="3" borderId="2" xfId="0" applyNumberFormat="1" applyFont="1" applyFill="1" applyBorder="1"/>
    <xf numFmtId="4" fontId="13" fillId="0" borderId="2" xfId="0" applyNumberFormat="1" applyFont="1" applyBorder="1" applyAlignment="1">
      <alignment horizontal="center"/>
    </xf>
    <xf numFmtId="167" fontId="1" fillId="3" borderId="2" xfId="0" applyNumberFormat="1" applyFont="1" applyFill="1" applyBorder="1" applyAlignment="1">
      <alignment horizontal="right" vertical="center"/>
    </xf>
    <xf numFmtId="0" fontId="5" fillId="4" borderId="18" xfId="0" applyFont="1" applyFill="1" applyBorder="1"/>
    <xf numFmtId="4" fontId="13" fillId="3" borderId="2" xfId="0" applyNumberFormat="1" applyFont="1" applyFill="1" applyBorder="1"/>
    <xf numFmtId="168" fontId="14" fillId="3" borderId="2" xfId="0" applyNumberFormat="1" applyFont="1" applyFill="1" applyBorder="1"/>
    <xf numFmtId="0" fontId="10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69" fontId="1" fillId="3" borderId="2" xfId="0" applyNumberFormat="1" applyFont="1" applyFill="1" applyBorder="1"/>
    <xf numFmtId="0" fontId="11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/>
    </xf>
    <xf numFmtId="167" fontId="1" fillId="3" borderId="23" xfId="0" applyNumberFormat="1" applyFont="1" applyFill="1" applyBorder="1" applyAlignment="1">
      <alignment horizontal="right" vertical="center"/>
    </xf>
    <xf numFmtId="168" fontId="1" fillId="3" borderId="23" xfId="0" applyNumberFormat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textRotation="90" wrapText="1"/>
    </xf>
    <xf numFmtId="0" fontId="13" fillId="0" borderId="12" xfId="0" applyFont="1" applyBorder="1" applyAlignment="1">
      <alignment horizontal="left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top" wrapText="1"/>
    </xf>
    <xf numFmtId="0" fontId="7" fillId="0" borderId="2" xfId="0" applyFont="1" applyBorder="1" applyAlignment="1">
      <alignment horizontal="left" vertical="center" textRotation="90" wrapText="1"/>
    </xf>
    <xf numFmtId="0" fontId="13" fillId="0" borderId="2" xfId="0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Border="1"/>
    <xf numFmtId="167" fontId="1" fillId="3" borderId="2" xfId="0" applyNumberFormat="1" applyFont="1" applyFill="1" applyBorder="1"/>
    <xf numFmtId="167" fontId="14" fillId="3" borderId="2" xfId="0" applyNumberFormat="1" applyFont="1" applyFill="1" applyBorder="1"/>
    <xf numFmtId="167" fontId="12" fillId="3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3" fontId="10" fillId="0" borderId="0" xfId="0" applyNumberFormat="1" applyFont="1"/>
    <xf numFmtId="0" fontId="10" fillId="0" borderId="0" xfId="0" applyFont="1" applyAlignment="1">
      <alignment horizontal="left" vertical="center" textRotation="90" wrapText="1"/>
    </xf>
    <xf numFmtId="0" fontId="10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horizontal="center" vertical="center" wrapText="1"/>
    </xf>
    <xf numFmtId="3" fontId="10" fillId="5" borderId="18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/>
    </xf>
    <xf numFmtId="170" fontId="10" fillId="0" borderId="0" xfId="0" applyNumberFormat="1" applyFont="1"/>
    <xf numFmtId="21" fontId="10" fillId="0" borderId="0" xfId="0" applyNumberFormat="1" applyFont="1"/>
    <xf numFmtId="21" fontId="8" fillId="0" borderId="0" xfId="0" applyNumberFormat="1" applyFont="1" applyAlignment="1">
      <alignment horizontal="right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0" fillId="0" borderId="0" xfId="0" applyFont="1"/>
    <xf numFmtId="0" fontId="20" fillId="5" borderId="18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4" fontId="24" fillId="2" borderId="33" xfId="0" applyNumberFormat="1" applyFont="1" applyFill="1" applyBorder="1" applyAlignment="1">
      <alignment horizontal="right" vertical="center" wrapText="1"/>
    </xf>
    <xf numFmtId="0" fontId="5" fillId="2" borderId="34" xfId="0" applyFont="1" applyFill="1" applyBorder="1" applyAlignment="1">
      <alignment horizontal="right" vertical="center" wrapText="1"/>
    </xf>
    <xf numFmtId="0" fontId="7" fillId="3" borderId="36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/>
    </xf>
    <xf numFmtId="10" fontId="8" fillId="0" borderId="2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vertical="center"/>
    </xf>
    <xf numFmtId="4" fontId="27" fillId="0" borderId="2" xfId="0" applyNumberFormat="1" applyFont="1" applyBorder="1" applyAlignment="1">
      <alignment vertical="center"/>
    </xf>
    <xf numFmtId="4" fontId="7" fillId="3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/>
    </xf>
    <xf numFmtId="2" fontId="8" fillId="3" borderId="2" xfId="0" applyNumberFormat="1" applyFont="1" applyFill="1" applyBorder="1" applyAlignment="1">
      <alignment horizontal="right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9" fontId="8" fillId="0" borderId="2" xfId="0" applyNumberFormat="1" applyFont="1" applyBorder="1" applyAlignment="1">
      <alignment horizontal="left" vertical="center" wrapText="1"/>
    </xf>
    <xf numFmtId="172" fontId="8" fillId="0" borderId="2" xfId="0" applyNumberFormat="1" applyFont="1" applyBorder="1" applyAlignment="1">
      <alignment horizontal="left" vertical="center" wrapText="1"/>
    </xf>
    <xf numFmtId="173" fontId="8" fillId="0" borderId="2" xfId="0" applyNumberFormat="1" applyFont="1" applyBorder="1" applyAlignment="1">
      <alignment horizontal="right" vertical="center"/>
    </xf>
    <xf numFmtId="173" fontId="8" fillId="3" borderId="2" xfId="0" applyNumberFormat="1" applyFont="1" applyFill="1" applyBorder="1" applyAlignment="1">
      <alignment horizontal="right" vertical="center"/>
    </xf>
    <xf numFmtId="4" fontId="8" fillId="3" borderId="2" xfId="0" applyNumberFormat="1" applyFont="1" applyFill="1" applyBorder="1" applyAlignment="1">
      <alignment horizontal="right" vertical="center"/>
    </xf>
    <xf numFmtId="0" fontId="8" fillId="2" borderId="32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right" vertical="center"/>
    </xf>
    <xf numFmtId="10" fontId="8" fillId="2" borderId="33" xfId="0" applyNumberFormat="1" applyFont="1" applyFill="1" applyBorder="1" applyAlignment="1">
      <alignment horizontal="right" vertical="center"/>
    </xf>
    <xf numFmtId="4" fontId="8" fillId="2" borderId="34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167" fontId="30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vertical="center"/>
    </xf>
    <xf numFmtId="3" fontId="30" fillId="0" borderId="2" xfId="0" applyNumberFormat="1" applyFont="1" applyBorder="1" applyAlignment="1">
      <alignment vertical="center"/>
    </xf>
    <xf numFmtId="10" fontId="30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/>
    </xf>
    <xf numFmtId="10" fontId="30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0" fontId="32" fillId="0" borderId="6" xfId="0" applyFont="1" applyBorder="1" applyAlignment="1">
      <alignment horizontal="right" vertical="center" wrapText="1"/>
    </xf>
    <xf numFmtId="4" fontId="32" fillId="0" borderId="6" xfId="0" applyNumberFormat="1" applyFont="1" applyBorder="1" applyAlignment="1">
      <alignment horizontal="left" vertical="center" wrapText="1"/>
    </xf>
    <xf numFmtId="0" fontId="32" fillId="2" borderId="23" xfId="0" applyFont="1" applyFill="1" applyBorder="1" applyAlignment="1">
      <alignment horizontal="right" vertical="center" wrapText="1"/>
    </xf>
    <xf numFmtId="0" fontId="32" fillId="2" borderId="23" xfId="0" applyFont="1" applyFill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26" fillId="0" borderId="12" xfId="0" applyNumberFormat="1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3" borderId="3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right"/>
    </xf>
    <xf numFmtId="4" fontId="7" fillId="3" borderId="2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right" vertical="center"/>
    </xf>
    <xf numFmtId="10" fontId="16" fillId="0" borderId="2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right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16" fillId="0" borderId="2" xfId="0" applyNumberFormat="1" applyFont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16" fillId="0" borderId="0" xfId="0" applyNumberFormat="1" applyFont="1" applyAlignment="1">
      <alignment horizontal="left"/>
    </xf>
    <xf numFmtId="165" fontId="16" fillId="5" borderId="18" xfId="0" applyNumberFormat="1" applyFont="1" applyFill="1" applyBorder="1" applyAlignment="1">
      <alignment horizontal="left"/>
    </xf>
    <xf numFmtId="0" fontId="8" fillId="0" borderId="0" xfId="0" applyFont="1"/>
    <xf numFmtId="0" fontId="8" fillId="5" borderId="18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left" wrapText="1"/>
    </xf>
    <xf numFmtId="49" fontId="30" fillId="0" borderId="2" xfId="0" applyNumberFormat="1" applyFont="1" applyBorder="1" applyAlignment="1">
      <alignment horizontal="center" vertical="center"/>
    </xf>
    <xf numFmtId="174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0" borderId="2" xfId="0" applyFont="1" applyBorder="1"/>
    <xf numFmtId="174" fontId="16" fillId="0" borderId="2" xfId="0" applyNumberFormat="1" applyFont="1" applyBorder="1"/>
    <xf numFmtId="4" fontId="16" fillId="0" borderId="2" xfId="0" applyNumberFormat="1" applyFont="1" applyBorder="1"/>
    <xf numFmtId="0" fontId="8" fillId="5" borderId="18" xfId="0" applyFont="1" applyFill="1" applyBorder="1" applyAlignment="1">
      <alignment horizontal="right" vertical="center" wrapText="1"/>
    </xf>
    <xf numFmtId="0" fontId="8" fillId="3" borderId="36" xfId="0" applyFont="1" applyFill="1" applyBorder="1" applyAlignment="1">
      <alignment horizontal="center" vertical="center" wrapText="1"/>
    </xf>
    <xf numFmtId="39" fontId="8" fillId="0" borderId="2" xfId="0" applyNumberFormat="1" applyFont="1" applyBorder="1" applyAlignment="1">
      <alignment horizontal="right"/>
    </xf>
    <xf numFmtId="39" fontId="8" fillId="0" borderId="2" xfId="0" applyNumberFormat="1" applyFont="1" applyBorder="1" applyAlignment="1">
      <alignment horizontal="right" vertical="center"/>
    </xf>
    <xf numFmtId="39" fontId="16" fillId="3" borderId="2" xfId="0" applyNumberFormat="1" applyFont="1" applyFill="1" applyBorder="1" applyAlignment="1">
      <alignment horizontal="right"/>
    </xf>
    <xf numFmtId="4" fontId="8" fillId="0" borderId="12" xfId="0" applyNumberFormat="1" applyFont="1" applyBorder="1" applyAlignment="1">
      <alignment horizontal="right" wrapText="1"/>
    </xf>
    <xf numFmtId="4" fontId="8" fillId="0" borderId="2" xfId="0" applyNumberFormat="1" applyFont="1" applyBorder="1" applyAlignment="1">
      <alignment horizontal="right" wrapText="1"/>
    </xf>
    <xf numFmtId="39" fontId="16" fillId="3" borderId="2" xfId="0" applyNumberFormat="1" applyFont="1" applyFill="1" applyBorder="1" applyAlignment="1">
      <alignment horizontal="right" vertical="center"/>
    </xf>
    <xf numFmtId="39" fontId="8" fillId="0" borderId="12" xfId="0" applyNumberFormat="1" applyFont="1" applyBorder="1" applyAlignment="1">
      <alignment horizontal="right"/>
    </xf>
    <xf numFmtId="39" fontId="16" fillId="0" borderId="12" xfId="0" applyNumberFormat="1" applyFont="1" applyBorder="1" applyAlignment="1">
      <alignment horizontal="right"/>
    </xf>
    <xf numFmtId="39" fontId="16" fillId="0" borderId="2" xfId="0" applyNumberFormat="1" applyFont="1" applyBorder="1" applyAlignment="1">
      <alignment horizontal="right"/>
    </xf>
    <xf numFmtId="39" fontId="16" fillId="0" borderId="4" xfId="0" applyNumberFormat="1" applyFont="1" applyBorder="1" applyAlignment="1">
      <alignment horizontal="right"/>
    </xf>
    <xf numFmtId="0" fontId="35" fillId="6" borderId="43" xfId="0" applyFont="1" applyFill="1" applyBorder="1" applyAlignment="1">
      <alignment horizontal="center" vertical="center" wrapText="1"/>
    </xf>
    <xf numFmtId="176" fontId="35" fillId="6" borderId="43" xfId="0" applyNumberFormat="1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4" fontId="0" fillId="8" borderId="43" xfId="0" applyNumberFormat="1" applyFont="1" applyFill="1" applyBorder="1" applyAlignment="1">
      <alignment horizontal="right" vertical="center"/>
    </xf>
    <xf numFmtId="176" fontId="0" fillId="0" borderId="43" xfId="0" applyNumberFormat="1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1" fontId="5" fillId="7" borderId="43" xfId="0" applyNumberFormat="1" applyFont="1" applyFill="1" applyBorder="1" applyAlignment="1">
      <alignment horizontal="center" vertical="center"/>
    </xf>
    <xf numFmtId="176" fontId="8" fillId="6" borderId="4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76" fontId="35" fillId="0" borderId="0" xfId="0" applyNumberFormat="1" applyFont="1" applyAlignment="1">
      <alignment horizontal="right" vertical="center"/>
    </xf>
    <xf numFmtId="1" fontId="5" fillId="0" borderId="4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176" fontId="0" fillId="0" borderId="43" xfId="0" applyNumberFormat="1" applyFont="1" applyBorder="1" applyAlignment="1">
      <alignment horizontal="right" vertical="center"/>
    </xf>
    <xf numFmtId="176" fontId="8" fillId="6" borderId="43" xfId="0" applyNumberFormat="1" applyFont="1" applyFill="1" applyBorder="1" applyAlignment="1">
      <alignment horizontal="center" vertical="center" wrapText="1"/>
    </xf>
    <xf numFmtId="4" fontId="8" fillId="6" borderId="43" xfId="0" applyNumberFormat="1" applyFont="1" applyFill="1" applyBorder="1" applyAlignment="1">
      <alignment vertical="center"/>
    </xf>
    <xf numFmtId="176" fontId="36" fillId="0" borderId="0" xfId="0" applyNumberFormat="1" applyFont="1" applyAlignment="1">
      <alignment horizontal="right" vertical="center"/>
    </xf>
    <xf numFmtId="0" fontId="37" fillId="6" borderId="47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7" borderId="43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169" fontId="5" fillId="0" borderId="43" xfId="0" applyNumberFormat="1" applyFont="1" applyBorder="1" applyAlignment="1">
      <alignment horizontal="center" vertical="center"/>
    </xf>
    <xf numFmtId="2" fontId="5" fillId="0" borderId="43" xfId="0" applyNumberFormat="1" applyFont="1" applyBorder="1"/>
    <xf numFmtId="0" fontId="0" fillId="0" borderId="0" xfId="0" applyFont="1" applyAlignment="1">
      <alignment horizontal="center" vertical="center" wrapText="1"/>
    </xf>
    <xf numFmtId="0" fontId="0" fillId="0" borderId="48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3" xfId="0" applyFont="1" applyBorder="1" applyAlignment="1">
      <alignment horizontal="left" vertical="center"/>
    </xf>
    <xf numFmtId="0" fontId="37" fillId="6" borderId="43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vertical="center" wrapText="1"/>
    </xf>
    <xf numFmtId="0" fontId="34" fillId="6" borderId="43" xfId="0" applyFont="1" applyFill="1" applyBorder="1" applyAlignment="1">
      <alignment horizontal="center" vertical="center" wrapText="1"/>
    </xf>
    <xf numFmtId="4" fontId="0" fillId="0" borderId="43" xfId="0" applyNumberFormat="1" applyFont="1" applyBorder="1" applyAlignment="1">
      <alignment horizontal="right" vertical="center"/>
    </xf>
    <xf numFmtId="4" fontId="8" fillId="6" borderId="43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0" fontId="37" fillId="6" borderId="43" xfId="0" applyFont="1" applyFill="1" applyBorder="1" applyAlignment="1">
      <alignment horizontal="center" vertical="center"/>
    </xf>
    <xf numFmtId="4" fontId="5" fillId="0" borderId="43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35" fillId="0" borderId="0" xfId="0" applyNumberFormat="1" applyFont="1" applyAlignment="1">
      <alignment horizontal="right" vertical="center"/>
    </xf>
    <xf numFmtId="2" fontId="8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49" fontId="9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/>
    <xf numFmtId="0" fontId="12" fillId="9" borderId="49" xfId="0" applyFont="1" applyFill="1" applyBorder="1" applyAlignment="1">
      <alignment horizontal="center" vertical="center"/>
    </xf>
    <xf numFmtId="0" fontId="12" fillId="9" borderId="50" xfId="0" applyFont="1" applyFill="1" applyBorder="1" applyAlignment="1">
      <alignment horizontal="center" vertical="center" wrapText="1"/>
    </xf>
    <xf numFmtId="0" fontId="12" fillId="9" borderId="53" xfId="0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left" vertical="center" wrapText="1"/>
    </xf>
    <xf numFmtId="4" fontId="18" fillId="0" borderId="12" xfId="0" applyNumberFormat="1" applyFont="1" applyBorder="1" applyAlignment="1">
      <alignment vertical="center"/>
    </xf>
    <xf numFmtId="4" fontId="18" fillId="0" borderId="57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vertical="center"/>
    </xf>
    <xf numFmtId="4" fontId="18" fillId="0" borderId="58" xfId="0" applyNumberFormat="1" applyFont="1" applyBorder="1" applyAlignment="1">
      <alignment vertical="center"/>
    </xf>
    <xf numFmtId="0" fontId="12" fillId="2" borderId="59" xfId="0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2" borderId="58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49" fontId="1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Alignment="1">
      <alignment horizontal="center"/>
    </xf>
    <xf numFmtId="0" fontId="10" fillId="3" borderId="3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7" fillId="0" borderId="21" xfId="0" applyFont="1" applyBorder="1" applyAlignment="1">
      <alignment horizontal="right" wrapText="1"/>
    </xf>
    <xf numFmtId="0" fontId="2" fillId="0" borderId="22" xfId="0" applyFont="1" applyBorder="1"/>
    <xf numFmtId="0" fontId="5" fillId="2" borderId="3" xfId="0" applyFont="1" applyFill="1" applyBorder="1" applyAlignment="1">
      <alignment vertical="center" wrapText="1"/>
    </xf>
    <xf numFmtId="0" fontId="5" fillId="3" borderId="26" xfId="0" applyFont="1" applyFill="1" applyBorder="1"/>
    <xf numFmtId="0" fontId="2" fillId="0" borderId="27" xfId="0" applyFont="1" applyBorder="1"/>
    <xf numFmtId="0" fontId="2" fillId="0" borderId="28" xfId="0" applyFont="1" applyBorder="1"/>
    <xf numFmtId="0" fontId="5" fillId="2" borderId="7" xfId="0" applyFont="1" applyFill="1" applyBorder="1" applyAlignment="1">
      <alignment vertical="center" wrapText="1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4" fillId="3" borderId="3" xfId="0" applyFont="1" applyFill="1" applyBorder="1" applyAlignment="1">
      <alignment horizontal="left" wrapText="1"/>
    </xf>
    <xf numFmtId="0" fontId="13" fillId="0" borderId="3" xfId="0" applyFont="1" applyBorder="1" applyAlignment="1">
      <alignment vertical="center" wrapText="1"/>
    </xf>
    <xf numFmtId="0" fontId="13" fillId="3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textRotation="90" wrapText="1"/>
    </xf>
    <xf numFmtId="0" fontId="2" fillId="0" borderId="17" xfId="0" applyFont="1" applyBorder="1"/>
    <xf numFmtId="0" fontId="1" fillId="0" borderId="6" xfId="0" applyFont="1" applyBorder="1" applyAlignment="1">
      <alignment horizontal="center" vertical="center"/>
    </xf>
    <xf numFmtId="0" fontId="2" fillId="0" borderId="12" xfId="0" applyFont="1" applyBorder="1"/>
    <xf numFmtId="0" fontId="13" fillId="3" borderId="3" xfId="0" applyFont="1" applyFill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3" fillId="3" borderId="3" xfId="0" applyFont="1" applyFill="1" applyBorder="1" applyAlignment="1">
      <alignment horizontal="left" wrapText="1"/>
    </xf>
    <xf numFmtId="0" fontId="13" fillId="3" borderId="3" xfId="0" applyFont="1" applyFill="1" applyBorder="1" applyAlignment="1">
      <alignment horizontal="left" vertical="center" wrapText="1"/>
    </xf>
    <xf numFmtId="167" fontId="1" fillId="3" borderId="3" xfId="0" applyNumberFormat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right" wrapText="1"/>
    </xf>
    <xf numFmtId="167" fontId="1" fillId="3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vertical="center" textRotation="90" wrapText="1"/>
    </xf>
    <xf numFmtId="0" fontId="2" fillId="0" borderId="25" xfId="0" applyFont="1" applyBorder="1"/>
    <xf numFmtId="0" fontId="2" fillId="0" borderId="24" xfId="0" applyFont="1" applyBorder="1"/>
    <xf numFmtId="0" fontId="13" fillId="0" borderId="3" xfId="0" applyFont="1" applyBorder="1" applyAlignment="1">
      <alignment horizontal="right" wrapText="1"/>
    </xf>
    <xf numFmtId="0" fontId="10" fillId="0" borderId="3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1" fillId="3" borderId="3" xfId="0" applyFont="1" applyFill="1" applyBorder="1" applyAlignment="1">
      <alignment horizontal="right"/>
    </xf>
    <xf numFmtId="4" fontId="13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textRotation="90" wrapText="1"/>
    </xf>
    <xf numFmtId="4" fontId="13" fillId="0" borderId="3" xfId="0" applyNumberFormat="1" applyFont="1" applyBorder="1" applyAlignment="1">
      <alignment horizontal="center"/>
    </xf>
    <xf numFmtId="0" fontId="13" fillId="3" borderId="3" xfId="0" applyFont="1" applyFill="1" applyBorder="1" applyAlignment="1">
      <alignment horizontal="right"/>
    </xf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3" borderId="29" xfId="0" applyFont="1" applyFill="1" applyBorder="1" applyAlignment="1">
      <alignment horizontal="left" vertical="center" wrapText="1"/>
    </xf>
    <xf numFmtId="0" fontId="2" fillId="0" borderId="30" xfId="0" applyFont="1" applyBorder="1"/>
    <xf numFmtId="0" fontId="2" fillId="0" borderId="31" xfId="0" applyFont="1" applyBorder="1"/>
    <xf numFmtId="0" fontId="11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4" fontId="8" fillId="0" borderId="3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21" xfId="0" applyFont="1" applyBorder="1" applyAlignment="1">
      <alignment horizontal="left" wrapText="1"/>
    </xf>
    <xf numFmtId="4" fontId="8" fillId="0" borderId="21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8" fillId="0" borderId="3" xfId="0" applyFont="1" applyBorder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/>
    </xf>
    <xf numFmtId="4" fontId="16" fillId="0" borderId="21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20" fillId="0" borderId="3" xfId="0" applyFont="1" applyBorder="1" applyAlignment="1">
      <alignment horizontal="left" vertical="center" wrapText="1"/>
    </xf>
    <xf numFmtId="0" fontId="8" fillId="2" borderId="3" xfId="0" applyFont="1" applyFill="1" applyBorder="1"/>
    <xf numFmtId="0" fontId="5" fillId="0" borderId="1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wrapText="1"/>
    </xf>
    <xf numFmtId="2" fontId="1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16" fillId="0" borderId="3" xfId="0" applyFont="1" applyBorder="1" applyAlignment="1">
      <alignment horizontal="center"/>
    </xf>
    <xf numFmtId="4" fontId="16" fillId="0" borderId="3" xfId="0" applyNumberFormat="1" applyFont="1" applyBorder="1" applyAlignment="1">
      <alignment horizontal="center" wrapText="1"/>
    </xf>
    <xf numFmtId="4" fontId="16" fillId="3" borderId="3" xfId="0" applyNumberFormat="1" applyFont="1" applyFill="1" applyBorder="1" applyAlignment="1">
      <alignment horizontal="center" wrapText="1"/>
    </xf>
    <xf numFmtId="4" fontId="16" fillId="0" borderId="3" xfId="0" applyNumberFormat="1" applyFont="1" applyBorder="1" applyAlignment="1">
      <alignment horizontal="center"/>
    </xf>
    <xf numFmtId="175" fontId="16" fillId="0" borderId="3" xfId="0" applyNumberFormat="1" applyFont="1" applyBorder="1" applyAlignment="1">
      <alignment horizontal="center"/>
    </xf>
    <xf numFmtId="4" fontId="16" fillId="3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wrapText="1"/>
    </xf>
    <xf numFmtId="0" fontId="8" fillId="0" borderId="0" xfId="0" applyFont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/>
    </xf>
    <xf numFmtId="0" fontId="2" fillId="0" borderId="39" xfId="0" applyFont="1" applyBorder="1"/>
    <xf numFmtId="0" fontId="2" fillId="0" borderId="42" xfId="0" applyFont="1" applyBorder="1"/>
    <xf numFmtId="0" fontId="8" fillId="0" borderId="7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right" vertical="center" wrapText="1"/>
    </xf>
    <xf numFmtId="0" fontId="16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center" vertical="top" wrapText="1"/>
    </xf>
    <xf numFmtId="10" fontId="16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right" wrapText="1"/>
    </xf>
    <xf numFmtId="4" fontId="16" fillId="0" borderId="3" xfId="0" applyNumberFormat="1" applyFont="1" applyBorder="1" applyAlignment="1">
      <alignment horizontal="right" vertical="center" wrapText="1"/>
    </xf>
    <xf numFmtId="0" fontId="33" fillId="0" borderId="3" xfId="0" applyFont="1" applyBorder="1" applyAlignment="1">
      <alignment horizontal="right" wrapText="1"/>
    </xf>
    <xf numFmtId="4" fontId="16" fillId="0" borderId="4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8" fillId="0" borderId="3" xfId="0" applyFont="1" applyBorder="1" applyAlignment="1">
      <alignment horizontal="left" vertical="top"/>
    </xf>
    <xf numFmtId="0" fontId="26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left" vertical="center" wrapText="1"/>
    </xf>
    <xf numFmtId="167" fontId="19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wrapText="1"/>
    </xf>
    <xf numFmtId="2" fontId="16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wrapText="1"/>
    </xf>
    <xf numFmtId="0" fontId="16" fillId="0" borderId="21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2" fillId="3" borderId="29" xfId="0" applyFont="1" applyFill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/>
    </xf>
    <xf numFmtId="49" fontId="12" fillId="0" borderId="3" xfId="0" applyNumberFormat="1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 vertical="center"/>
    </xf>
    <xf numFmtId="0" fontId="16" fillId="0" borderId="37" xfId="0" applyFont="1" applyBorder="1" applyAlignment="1">
      <alignment horizontal="center" vertical="center"/>
    </xf>
    <xf numFmtId="0" fontId="2" fillId="0" borderId="37" xfId="0" applyFont="1" applyBorder="1"/>
    <xf numFmtId="0" fontId="30" fillId="0" borderId="0" xfId="0" applyFont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4" fillId="2" borderId="3" xfId="0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5" fillId="0" borderId="0" xfId="0" applyFont="1"/>
    <xf numFmtId="0" fontId="8" fillId="0" borderId="3" xfId="0" applyFont="1" applyBorder="1" applyAlignment="1">
      <alignment horizontal="right" vertical="center"/>
    </xf>
    <xf numFmtId="0" fontId="20" fillId="3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right" vertical="center" wrapText="1"/>
    </xf>
    <xf numFmtId="0" fontId="2" fillId="0" borderId="40" xfId="0" applyFont="1" applyBorder="1"/>
    <xf numFmtId="0" fontId="8" fillId="2" borderId="38" xfId="0" applyFont="1" applyFill="1" applyBorder="1" applyAlignment="1">
      <alignment horizontal="right" vertical="center" wrapText="1"/>
    </xf>
    <xf numFmtId="0" fontId="20" fillId="0" borderId="7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0" fontId="32" fillId="2" borderId="3" xfId="0" applyFont="1" applyFill="1" applyBorder="1" applyAlignment="1">
      <alignment horizontal="right" vertical="center" wrapText="1"/>
    </xf>
    <xf numFmtId="0" fontId="7" fillId="0" borderId="2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7" fillId="3" borderId="26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/>
    </xf>
    <xf numFmtId="0" fontId="16" fillId="3" borderId="26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 wrapText="1"/>
    </xf>
    <xf numFmtId="4" fontId="24" fillId="3" borderId="3" xfId="0" applyNumberFormat="1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right" vertical="center" wrapText="1"/>
    </xf>
    <xf numFmtId="2" fontId="8" fillId="0" borderId="3" xfId="0" applyNumberFormat="1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  <xf numFmtId="0" fontId="29" fillId="2" borderId="3" xfId="0" applyFont="1" applyFill="1" applyBorder="1" applyAlignment="1">
      <alignment horizontal="right" vertical="center"/>
    </xf>
    <xf numFmtId="0" fontId="27" fillId="2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14" fontId="26" fillId="0" borderId="3" xfId="0" applyNumberFormat="1" applyFont="1" applyBorder="1" applyAlignment="1">
      <alignment horizontal="right" vertical="center" wrapText="1"/>
    </xf>
    <xf numFmtId="0" fontId="25" fillId="2" borderId="3" xfId="0" applyFont="1" applyFill="1" applyBorder="1" applyAlignment="1">
      <alignment horizontal="center" vertical="center" wrapText="1"/>
    </xf>
    <xf numFmtId="167" fontId="26" fillId="0" borderId="3" xfId="0" applyNumberFormat="1" applyFont="1" applyBorder="1" applyAlignment="1">
      <alignment horizontal="right" vertical="center"/>
    </xf>
    <xf numFmtId="171" fontId="26" fillId="0" borderId="3" xfId="0" applyNumberFormat="1" applyFont="1" applyBorder="1" applyAlignment="1">
      <alignment horizontal="right" vertical="center"/>
    </xf>
    <xf numFmtId="4" fontId="24" fillId="3" borderId="35" xfId="0" applyNumberFormat="1" applyFont="1" applyFill="1" applyBorder="1" applyAlignment="1">
      <alignment horizontal="right" vertical="center" wrapText="1"/>
    </xf>
    <xf numFmtId="4" fontId="16" fillId="0" borderId="3" xfId="0" applyNumberFormat="1" applyFont="1" applyBorder="1" applyAlignment="1">
      <alignment horizontal="right" vertical="center"/>
    </xf>
    <xf numFmtId="0" fontId="25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/>
    </xf>
    <xf numFmtId="0" fontId="71" fillId="10" borderId="32" xfId="0" applyFont="1" applyFill="1" applyBorder="1" applyAlignment="1">
      <alignment horizontal="left" vertical="center" wrapText="1"/>
    </xf>
    <xf numFmtId="0" fontId="71" fillId="11" borderId="35" xfId="0" applyFont="1" applyFill="1" applyBorder="1" applyAlignment="1">
      <alignment horizontal="left"/>
    </xf>
    <xf numFmtId="0" fontId="71" fillId="11" borderId="34" xfId="0" applyFont="1" applyFill="1" applyBorder="1" applyAlignment="1">
      <alignment horizontal="left"/>
    </xf>
    <xf numFmtId="0" fontId="16" fillId="2" borderId="32" xfId="0" applyFont="1" applyFill="1" applyBorder="1" applyAlignment="1">
      <alignment vertical="center" wrapText="1"/>
    </xf>
    <xf numFmtId="0" fontId="2" fillId="0" borderId="35" xfId="0" applyFont="1" applyBorder="1" applyAlignment="1"/>
    <xf numFmtId="0" fontId="2" fillId="0" borderId="34" xfId="0" applyFont="1" applyBorder="1" applyAlignment="1"/>
    <xf numFmtId="4" fontId="35" fillId="6" borderId="44" xfId="0" applyNumberFormat="1" applyFont="1" applyFill="1" applyBorder="1" applyAlignment="1">
      <alignment horizontal="right" vertical="center"/>
    </xf>
    <xf numFmtId="0" fontId="2" fillId="0" borderId="46" xfId="0" applyFont="1" applyBorder="1"/>
    <xf numFmtId="176" fontId="23" fillId="6" borderId="44" xfId="0" applyNumberFormat="1" applyFont="1" applyFill="1" applyBorder="1" applyAlignment="1">
      <alignment horizontal="center" vertical="center"/>
    </xf>
    <xf numFmtId="0" fontId="2" fillId="0" borderId="45" xfId="0" applyFont="1" applyBorder="1"/>
    <xf numFmtId="0" fontId="35" fillId="6" borderId="44" xfId="0" applyFont="1" applyFill="1" applyBorder="1" applyAlignment="1">
      <alignment horizontal="right" vertical="center" wrapText="1"/>
    </xf>
    <xf numFmtId="4" fontId="8" fillId="6" borderId="44" xfId="0" applyNumberFormat="1" applyFont="1" applyFill="1" applyBorder="1" applyAlignment="1">
      <alignment horizontal="right" vertical="center"/>
    </xf>
    <xf numFmtId="176" fontId="8" fillId="6" borderId="44" xfId="0" applyNumberFormat="1" applyFont="1" applyFill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176" fontId="0" fillId="0" borderId="44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9" fillId="6" borderId="44" xfId="0" applyFont="1" applyFill="1" applyBorder="1" applyAlignment="1">
      <alignment horizontal="right" vertical="center" wrapText="1"/>
    </xf>
    <xf numFmtId="0" fontId="37" fillId="6" borderId="44" xfId="0" applyFont="1" applyFill="1" applyBorder="1" applyAlignment="1">
      <alignment horizontal="center" vertical="center"/>
    </xf>
    <xf numFmtId="0" fontId="37" fillId="6" borderId="44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4" fontId="5" fillId="0" borderId="44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78" fontId="11" fillId="0" borderId="0" xfId="0" applyNumberFormat="1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19" xfId="0" applyFont="1" applyBorder="1" applyAlignment="1">
      <alignment horizontal="center"/>
    </xf>
    <xf numFmtId="0" fontId="41" fillId="0" borderId="0" xfId="0" applyFont="1" applyAlignment="1">
      <alignment horizontal="left" vertical="center"/>
    </xf>
    <xf numFmtId="0" fontId="12" fillId="9" borderId="51" xfId="0" applyFont="1" applyFill="1" applyBorder="1" applyAlignment="1">
      <alignment horizontal="center" vertical="center" wrapText="1"/>
    </xf>
    <xf numFmtId="0" fontId="2" fillId="0" borderId="52" xfId="0" applyFont="1" applyBorder="1"/>
    <xf numFmtId="4" fontId="18" fillId="0" borderId="55" xfId="0" applyNumberFormat="1" applyFont="1" applyBorder="1" applyAlignment="1">
      <alignment horizontal="right" vertical="center"/>
    </xf>
    <xf numFmtId="0" fontId="2" fillId="0" borderId="56" xfId="0" applyFont="1" applyBorder="1"/>
    <xf numFmtId="4" fontId="18" fillId="0" borderId="3" xfId="0" applyNumberFormat="1" applyFont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25</xdr:row>
      <xdr:rowOff>152400</xdr:rowOff>
    </xdr:from>
    <xdr:ext cx="4343400" cy="1743075"/>
    <xdr:sp macro="" textlink="">
      <xdr:nvSpPr>
        <xdr:cNvPr id="3" name="Shape 3"/>
        <xdr:cNvSpPr/>
      </xdr:nvSpPr>
      <xdr:spPr>
        <a:xfrm>
          <a:off x="3179063" y="2913225"/>
          <a:ext cx="4333875" cy="1733550"/>
        </a:xfrm>
        <a:prstGeom prst="bracketPair">
          <a:avLst/>
        </a:prstGeom>
        <a:noFill/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1"/>
  <sheetViews>
    <sheetView topLeftCell="A79" workbookViewId="0">
      <selection activeCell="A32" sqref="A32"/>
    </sheetView>
  </sheetViews>
  <sheetFormatPr defaultColWidth="14.42578125" defaultRowHeight="12.75" x14ac:dyDescent="0.2"/>
  <cols>
    <col min="1" max="1" width="50.7109375" customWidth="1"/>
    <col min="2" max="17" width="13.28515625" customWidth="1"/>
    <col min="18" max="18" width="14.28515625" customWidth="1"/>
    <col min="19" max="19" width="15.28515625" customWidth="1"/>
    <col min="20" max="21" width="13.28515625" customWidth="1"/>
    <col min="22" max="26" width="8.85546875" customWidth="1"/>
  </cols>
  <sheetData>
    <row r="1" spans="1:26" ht="18" x14ac:dyDescent="0.25">
      <c r="A1" s="307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</row>
    <row r="2" spans="1:26" ht="36" x14ac:dyDescent="0.2">
      <c r="A2" s="1" t="s">
        <v>1</v>
      </c>
      <c r="B2" s="309" t="s">
        <v>2</v>
      </c>
      <c r="C2" s="310"/>
      <c r="D2" s="310"/>
      <c r="E2" s="310"/>
      <c r="F2" s="310"/>
      <c r="G2" s="310"/>
      <c r="H2" s="311"/>
      <c r="I2" s="309" t="s">
        <v>3</v>
      </c>
      <c r="J2" s="310"/>
      <c r="K2" s="310"/>
      <c r="L2" s="310"/>
      <c r="M2" s="310"/>
      <c r="N2" s="311"/>
      <c r="O2" s="309" t="s">
        <v>4</v>
      </c>
      <c r="P2" s="310"/>
      <c r="Q2" s="311"/>
      <c r="R2" s="1" t="s">
        <v>5</v>
      </c>
      <c r="S2" s="1" t="s">
        <v>6</v>
      </c>
    </row>
    <row r="3" spans="1:26" ht="72" x14ac:dyDescent="0.2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3" t="s">
        <v>25</v>
      </c>
      <c r="T3" s="4" t="s">
        <v>26</v>
      </c>
      <c r="U3" s="4" t="s">
        <v>27</v>
      </c>
    </row>
    <row r="4" spans="1:26" ht="15" x14ac:dyDescent="0.25">
      <c r="A4" s="5" t="s">
        <v>26</v>
      </c>
      <c r="B4" s="6">
        <f t="shared" ref="B4:S4" si="0">SUM(B5:B32)</f>
        <v>878.94</v>
      </c>
      <c r="C4" s="6">
        <f t="shared" si="0"/>
        <v>5627.2</v>
      </c>
      <c r="D4" s="6">
        <f t="shared" si="0"/>
        <v>1221.17</v>
      </c>
      <c r="E4" s="6">
        <f t="shared" si="0"/>
        <v>3105.53</v>
      </c>
      <c r="F4" s="6">
        <f t="shared" si="0"/>
        <v>0</v>
      </c>
      <c r="G4" s="6">
        <f t="shared" si="0"/>
        <v>3831.78</v>
      </c>
      <c r="H4" s="6">
        <f t="shared" si="0"/>
        <v>491.22</v>
      </c>
      <c r="I4" s="6">
        <f t="shared" si="0"/>
        <v>2030</v>
      </c>
      <c r="J4" s="6">
        <f t="shared" si="0"/>
        <v>0</v>
      </c>
      <c r="K4" s="6">
        <f t="shared" si="0"/>
        <v>0</v>
      </c>
      <c r="L4" s="6">
        <f t="shared" si="0"/>
        <v>0</v>
      </c>
      <c r="M4" s="6">
        <f t="shared" si="0"/>
        <v>0</v>
      </c>
      <c r="N4" s="6">
        <f t="shared" si="0"/>
        <v>0</v>
      </c>
      <c r="O4" s="6">
        <f t="shared" si="0"/>
        <v>913.99</v>
      </c>
      <c r="P4" s="6">
        <f t="shared" si="0"/>
        <v>965.92000000000007</v>
      </c>
      <c r="Q4" s="6">
        <f t="shared" si="0"/>
        <v>1879.9100000000003</v>
      </c>
      <c r="R4" s="6">
        <f t="shared" si="0"/>
        <v>0</v>
      </c>
      <c r="S4" s="6">
        <f t="shared" si="0"/>
        <v>54.5</v>
      </c>
      <c r="T4" s="6">
        <f t="shared" ref="T4:T32" si="1">SUM(B4:S4)</f>
        <v>21000.16</v>
      </c>
      <c r="U4" s="6">
        <f t="shared" ref="U4:U32" si="2">T4-SUM(I4:Q4)</f>
        <v>15210.34</v>
      </c>
      <c r="V4" s="7"/>
      <c r="W4" s="7"/>
      <c r="X4" s="7"/>
      <c r="Y4" s="7"/>
      <c r="Z4" s="7"/>
    </row>
    <row r="5" spans="1:26" ht="15" x14ac:dyDescent="0.25">
      <c r="A5" s="8" t="s">
        <v>28</v>
      </c>
      <c r="B5" s="9">
        <v>0</v>
      </c>
      <c r="C5" s="9">
        <f>234.64+224.32+353.07+78.83</f>
        <v>890.86</v>
      </c>
      <c r="D5" s="9">
        <v>320.01</v>
      </c>
      <c r="E5" s="9">
        <v>0</v>
      </c>
      <c r="F5" s="9">
        <v>0</v>
      </c>
      <c r="G5" s="9">
        <v>259.36</v>
      </c>
      <c r="H5" s="9">
        <v>26.2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323.2</v>
      </c>
      <c r="P5" s="9">
        <v>0</v>
      </c>
      <c r="Q5" s="9">
        <f t="shared" ref="Q5:Q32" si="3">SUM(O5:P5)</f>
        <v>323.2</v>
      </c>
      <c r="R5" s="9">
        <v>0</v>
      </c>
      <c r="S5" s="9">
        <v>0</v>
      </c>
      <c r="T5" s="10">
        <f t="shared" si="1"/>
        <v>2142.83</v>
      </c>
      <c r="U5" s="10">
        <f t="shared" si="2"/>
        <v>1496.4299999999998</v>
      </c>
    </row>
    <row r="6" spans="1:26" ht="15" x14ac:dyDescent="0.25">
      <c r="A6" s="11" t="s">
        <v>29</v>
      </c>
      <c r="B6" s="12">
        <v>0</v>
      </c>
      <c r="C6" s="12">
        <f>266.23+55.1+481.8</f>
        <v>803.13000000000011</v>
      </c>
      <c r="D6" s="12">
        <v>280.56</v>
      </c>
      <c r="E6" s="12">
        <v>0</v>
      </c>
      <c r="F6" s="12">
        <v>0</v>
      </c>
      <c r="G6" s="12">
        <v>319.33999999999997</v>
      </c>
      <c r="H6" s="12">
        <v>79.52</v>
      </c>
      <c r="I6" s="12">
        <v>300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388.6</v>
      </c>
      <c r="Q6" s="12">
        <f t="shared" si="3"/>
        <v>388.6</v>
      </c>
      <c r="R6" s="12">
        <v>0</v>
      </c>
      <c r="S6" s="12">
        <v>0</v>
      </c>
      <c r="T6" s="13">
        <f t="shared" si="1"/>
        <v>2559.75</v>
      </c>
      <c r="U6" s="13">
        <f t="shared" si="2"/>
        <v>1482.55</v>
      </c>
    </row>
    <row r="7" spans="1:26" ht="15" x14ac:dyDescent="0.25">
      <c r="A7" s="11" t="s">
        <v>30</v>
      </c>
      <c r="B7" s="12">
        <f>239.38+204.96</f>
        <v>444.34000000000003</v>
      </c>
      <c r="C7" s="12">
        <f>79.76+55.54+33.95+22.22+10.55+33.5</f>
        <v>235.52</v>
      </c>
      <c r="D7" s="12">
        <v>0</v>
      </c>
      <c r="E7" s="12">
        <v>0</v>
      </c>
      <c r="F7" s="12">
        <v>0</v>
      </c>
      <c r="G7" s="12">
        <v>218</v>
      </c>
      <c r="H7" s="12">
        <f>8.15+12.54</f>
        <v>20.689999999999998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114.08</v>
      </c>
      <c r="P7" s="12">
        <v>0</v>
      </c>
      <c r="Q7" s="12">
        <f t="shared" si="3"/>
        <v>114.08</v>
      </c>
      <c r="R7" s="12">
        <v>0</v>
      </c>
      <c r="S7" s="12">
        <v>0</v>
      </c>
      <c r="T7" s="13">
        <f t="shared" si="1"/>
        <v>1146.7099999999998</v>
      </c>
      <c r="U7" s="13">
        <f t="shared" si="2"/>
        <v>918.54999999999984</v>
      </c>
    </row>
    <row r="8" spans="1:26" ht="15" x14ac:dyDescent="0.25">
      <c r="A8" s="11" t="s">
        <v>31</v>
      </c>
      <c r="B8" s="12">
        <v>0</v>
      </c>
      <c r="C8" s="12">
        <v>441.98</v>
      </c>
      <c r="D8" s="12">
        <v>0</v>
      </c>
      <c r="E8" s="12">
        <v>0</v>
      </c>
      <c r="F8" s="12">
        <v>0</v>
      </c>
      <c r="G8" s="12">
        <v>84.27</v>
      </c>
      <c r="H8" s="12">
        <v>22.56</v>
      </c>
      <c r="I8" s="12">
        <v>100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106.29</v>
      </c>
      <c r="Q8" s="12">
        <f t="shared" si="3"/>
        <v>106.29</v>
      </c>
      <c r="R8" s="12">
        <v>0</v>
      </c>
      <c r="S8" s="12">
        <v>0</v>
      </c>
      <c r="T8" s="13">
        <f t="shared" si="1"/>
        <v>861.38999999999987</v>
      </c>
      <c r="U8" s="13">
        <f t="shared" si="2"/>
        <v>548.80999999999983</v>
      </c>
    </row>
    <row r="9" spans="1:26" ht="15" x14ac:dyDescent="0.25">
      <c r="A9" s="11" t="s">
        <v>32</v>
      </c>
      <c r="B9" s="12">
        <v>0</v>
      </c>
      <c r="C9" s="12">
        <v>0</v>
      </c>
      <c r="D9" s="12">
        <v>128.03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20.059999999999999</v>
      </c>
      <c r="Q9" s="12">
        <f t="shared" si="3"/>
        <v>20.059999999999999</v>
      </c>
      <c r="R9" s="12">
        <v>0</v>
      </c>
      <c r="S9" s="12">
        <v>0</v>
      </c>
      <c r="T9" s="13">
        <f t="shared" si="1"/>
        <v>168.15</v>
      </c>
      <c r="U9" s="13">
        <f t="shared" si="2"/>
        <v>128.03</v>
      </c>
    </row>
    <row r="10" spans="1:26" ht="15" x14ac:dyDescent="0.25">
      <c r="A10" s="11" t="s">
        <v>33</v>
      </c>
      <c r="B10" s="12">
        <v>0</v>
      </c>
      <c r="C10" s="12">
        <v>21.17</v>
      </c>
      <c r="D10" s="12">
        <v>431.4</v>
      </c>
      <c r="E10" s="12">
        <v>0</v>
      </c>
      <c r="F10" s="12">
        <v>0</v>
      </c>
      <c r="G10" s="12">
        <v>134.88</v>
      </c>
      <c r="H10" s="12">
        <v>43.56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161.26</v>
      </c>
      <c r="P10" s="12">
        <v>0</v>
      </c>
      <c r="Q10" s="12">
        <f t="shared" si="3"/>
        <v>161.26</v>
      </c>
      <c r="R10" s="12">
        <v>0</v>
      </c>
      <c r="S10" s="12">
        <v>0</v>
      </c>
      <c r="T10" s="13">
        <f t="shared" si="1"/>
        <v>953.53</v>
      </c>
      <c r="U10" s="13">
        <f t="shared" si="2"/>
        <v>631.01</v>
      </c>
    </row>
    <row r="11" spans="1:26" ht="15" x14ac:dyDescent="0.25">
      <c r="A11" s="11" t="s">
        <v>34</v>
      </c>
      <c r="B11" s="12">
        <v>0</v>
      </c>
      <c r="C11" s="12">
        <f>440.57+24.74</f>
        <v>465.31</v>
      </c>
      <c r="D11" s="12">
        <v>0</v>
      </c>
      <c r="E11" s="12">
        <v>0</v>
      </c>
      <c r="F11" s="12">
        <v>0</v>
      </c>
      <c r="G11" s="12">
        <v>107.79</v>
      </c>
      <c r="H11" s="12">
        <v>51.31</v>
      </c>
      <c r="I11" s="12">
        <v>150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154.93</v>
      </c>
      <c r="Q11" s="12">
        <f t="shared" si="3"/>
        <v>154.93</v>
      </c>
      <c r="R11" s="12">
        <v>0</v>
      </c>
      <c r="S11" s="12">
        <v>0</v>
      </c>
      <c r="T11" s="13">
        <f t="shared" si="1"/>
        <v>1084.2700000000002</v>
      </c>
      <c r="U11" s="13">
        <f t="shared" si="2"/>
        <v>624.4100000000002</v>
      </c>
    </row>
    <row r="12" spans="1:26" ht="15" x14ac:dyDescent="0.25">
      <c r="A12" s="11" t="s">
        <v>35</v>
      </c>
      <c r="B12" s="12">
        <v>0</v>
      </c>
      <c r="C12" s="12">
        <f>436.54+24</f>
        <v>460.54</v>
      </c>
      <c r="D12" s="12">
        <v>0</v>
      </c>
      <c r="E12" s="12">
        <v>0</v>
      </c>
      <c r="F12" s="12">
        <v>0</v>
      </c>
      <c r="G12" s="12">
        <v>113.57</v>
      </c>
      <c r="H12" s="12">
        <v>44.66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160.78</v>
      </c>
      <c r="P12" s="12">
        <v>0</v>
      </c>
      <c r="Q12" s="12">
        <f t="shared" si="3"/>
        <v>160.78</v>
      </c>
      <c r="R12" s="12">
        <v>0</v>
      </c>
      <c r="S12" s="12">
        <v>0</v>
      </c>
      <c r="T12" s="13">
        <f t="shared" si="1"/>
        <v>940.32999999999993</v>
      </c>
      <c r="U12" s="13">
        <f t="shared" si="2"/>
        <v>618.77</v>
      </c>
    </row>
    <row r="13" spans="1:26" ht="15" x14ac:dyDescent="0.25">
      <c r="A13" s="11" t="s">
        <v>36</v>
      </c>
      <c r="B13" s="12">
        <v>0</v>
      </c>
      <c r="C13" s="12">
        <v>460.54</v>
      </c>
      <c r="D13" s="12">
        <v>0</v>
      </c>
      <c r="E13" s="12">
        <v>0</v>
      </c>
      <c r="F13" s="12">
        <v>0</v>
      </c>
      <c r="G13" s="12">
        <v>115</v>
      </c>
      <c r="H13" s="12">
        <v>45</v>
      </c>
      <c r="I13" s="12">
        <v>150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f t="shared" si="3"/>
        <v>0</v>
      </c>
      <c r="R13" s="12">
        <v>0</v>
      </c>
      <c r="S13" s="12">
        <v>0</v>
      </c>
      <c r="T13" s="13">
        <f t="shared" si="1"/>
        <v>770.54</v>
      </c>
      <c r="U13" s="13">
        <f t="shared" si="2"/>
        <v>620.54</v>
      </c>
    </row>
    <row r="14" spans="1:26" ht="15" x14ac:dyDescent="0.25">
      <c r="A14" s="11" t="s">
        <v>37</v>
      </c>
      <c r="B14" s="12">
        <v>0</v>
      </c>
      <c r="C14" s="12">
        <v>0</v>
      </c>
      <c r="D14" s="12">
        <v>0</v>
      </c>
      <c r="E14" s="12">
        <v>373.1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32</v>
      </c>
      <c r="P14" s="12">
        <v>0</v>
      </c>
      <c r="Q14" s="12">
        <f t="shared" si="3"/>
        <v>32</v>
      </c>
      <c r="R14" s="12">
        <v>0</v>
      </c>
      <c r="S14" s="12">
        <v>0</v>
      </c>
      <c r="T14" s="13">
        <f t="shared" si="1"/>
        <v>437.1</v>
      </c>
      <c r="U14" s="13">
        <f t="shared" si="2"/>
        <v>373.1</v>
      </c>
    </row>
    <row r="15" spans="1:26" ht="15" x14ac:dyDescent="0.25">
      <c r="A15" s="11" t="s">
        <v>38</v>
      </c>
      <c r="B15" s="12">
        <v>0</v>
      </c>
      <c r="C15" s="12">
        <v>112.38</v>
      </c>
      <c r="D15" s="12">
        <v>0</v>
      </c>
      <c r="E15" s="12">
        <v>260.72000000000003</v>
      </c>
      <c r="F15" s="12">
        <v>0</v>
      </c>
      <c r="G15" s="12">
        <v>0</v>
      </c>
      <c r="H15" s="12">
        <v>0</v>
      </c>
      <c r="I15" s="12">
        <v>130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22.64</v>
      </c>
      <c r="Q15" s="12">
        <f t="shared" si="3"/>
        <v>22.64</v>
      </c>
      <c r="R15" s="12">
        <v>0</v>
      </c>
      <c r="S15" s="12">
        <v>0</v>
      </c>
      <c r="T15" s="13">
        <f t="shared" si="1"/>
        <v>548.38</v>
      </c>
      <c r="U15" s="13">
        <f t="shared" si="2"/>
        <v>373.1</v>
      </c>
    </row>
    <row r="16" spans="1:26" ht="15" x14ac:dyDescent="0.25">
      <c r="A16" s="11" t="s">
        <v>39</v>
      </c>
      <c r="B16" s="12">
        <v>0</v>
      </c>
      <c r="C16" s="12">
        <v>0</v>
      </c>
      <c r="D16" s="12">
        <v>0</v>
      </c>
      <c r="E16" s="12">
        <v>373.1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22.64</v>
      </c>
      <c r="Q16" s="12">
        <f t="shared" si="3"/>
        <v>22.64</v>
      </c>
      <c r="R16" s="12">
        <v>0</v>
      </c>
      <c r="S16" s="12">
        <v>0</v>
      </c>
      <c r="T16" s="13">
        <f t="shared" si="1"/>
        <v>418.38</v>
      </c>
      <c r="U16" s="13">
        <f t="shared" si="2"/>
        <v>373.1</v>
      </c>
    </row>
    <row r="17" spans="1:21" ht="15" x14ac:dyDescent="0.25">
      <c r="A17" s="11" t="s">
        <v>40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590.53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65.7</v>
      </c>
      <c r="P17" s="12">
        <v>0</v>
      </c>
      <c r="Q17" s="12">
        <f t="shared" si="3"/>
        <v>65.7</v>
      </c>
      <c r="R17" s="12">
        <v>0</v>
      </c>
      <c r="S17" s="12">
        <v>0</v>
      </c>
      <c r="T17" s="13">
        <f t="shared" si="1"/>
        <v>721.93000000000006</v>
      </c>
      <c r="U17" s="13">
        <f t="shared" si="2"/>
        <v>590.53000000000009</v>
      </c>
    </row>
    <row r="18" spans="1:21" ht="15" x14ac:dyDescent="0.25">
      <c r="A18" s="11" t="s">
        <v>41</v>
      </c>
      <c r="B18" s="12">
        <v>386</v>
      </c>
      <c r="C18" s="12">
        <v>0</v>
      </c>
      <c r="D18" s="12">
        <v>0</v>
      </c>
      <c r="E18" s="12">
        <v>0</v>
      </c>
      <c r="F18" s="12">
        <v>0</v>
      </c>
      <c r="G18" s="12">
        <v>165.13</v>
      </c>
      <c r="H18" s="12">
        <v>25.68</v>
      </c>
      <c r="I18" s="12">
        <v>150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f t="shared" si="3"/>
        <v>0</v>
      </c>
      <c r="R18" s="12">
        <v>0</v>
      </c>
      <c r="S18" s="12">
        <v>0</v>
      </c>
      <c r="T18" s="13">
        <f t="shared" si="1"/>
        <v>726.81</v>
      </c>
      <c r="U18" s="13">
        <f t="shared" si="2"/>
        <v>576.80999999999995</v>
      </c>
    </row>
    <row r="19" spans="1:21" ht="15" x14ac:dyDescent="0.25">
      <c r="A19" s="11" t="s">
        <v>42</v>
      </c>
      <c r="B19" s="12">
        <v>0</v>
      </c>
      <c r="C19" s="12">
        <v>0</v>
      </c>
      <c r="D19" s="12">
        <v>0</v>
      </c>
      <c r="E19" s="12">
        <v>311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14</v>
      </c>
      <c r="Q19" s="12">
        <f t="shared" si="3"/>
        <v>14</v>
      </c>
      <c r="R19" s="12">
        <v>0</v>
      </c>
      <c r="S19" s="12">
        <v>0</v>
      </c>
      <c r="T19" s="13">
        <f t="shared" si="1"/>
        <v>339</v>
      </c>
      <c r="U19" s="13">
        <f t="shared" si="2"/>
        <v>311</v>
      </c>
    </row>
    <row r="20" spans="1:21" ht="15" x14ac:dyDescent="0.25">
      <c r="A20" s="11" t="s">
        <v>43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939.22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f t="shared" si="3"/>
        <v>0</v>
      </c>
      <c r="R20" s="12">
        <v>0</v>
      </c>
      <c r="S20" s="12">
        <v>0</v>
      </c>
      <c r="T20" s="13">
        <f t="shared" si="1"/>
        <v>939.22</v>
      </c>
      <c r="U20" s="13">
        <f t="shared" si="2"/>
        <v>939.22</v>
      </c>
    </row>
    <row r="21" spans="1:21" ht="15" x14ac:dyDescent="0.25">
      <c r="A21" s="11" t="s">
        <v>44</v>
      </c>
      <c r="B21" s="12">
        <v>0</v>
      </c>
      <c r="C21" s="12">
        <v>322.02999999999997</v>
      </c>
      <c r="D21" s="12">
        <v>0</v>
      </c>
      <c r="E21" s="12">
        <v>0</v>
      </c>
      <c r="F21" s="12">
        <v>0</v>
      </c>
      <c r="G21" s="12">
        <v>0</v>
      </c>
      <c r="H21" s="12">
        <v>16.2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16.2</v>
      </c>
      <c r="Q21" s="12">
        <f t="shared" si="3"/>
        <v>16.2</v>
      </c>
      <c r="R21" s="12">
        <v>0</v>
      </c>
      <c r="S21" s="12">
        <v>0</v>
      </c>
      <c r="T21" s="13">
        <f t="shared" si="1"/>
        <v>370.62999999999994</v>
      </c>
      <c r="U21" s="13">
        <f t="shared" si="2"/>
        <v>338.22999999999996</v>
      </c>
    </row>
    <row r="22" spans="1:21" ht="15" x14ac:dyDescent="0.25">
      <c r="A22" s="11" t="s">
        <v>45</v>
      </c>
      <c r="B22" s="12">
        <v>0</v>
      </c>
      <c r="C22" s="12">
        <f>250.62+240.23+15.19</f>
        <v>506.04</v>
      </c>
      <c r="D22" s="12">
        <v>0</v>
      </c>
      <c r="E22" s="12">
        <v>0</v>
      </c>
      <c r="F22" s="12">
        <v>0</v>
      </c>
      <c r="G22" s="12">
        <v>0</v>
      </c>
      <c r="H22" s="12">
        <v>20.62</v>
      </c>
      <c r="I22" s="12">
        <v>150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51.4</v>
      </c>
      <c r="Q22" s="12">
        <f t="shared" si="3"/>
        <v>51.4</v>
      </c>
      <c r="R22" s="12">
        <v>0</v>
      </c>
      <c r="S22" s="12">
        <v>0</v>
      </c>
      <c r="T22" s="13">
        <f t="shared" si="1"/>
        <v>779.45999999999992</v>
      </c>
      <c r="U22" s="13">
        <f t="shared" si="2"/>
        <v>526.65999999999985</v>
      </c>
    </row>
    <row r="23" spans="1:21" ht="15" x14ac:dyDescent="0.25">
      <c r="A23" s="11" t="s">
        <v>46</v>
      </c>
      <c r="B23" s="12">
        <v>0</v>
      </c>
      <c r="C23" s="12">
        <v>17.22</v>
      </c>
      <c r="D23" s="12">
        <v>0</v>
      </c>
      <c r="E23" s="12">
        <v>0</v>
      </c>
      <c r="F23" s="12">
        <v>0</v>
      </c>
      <c r="G23" s="12">
        <v>0</v>
      </c>
      <c r="H23" s="12">
        <v>25.52</v>
      </c>
      <c r="I23" s="12">
        <v>250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29.95</v>
      </c>
      <c r="Q23" s="12">
        <f t="shared" si="3"/>
        <v>29.95</v>
      </c>
      <c r="R23" s="12">
        <v>0</v>
      </c>
      <c r="S23" s="12">
        <v>0</v>
      </c>
      <c r="T23" s="13">
        <f t="shared" si="1"/>
        <v>352.64</v>
      </c>
      <c r="U23" s="13">
        <f t="shared" si="2"/>
        <v>42.740000000000009</v>
      </c>
    </row>
    <row r="24" spans="1:21" ht="15" x14ac:dyDescent="0.25">
      <c r="A24" s="11" t="s">
        <v>47</v>
      </c>
      <c r="B24" s="12">
        <v>48.6</v>
      </c>
      <c r="C24" s="12">
        <v>297.89999999999998</v>
      </c>
      <c r="D24" s="12">
        <v>0</v>
      </c>
      <c r="E24" s="12">
        <v>0</v>
      </c>
      <c r="F24" s="12">
        <v>0</v>
      </c>
      <c r="G24" s="12">
        <v>229.1</v>
      </c>
      <c r="H24" s="12">
        <v>20.100000000000001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56.97</v>
      </c>
      <c r="P24" s="12">
        <v>0</v>
      </c>
      <c r="Q24" s="12">
        <f t="shared" si="3"/>
        <v>56.97</v>
      </c>
      <c r="R24" s="12">
        <v>0</v>
      </c>
      <c r="S24" s="12">
        <v>0</v>
      </c>
      <c r="T24" s="13">
        <f t="shared" si="1"/>
        <v>709.6400000000001</v>
      </c>
      <c r="U24" s="13">
        <f t="shared" si="2"/>
        <v>595.70000000000005</v>
      </c>
    </row>
    <row r="25" spans="1:21" ht="15" x14ac:dyDescent="0.25">
      <c r="A25" s="11" t="s">
        <v>48</v>
      </c>
      <c r="B25" s="12">
        <v>0</v>
      </c>
      <c r="C25" s="12">
        <f>85.4+168.8</f>
        <v>254.20000000000002</v>
      </c>
      <c r="D25" s="12">
        <v>0</v>
      </c>
      <c r="E25" s="12">
        <v>0</v>
      </c>
      <c r="F25" s="12">
        <v>0</v>
      </c>
      <c r="G25" s="12">
        <v>272.39999999999998</v>
      </c>
      <c r="H25" s="12">
        <v>20.100000000000001</v>
      </c>
      <c r="I25" s="12">
        <v>400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55.7</v>
      </c>
      <c r="Q25" s="12">
        <f t="shared" si="3"/>
        <v>55.7</v>
      </c>
      <c r="R25" s="12">
        <v>0</v>
      </c>
      <c r="S25" s="12">
        <v>54.5</v>
      </c>
      <c r="T25" s="13">
        <f t="shared" si="1"/>
        <v>1112.6000000000001</v>
      </c>
      <c r="U25" s="13">
        <f t="shared" si="2"/>
        <v>601.20000000000016</v>
      </c>
    </row>
    <row r="26" spans="1:21" ht="15" x14ac:dyDescent="0.25">
      <c r="A26" s="11" t="s">
        <v>49</v>
      </c>
      <c r="B26" s="12">
        <v>0</v>
      </c>
      <c r="C26" s="12">
        <f>12.35+12.11+37.13+67.78+11.4</f>
        <v>140.77000000000001</v>
      </c>
      <c r="D26" s="12">
        <v>11.21</v>
      </c>
      <c r="E26" s="12">
        <v>0</v>
      </c>
      <c r="F26" s="12">
        <v>0</v>
      </c>
      <c r="G26" s="12">
        <v>0</v>
      </c>
      <c r="H26" s="12">
        <v>0</v>
      </c>
      <c r="I26" s="12">
        <v>100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3.3</v>
      </c>
      <c r="Q26" s="12">
        <f t="shared" si="3"/>
        <v>3.3</v>
      </c>
      <c r="R26" s="12">
        <v>0</v>
      </c>
      <c r="S26" s="12">
        <v>0</v>
      </c>
      <c r="T26" s="13">
        <f t="shared" si="1"/>
        <v>258.58000000000004</v>
      </c>
      <c r="U26" s="13">
        <f t="shared" si="2"/>
        <v>151.98000000000005</v>
      </c>
    </row>
    <row r="27" spans="1:21" ht="15" x14ac:dyDescent="0.25">
      <c r="A27" s="11" t="s">
        <v>50</v>
      </c>
      <c r="B27" s="12">
        <v>0</v>
      </c>
      <c r="C27" s="12">
        <v>0</v>
      </c>
      <c r="D27" s="12">
        <v>0</v>
      </c>
      <c r="E27" s="12">
        <v>253.82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4.4000000000000004</v>
      </c>
      <c r="Q27" s="12">
        <f t="shared" si="3"/>
        <v>4.4000000000000004</v>
      </c>
      <c r="R27" s="12">
        <v>0</v>
      </c>
      <c r="S27" s="12">
        <v>0</v>
      </c>
      <c r="T27" s="13">
        <f t="shared" si="1"/>
        <v>262.61999999999995</v>
      </c>
      <c r="U27" s="13">
        <f t="shared" si="2"/>
        <v>253.81999999999994</v>
      </c>
    </row>
    <row r="28" spans="1:21" ht="15" x14ac:dyDescent="0.25">
      <c r="A28" s="11" t="s">
        <v>51</v>
      </c>
      <c r="B28" s="12">
        <v>0</v>
      </c>
      <c r="C28" s="12">
        <v>22.68</v>
      </c>
      <c r="D28" s="12">
        <v>0</v>
      </c>
      <c r="E28" s="12">
        <f>168.9+237.82</f>
        <v>406.72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16.899999999999999</v>
      </c>
      <c r="Q28" s="12">
        <f t="shared" si="3"/>
        <v>16.899999999999999</v>
      </c>
      <c r="R28" s="12">
        <v>0</v>
      </c>
      <c r="S28" s="12">
        <v>0</v>
      </c>
      <c r="T28" s="13">
        <f t="shared" si="1"/>
        <v>463.2</v>
      </c>
      <c r="U28" s="13">
        <f t="shared" si="2"/>
        <v>429.4</v>
      </c>
    </row>
    <row r="29" spans="1:21" ht="15" x14ac:dyDescent="0.25">
      <c r="A29" s="11" t="s">
        <v>52</v>
      </c>
      <c r="B29" s="12">
        <v>0</v>
      </c>
      <c r="C29" s="12">
        <f>21.33+11.34+57.84+29.44+7.52+22.56</f>
        <v>150.03</v>
      </c>
      <c r="D29" s="12">
        <f>24.95+25.01</f>
        <v>49.96</v>
      </c>
      <c r="E29" s="12">
        <v>500</v>
      </c>
      <c r="F29" s="12">
        <v>0</v>
      </c>
      <c r="G29" s="12">
        <v>283.19</v>
      </c>
      <c r="H29" s="12">
        <v>27.6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25.11</v>
      </c>
      <c r="Q29" s="12">
        <f t="shared" si="3"/>
        <v>25.11</v>
      </c>
      <c r="R29" s="12">
        <v>0</v>
      </c>
      <c r="S29" s="12">
        <v>0</v>
      </c>
      <c r="T29" s="13">
        <f t="shared" si="1"/>
        <v>1061</v>
      </c>
      <c r="U29" s="13">
        <f t="shared" si="2"/>
        <v>1010.78</v>
      </c>
    </row>
    <row r="30" spans="1:21" ht="15" x14ac:dyDescent="0.25">
      <c r="A30" s="11" t="s">
        <v>53</v>
      </c>
      <c r="B30" s="12">
        <v>0</v>
      </c>
      <c r="C30" s="12">
        <v>0</v>
      </c>
      <c r="D30" s="12">
        <v>0</v>
      </c>
      <c r="E30" s="12">
        <f>26.67+21.26+153.61+53.53+162.63+209.37</f>
        <v>627.07000000000005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21</v>
      </c>
      <c r="Q30" s="12">
        <f t="shared" si="3"/>
        <v>21</v>
      </c>
      <c r="R30" s="12">
        <v>0</v>
      </c>
      <c r="S30" s="12">
        <v>0</v>
      </c>
      <c r="T30" s="13">
        <f t="shared" si="1"/>
        <v>669.07</v>
      </c>
      <c r="U30" s="13">
        <f t="shared" si="2"/>
        <v>627.07000000000005</v>
      </c>
    </row>
    <row r="31" spans="1:21" ht="15" x14ac:dyDescent="0.25">
      <c r="A31" s="11" t="s">
        <v>54</v>
      </c>
      <c r="B31" s="12">
        <v>0</v>
      </c>
      <c r="C31" s="12">
        <v>24.9</v>
      </c>
      <c r="D31" s="12">
        <v>0</v>
      </c>
      <c r="E31" s="12">
        <v>0</v>
      </c>
      <c r="F31" s="12">
        <v>0</v>
      </c>
      <c r="G31" s="12">
        <v>0</v>
      </c>
      <c r="H31" s="12">
        <v>1.9</v>
      </c>
      <c r="I31" s="12">
        <v>150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12.8</v>
      </c>
      <c r="Q31" s="12">
        <f t="shared" si="3"/>
        <v>12.8</v>
      </c>
      <c r="R31" s="12">
        <v>0</v>
      </c>
      <c r="S31" s="12">
        <v>0</v>
      </c>
      <c r="T31" s="13">
        <f t="shared" si="1"/>
        <v>202.40000000000003</v>
      </c>
      <c r="U31" s="13">
        <f t="shared" si="2"/>
        <v>26.800000000000011</v>
      </c>
    </row>
    <row r="32" spans="1:21" ht="15" x14ac:dyDescent="0.25">
      <c r="A32" s="14"/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f t="shared" si="3"/>
        <v>0</v>
      </c>
      <c r="R32" s="15">
        <v>0</v>
      </c>
      <c r="S32" s="15">
        <v>0</v>
      </c>
      <c r="T32" s="16">
        <f t="shared" si="1"/>
        <v>0</v>
      </c>
      <c r="U32" s="16">
        <f t="shared" si="2"/>
        <v>0</v>
      </c>
    </row>
    <row r="33" spans="1:19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8" x14ac:dyDescent="0.25">
      <c r="A36" s="307" t="s">
        <v>55</v>
      </c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</row>
    <row r="37" spans="1:19" ht="36" x14ac:dyDescent="0.2">
      <c r="A37" s="1" t="s">
        <v>1</v>
      </c>
      <c r="B37" s="309" t="s">
        <v>2</v>
      </c>
      <c r="C37" s="310"/>
      <c r="D37" s="310"/>
      <c r="E37" s="310"/>
      <c r="F37" s="310"/>
      <c r="G37" s="310"/>
      <c r="H37" s="311"/>
      <c r="I37" s="309" t="s">
        <v>3</v>
      </c>
      <c r="J37" s="310"/>
      <c r="K37" s="310"/>
      <c r="L37" s="310"/>
      <c r="M37" s="310"/>
      <c r="N37" s="311"/>
      <c r="O37" s="309" t="s">
        <v>4</v>
      </c>
      <c r="P37" s="310"/>
      <c r="Q37" s="311"/>
      <c r="R37" s="1" t="s">
        <v>5</v>
      </c>
      <c r="S37" s="2" t="s">
        <v>6</v>
      </c>
    </row>
    <row r="38" spans="1:19" ht="72" x14ac:dyDescent="0.2">
      <c r="A38" s="2" t="s">
        <v>7</v>
      </c>
      <c r="B38" s="2" t="s">
        <v>8</v>
      </c>
      <c r="C38" s="2" t="s">
        <v>9</v>
      </c>
      <c r="D38" s="2" t="s">
        <v>10</v>
      </c>
      <c r="E38" s="2" t="s">
        <v>11</v>
      </c>
      <c r="F38" s="2" t="s">
        <v>12</v>
      </c>
      <c r="G38" s="2" t="s">
        <v>13</v>
      </c>
      <c r="H38" s="2" t="s">
        <v>14</v>
      </c>
      <c r="I38" s="2" t="s">
        <v>15</v>
      </c>
      <c r="J38" s="2" t="s">
        <v>16</v>
      </c>
      <c r="K38" s="2" t="s">
        <v>17</v>
      </c>
      <c r="L38" s="2" t="s">
        <v>18</v>
      </c>
      <c r="M38" s="2" t="s">
        <v>19</v>
      </c>
      <c r="N38" s="2" t="s">
        <v>20</v>
      </c>
      <c r="O38" s="2" t="s">
        <v>21</v>
      </c>
      <c r="P38" s="2" t="s">
        <v>22</v>
      </c>
      <c r="Q38" s="2" t="s">
        <v>23</v>
      </c>
      <c r="R38" s="3" t="s">
        <v>24</v>
      </c>
      <c r="S38" s="1" t="s">
        <v>25</v>
      </c>
    </row>
    <row r="39" spans="1:19" x14ac:dyDescent="0.2">
      <c r="A39" s="8" t="str">
        <f t="shared" ref="A39:A66" si="4">A5</f>
        <v>BLOCO A - SUPERIOR</v>
      </c>
      <c r="B39" s="18">
        <v>0</v>
      </c>
      <c r="C39" s="18">
        <v>5</v>
      </c>
      <c r="D39" s="18">
        <v>5</v>
      </c>
      <c r="E39" s="18">
        <v>0</v>
      </c>
      <c r="F39" s="18">
        <v>0</v>
      </c>
      <c r="G39" s="18">
        <v>2</v>
      </c>
      <c r="H39" s="18">
        <v>5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f t="shared" ref="Q39:Q66" si="5">SUM(O39:P39)</f>
        <v>1</v>
      </c>
      <c r="R39" s="18">
        <v>0</v>
      </c>
      <c r="S39" s="18">
        <v>0</v>
      </c>
    </row>
    <row r="40" spans="1:19" x14ac:dyDescent="0.2">
      <c r="A40" s="11" t="str">
        <f t="shared" si="4"/>
        <v>BLOCO A - TÉRREO</v>
      </c>
      <c r="B40" s="19">
        <v>0</v>
      </c>
      <c r="C40" s="19">
        <v>3</v>
      </c>
      <c r="D40" s="19">
        <v>4</v>
      </c>
      <c r="E40" s="19">
        <v>0</v>
      </c>
      <c r="F40" s="19">
        <v>0</v>
      </c>
      <c r="G40" s="19">
        <v>2</v>
      </c>
      <c r="H40" s="19">
        <v>5</v>
      </c>
      <c r="I40" s="20">
        <v>2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1</v>
      </c>
      <c r="Q40" s="19">
        <f t="shared" si="5"/>
        <v>1</v>
      </c>
      <c r="R40" s="19">
        <v>0</v>
      </c>
      <c r="S40" s="19">
        <v>0</v>
      </c>
    </row>
    <row r="41" spans="1:19" x14ac:dyDescent="0.2">
      <c r="A41" s="11" t="str">
        <f t="shared" si="4"/>
        <v>BLOCO B - SUPERIOR</v>
      </c>
      <c r="B41" s="19">
        <v>5</v>
      </c>
      <c r="C41" s="19">
        <v>5</v>
      </c>
      <c r="D41" s="19">
        <v>0</v>
      </c>
      <c r="E41" s="19">
        <v>0</v>
      </c>
      <c r="F41" s="19">
        <v>0</v>
      </c>
      <c r="G41" s="19">
        <v>2</v>
      </c>
      <c r="H41" s="19">
        <v>5</v>
      </c>
      <c r="I41" s="20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1</v>
      </c>
      <c r="P41" s="19">
        <v>0</v>
      </c>
      <c r="Q41" s="19">
        <f t="shared" si="5"/>
        <v>1</v>
      </c>
      <c r="R41" s="19">
        <v>0</v>
      </c>
      <c r="S41" s="19">
        <v>0</v>
      </c>
    </row>
    <row r="42" spans="1:19" x14ac:dyDescent="0.2">
      <c r="A42" s="11" t="str">
        <f t="shared" si="4"/>
        <v>BLOCO B - TÉRREO</v>
      </c>
      <c r="B42" s="19">
        <v>0</v>
      </c>
      <c r="C42" s="19">
        <v>5</v>
      </c>
      <c r="D42" s="19">
        <v>0</v>
      </c>
      <c r="E42" s="19">
        <v>0</v>
      </c>
      <c r="F42" s="19">
        <v>0</v>
      </c>
      <c r="G42" s="19">
        <v>5</v>
      </c>
      <c r="H42" s="19">
        <v>5</v>
      </c>
      <c r="I42" s="20">
        <v>2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1</v>
      </c>
      <c r="Q42" s="19">
        <f t="shared" si="5"/>
        <v>1</v>
      </c>
      <c r="R42" s="19">
        <v>0</v>
      </c>
      <c r="S42" s="19">
        <v>0</v>
      </c>
    </row>
    <row r="43" spans="1:19" x14ac:dyDescent="0.2">
      <c r="A43" s="11" t="str">
        <f t="shared" si="4"/>
        <v>BLOCO B - INFERIOR</v>
      </c>
      <c r="B43" s="19">
        <v>0</v>
      </c>
      <c r="C43" s="19">
        <v>0</v>
      </c>
      <c r="D43" s="19">
        <v>3</v>
      </c>
      <c r="E43" s="19">
        <v>0</v>
      </c>
      <c r="F43" s="19">
        <v>0</v>
      </c>
      <c r="G43" s="19">
        <v>0</v>
      </c>
      <c r="H43" s="19">
        <v>0</v>
      </c>
      <c r="I43" s="20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1</v>
      </c>
      <c r="Q43" s="19">
        <f t="shared" si="5"/>
        <v>1</v>
      </c>
      <c r="R43" s="19">
        <v>0</v>
      </c>
      <c r="S43" s="19">
        <v>0</v>
      </c>
    </row>
    <row r="44" spans="1:19" x14ac:dyDescent="0.2">
      <c r="A44" s="11" t="str">
        <f t="shared" si="4"/>
        <v>BLOCO C - SUPERIOR</v>
      </c>
      <c r="B44" s="19">
        <v>0</v>
      </c>
      <c r="C44" s="19">
        <v>3</v>
      </c>
      <c r="D44" s="19">
        <v>5</v>
      </c>
      <c r="E44" s="19">
        <v>0</v>
      </c>
      <c r="F44" s="19">
        <v>0</v>
      </c>
      <c r="G44" s="19">
        <v>2</v>
      </c>
      <c r="H44" s="19">
        <v>5</v>
      </c>
      <c r="I44" s="20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1</v>
      </c>
      <c r="P44" s="19">
        <v>0</v>
      </c>
      <c r="Q44" s="19">
        <f t="shared" si="5"/>
        <v>1</v>
      </c>
      <c r="R44" s="19">
        <v>0</v>
      </c>
      <c r="S44" s="19">
        <v>0</v>
      </c>
    </row>
    <row r="45" spans="1:19" x14ac:dyDescent="0.2">
      <c r="A45" s="11" t="str">
        <f t="shared" si="4"/>
        <v>BLOCO C - TÉRREO</v>
      </c>
      <c r="B45" s="19">
        <v>0</v>
      </c>
      <c r="C45" s="19">
        <v>5</v>
      </c>
      <c r="D45" s="19">
        <v>0</v>
      </c>
      <c r="E45" s="19">
        <v>0</v>
      </c>
      <c r="F45" s="19">
        <v>0</v>
      </c>
      <c r="G45" s="19">
        <v>2</v>
      </c>
      <c r="H45" s="19">
        <v>5</v>
      </c>
      <c r="I45" s="20">
        <v>2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1</v>
      </c>
      <c r="Q45" s="19">
        <f t="shared" si="5"/>
        <v>1</v>
      </c>
      <c r="R45" s="19">
        <v>0</v>
      </c>
      <c r="S45" s="19">
        <v>0</v>
      </c>
    </row>
    <row r="46" spans="1:19" x14ac:dyDescent="0.2">
      <c r="A46" s="11" t="str">
        <f t="shared" si="4"/>
        <v>BLOCO D - SUPERIOR</v>
      </c>
      <c r="B46" s="19">
        <v>0</v>
      </c>
      <c r="C46" s="19">
        <v>5</v>
      </c>
      <c r="D46" s="19">
        <v>0</v>
      </c>
      <c r="E46" s="19">
        <v>0</v>
      </c>
      <c r="F46" s="19">
        <v>0</v>
      </c>
      <c r="G46" s="19">
        <v>2</v>
      </c>
      <c r="H46" s="19">
        <v>5</v>
      </c>
      <c r="I46" s="20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1</v>
      </c>
      <c r="P46" s="19">
        <v>0</v>
      </c>
      <c r="Q46" s="19">
        <f t="shared" si="5"/>
        <v>1</v>
      </c>
      <c r="R46" s="19">
        <v>0</v>
      </c>
      <c r="S46" s="19">
        <v>0</v>
      </c>
    </row>
    <row r="47" spans="1:19" x14ac:dyDescent="0.2">
      <c r="A47" s="11" t="str">
        <f t="shared" si="4"/>
        <v>BLOCO D - TÉRREO</v>
      </c>
      <c r="B47" s="19">
        <v>0</v>
      </c>
      <c r="C47" s="19">
        <v>5</v>
      </c>
      <c r="D47" s="19">
        <v>0</v>
      </c>
      <c r="E47" s="19">
        <v>0</v>
      </c>
      <c r="F47" s="19">
        <v>0</v>
      </c>
      <c r="G47" s="19">
        <v>2</v>
      </c>
      <c r="H47" s="19">
        <v>5</v>
      </c>
      <c r="I47" s="20">
        <v>2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f t="shared" si="5"/>
        <v>0</v>
      </c>
      <c r="R47" s="19">
        <v>0</v>
      </c>
      <c r="S47" s="19">
        <v>0</v>
      </c>
    </row>
    <row r="48" spans="1:19" x14ac:dyDescent="0.2">
      <c r="A48" s="11" t="str">
        <f t="shared" si="4"/>
        <v>BLOCO ALMOXARIFADO - SUPERIOR</v>
      </c>
      <c r="B48" s="19">
        <v>0</v>
      </c>
      <c r="C48" s="19">
        <v>0</v>
      </c>
      <c r="D48" s="19">
        <v>0</v>
      </c>
      <c r="E48" s="19">
        <v>1</v>
      </c>
      <c r="F48" s="19">
        <v>0</v>
      </c>
      <c r="G48" s="19">
        <v>0</v>
      </c>
      <c r="H48" s="19">
        <v>0</v>
      </c>
      <c r="I48" s="20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1</v>
      </c>
      <c r="P48" s="19">
        <v>0</v>
      </c>
      <c r="Q48" s="19">
        <f t="shared" si="5"/>
        <v>1</v>
      </c>
      <c r="R48" s="19">
        <v>0</v>
      </c>
      <c r="S48" s="19">
        <v>0</v>
      </c>
    </row>
    <row r="49" spans="1:19" x14ac:dyDescent="0.2">
      <c r="A49" s="11" t="str">
        <f t="shared" si="4"/>
        <v>BLOCO ALMOXARIFADO - TÉRREO</v>
      </c>
      <c r="B49" s="19">
        <v>0</v>
      </c>
      <c r="C49" s="19">
        <v>2</v>
      </c>
      <c r="D49" s="19">
        <v>0</v>
      </c>
      <c r="E49" s="19">
        <v>1</v>
      </c>
      <c r="F49" s="19">
        <v>0</v>
      </c>
      <c r="G49" s="19">
        <v>0</v>
      </c>
      <c r="H49" s="19">
        <v>0</v>
      </c>
      <c r="I49" s="20">
        <v>2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1</v>
      </c>
      <c r="Q49" s="19">
        <f t="shared" si="5"/>
        <v>1</v>
      </c>
      <c r="R49" s="19">
        <v>0</v>
      </c>
      <c r="S49" s="19">
        <v>0</v>
      </c>
    </row>
    <row r="50" spans="1:19" x14ac:dyDescent="0.2">
      <c r="A50" s="11" t="str">
        <f t="shared" si="4"/>
        <v>BLOCO ALMOXARIFADO - INFERIOR</v>
      </c>
      <c r="B50" s="19">
        <v>0</v>
      </c>
      <c r="C50" s="19">
        <v>0</v>
      </c>
      <c r="D50" s="19">
        <v>0</v>
      </c>
      <c r="E50" s="19">
        <v>1</v>
      </c>
      <c r="F50" s="19">
        <v>0</v>
      </c>
      <c r="G50" s="19">
        <v>0</v>
      </c>
      <c r="H50" s="19">
        <v>0</v>
      </c>
      <c r="I50" s="20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1</v>
      </c>
      <c r="Q50" s="19">
        <f t="shared" si="5"/>
        <v>1</v>
      </c>
      <c r="R50" s="19">
        <v>0</v>
      </c>
      <c r="S50" s="19">
        <v>0</v>
      </c>
    </row>
    <row r="51" spans="1:19" x14ac:dyDescent="0.2">
      <c r="A51" s="11" t="str">
        <f t="shared" si="4"/>
        <v>BLOCO BIBLIOTECA - SUPERIOR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2</v>
      </c>
      <c r="H51" s="19">
        <v>0</v>
      </c>
      <c r="I51" s="20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1</v>
      </c>
      <c r="P51" s="19">
        <v>0</v>
      </c>
      <c r="Q51" s="19">
        <f t="shared" si="5"/>
        <v>1</v>
      </c>
      <c r="R51" s="19">
        <v>0</v>
      </c>
      <c r="S51" s="19">
        <v>0</v>
      </c>
    </row>
    <row r="52" spans="1:19" x14ac:dyDescent="0.2">
      <c r="A52" s="11" t="str">
        <f t="shared" si="4"/>
        <v>BLOCO BIBLIOTECA - TÉRREO</v>
      </c>
      <c r="B52" s="19">
        <v>2</v>
      </c>
      <c r="C52" s="19">
        <v>0</v>
      </c>
      <c r="D52" s="19">
        <v>0</v>
      </c>
      <c r="E52" s="19">
        <v>0</v>
      </c>
      <c r="F52" s="19">
        <v>0</v>
      </c>
      <c r="G52" s="19">
        <v>2</v>
      </c>
      <c r="H52" s="19">
        <v>5</v>
      </c>
      <c r="I52" s="20">
        <v>2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f t="shared" si="5"/>
        <v>0</v>
      </c>
      <c r="R52" s="19">
        <v>0</v>
      </c>
      <c r="S52" s="19">
        <v>0</v>
      </c>
    </row>
    <row r="53" spans="1:19" x14ac:dyDescent="0.2">
      <c r="A53" s="11" t="str">
        <f t="shared" si="4"/>
        <v>GARAGEM</v>
      </c>
      <c r="B53" s="19">
        <v>0</v>
      </c>
      <c r="C53" s="19">
        <v>0</v>
      </c>
      <c r="D53" s="19">
        <v>0</v>
      </c>
      <c r="E53" s="19">
        <v>1</v>
      </c>
      <c r="F53" s="19">
        <v>0</v>
      </c>
      <c r="G53" s="19">
        <v>0</v>
      </c>
      <c r="H53" s="19">
        <v>0</v>
      </c>
      <c r="I53" s="20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1</v>
      </c>
      <c r="Q53" s="19">
        <f t="shared" si="5"/>
        <v>1</v>
      </c>
      <c r="R53" s="19">
        <v>0</v>
      </c>
      <c r="S53" s="19">
        <v>0</v>
      </c>
    </row>
    <row r="54" spans="1:19" x14ac:dyDescent="0.2">
      <c r="A54" s="11" t="str">
        <f t="shared" si="4"/>
        <v>GINÁSIO - TERREO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2</v>
      </c>
      <c r="H54" s="19">
        <v>0</v>
      </c>
      <c r="I54" s="20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f t="shared" si="5"/>
        <v>0</v>
      </c>
      <c r="R54" s="19">
        <v>0</v>
      </c>
      <c r="S54" s="19">
        <v>0</v>
      </c>
    </row>
    <row r="55" spans="1:19" x14ac:dyDescent="0.2">
      <c r="A55" s="11" t="str">
        <f t="shared" si="4"/>
        <v>GINÁSIO - INFERIOR</v>
      </c>
      <c r="B55" s="19">
        <v>0</v>
      </c>
      <c r="C55" s="19">
        <v>1</v>
      </c>
      <c r="D55" s="19">
        <v>0</v>
      </c>
      <c r="E55" s="19">
        <v>0</v>
      </c>
      <c r="F55" s="19">
        <v>0</v>
      </c>
      <c r="G55" s="19">
        <v>0</v>
      </c>
      <c r="H55" s="19">
        <v>5</v>
      </c>
      <c r="I55" s="20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1</v>
      </c>
      <c r="Q55" s="19">
        <f t="shared" si="5"/>
        <v>1</v>
      </c>
      <c r="R55" s="19">
        <v>0</v>
      </c>
      <c r="S55" s="19">
        <v>0</v>
      </c>
    </row>
    <row r="56" spans="1:19" x14ac:dyDescent="0.2">
      <c r="A56" s="11" t="str">
        <f t="shared" si="4"/>
        <v>NAPNE</v>
      </c>
      <c r="B56" s="19">
        <v>0</v>
      </c>
      <c r="C56" s="19">
        <v>3</v>
      </c>
      <c r="D56" s="19">
        <v>0</v>
      </c>
      <c r="E56" s="19">
        <v>0</v>
      </c>
      <c r="F56" s="19">
        <v>0</v>
      </c>
      <c r="G56" s="19">
        <v>0</v>
      </c>
      <c r="H56" s="19">
        <v>5</v>
      </c>
      <c r="I56" s="20">
        <v>2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1</v>
      </c>
      <c r="Q56" s="19">
        <f t="shared" si="5"/>
        <v>1</v>
      </c>
      <c r="R56" s="19">
        <v>0</v>
      </c>
      <c r="S56" s="19">
        <v>0</v>
      </c>
    </row>
    <row r="57" spans="1:19" x14ac:dyDescent="0.2">
      <c r="A57" s="11" t="str">
        <f t="shared" si="4"/>
        <v>AGROINDÚSTRIA</v>
      </c>
      <c r="B57" s="19">
        <v>0</v>
      </c>
      <c r="C57" s="19">
        <v>2</v>
      </c>
      <c r="D57" s="19">
        <v>0</v>
      </c>
      <c r="E57" s="19">
        <v>0</v>
      </c>
      <c r="F57" s="19">
        <v>0</v>
      </c>
      <c r="G57" s="19">
        <v>0</v>
      </c>
      <c r="H57" s="19">
        <v>5</v>
      </c>
      <c r="I57" s="20">
        <v>2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1</v>
      </c>
      <c r="Q57" s="19">
        <f t="shared" si="5"/>
        <v>1</v>
      </c>
      <c r="R57" s="19">
        <v>0</v>
      </c>
      <c r="S57" s="19">
        <v>0</v>
      </c>
    </row>
    <row r="58" spans="1:19" x14ac:dyDescent="0.2">
      <c r="A58" s="11" t="str">
        <f t="shared" si="4"/>
        <v>BLOCO CONVIVÊNCIA - SUPERIOR</v>
      </c>
      <c r="B58" s="19">
        <v>2</v>
      </c>
      <c r="C58" s="19">
        <v>3</v>
      </c>
      <c r="D58" s="19">
        <v>0</v>
      </c>
      <c r="E58" s="19">
        <v>0</v>
      </c>
      <c r="F58" s="19">
        <v>0</v>
      </c>
      <c r="G58" s="19">
        <v>2</v>
      </c>
      <c r="H58" s="19">
        <v>5</v>
      </c>
      <c r="I58" s="20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1</v>
      </c>
      <c r="P58" s="19">
        <v>0</v>
      </c>
      <c r="Q58" s="19">
        <f t="shared" si="5"/>
        <v>1</v>
      </c>
      <c r="R58" s="19">
        <v>0</v>
      </c>
      <c r="S58" s="19">
        <v>0</v>
      </c>
    </row>
    <row r="59" spans="1:19" x14ac:dyDescent="0.2">
      <c r="A59" s="11" t="str">
        <f t="shared" si="4"/>
        <v>BLOCO CONVIVÊNCIA - TÉRREO</v>
      </c>
      <c r="B59" s="19">
        <v>0</v>
      </c>
      <c r="C59" s="19">
        <v>3</v>
      </c>
      <c r="D59" s="19">
        <v>0</v>
      </c>
      <c r="E59" s="19">
        <v>0</v>
      </c>
      <c r="F59" s="19">
        <v>0</v>
      </c>
      <c r="G59" s="19">
        <v>2</v>
      </c>
      <c r="H59" s="19">
        <v>5</v>
      </c>
      <c r="I59" s="20">
        <v>2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1</v>
      </c>
      <c r="Q59" s="19">
        <f t="shared" si="5"/>
        <v>1</v>
      </c>
      <c r="R59" s="19">
        <v>0</v>
      </c>
      <c r="S59" s="19">
        <v>5</v>
      </c>
    </row>
    <row r="60" spans="1:19" x14ac:dyDescent="0.2">
      <c r="A60" s="11" t="str">
        <f t="shared" si="4"/>
        <v>CANTINA - 1º ANDAR</v>
      </c>
      <c r="B60" s="19">
        <v>0</v>
      </c>
      <c r="C60" s="19">
        <v>2</v>
      </c>
      <c r="D60" s="19">
        <v>3</v>
      </c>
      <c r="E60" s="19">
        <v>0</v>
      </c>
      <c r="F60" s="19">
        <v>0</v>
      </c>
      <c r="G60" s="19">
        <v>0</v>
      </c>
      <c r="H60" s="19">
        <v>0</v>
      </c>
      <c r="I60" s="20">
        <v>2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1</v>
      </c>
      <c r="Q60" s="19">
        <f t="shared" si="5"/>
        <v>1</v>
      </c>
      <c r="R60" s="19">
        <v>0</v>
      </c>
      <c r="S60" s="19">
        <v>0</v>
      </c>
    </row>
    <row r="61" spans="1:19" x14ac:dyDescent="0.2">
      <c r="A61" s="11" t="str">
        <f t="shared" si="4"/>
        <v>CANTINA - 2º ANDAR</v>
      </c>
      <c r="B61" s="19">
        <v>0</v>
      </c>
      <c r="C61" s="19">
        <v>0</v>
      </c>
      <c r="D61" s="19">
        <v>0</v>
      </c>
      <c r="E61" s="19">
        <v>1</v>
      </c>
      <c r="F61" s="19">
        <v>0</v>
      </c>
      <c r="G61" s="19">
        <v>0</v>
      </c>
      <c r="H61" s="19">
        <v>0</v>
      </c>
      <c r="I61" s="20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1</v>
      </c>
      <c r="Q61" s="19">
        <f t="shared" si="5"/>
        <v>1</v>
      </c>
      <c r="R61" s="19">
        <v>0</v>
      </c>
      <c r="S61" s="19">
        <v>0</v>
      </c>
    </row>
    <row r="62" spans="1:19" x14ac:dyDescent="0.2">
      <c r="A62" s="11" t="str">
        <f t="shared" si="4"/>
        <v>CANTINA - 3º ANDAR</v>
      </c>
      <c r="B62" s="19">
        <v>0</v>
      </c>
      <c r="C62" s="19">
        <v>2</v>
      </c>
      <c r="D62" s="19">
        <v>0</v>
      </c>
      <c r="E62" s="19">
        <v>1</v>
      </c>
      <c r="F62" s="19">
        <v>0</v>
      </c>
      <c r="G62" s="19">
        <v>0</v>
      </c>
      <c r="H62" s="19">
        <v>0</v>
      </c>
      <c r="I62" s="20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1</v>
      </c>
      <c r="Q62" s="19">
        <f t="shared" si="5"/>
        <v>1</v>
      </c>
      <c r="R62" s="19">
        <v>0</v>
      </c>
      <c r="S62" s="19">
        <v>0</v>
      </c>
    </row>
    <row r="63" spans="1:19" x14ac:dyDescent="0.2">
      <c r="A63" s="11" t="str">
        <f t="shared" si="4"/>
        <v>CANTINA - 4º ANDAR</v>
      </c>
      <c r="B63" s="19">
        <v>0</v>
      </c>
      <c r="C63" s="19">
        <v>2</v>
      </c>
      <c r="D63" s="19">
        <v>2</v>
      </c>
      <c r="E63" s="19">
        <v>1</v>
      </c>
      <c r="F63" s="19">
        <v>0</v>
      </c>
      <c r="G63" s="19">
        <v>2</v>
      </c>
      <c r="H63" s="19">
        <v>5</v>
      </c>
      <c r="I63" s="19">
        <v>0</v>
      </c>
      <c r="J63" s="20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1</v>
      </c>
      <c r="Q63" s="19">
        <f t="shared" si="5"/>
        <v>1</v>
      </c>
      <c r="R63" s="19">
        <v>0</v>
      </c>
      <c r="S63" s="19">
        <v>0</v>
      </c>
    </row>
    <row r="64" spans="1:19" x14ac:dyDescent="0.2">
      <c r="A64" s="11" t="str">
        <f t="shared" si="4"/>
        <v>CANTINA - 5º ANDAR</v>
      </c>
      <c r="B64" s="19">
        <v>0</v>
      </c>
      <c r="C64" s="19">
        <v>0</v>
      </c>
      <c r="D64" s="19">
        <v>0</v>
      </c>
      <c r="E64" s="19">
        <v>1</v>
      </c>
      <c r="F64" s="19">
        <v>0</v>
      </c>
      <c r="G64" s="19">
        <v>0</v>
      </c>
      <c r="H64" s="19">
        <v>0</v>
      </c>
      <c r="I64" s="19">
        <v>0</v>
      </c>
      <c r="J64" s="20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1</v>
      </c>
      <c r="Q64" s="19">
        <f t="shared" si="5"/>
        <v>1</v>
      </c>
      <c r="R64" s="19">
        <v>0</v>
      </c>
      <c r="S64" s="19">
        <v>0</v>
      </c>
    </row>
    <row r="65" spans="1:20" x14ac:dyDescent="0.2">
      <c r="A65" s="11" t="str">
        <f t="shared" si="4"/>
        <v>GUARITA VIGILÂNCIA</v>
      </c>
      <c r="B65" s="19">
        <v>0</v>
      </c>
      <c r="C65" s="19">
        <v>3</v>
      </c>
      <c r="D65" s="19">
        <v>0</v>
      </c>
      <c r="E65" s="19">
        <v>0</v>
      </c>
      <c r="F65" s="19">
        <v>0</v>
      </c>
      <c r="G65" s="19">
        <v>0</v>
      </c>
      <c r="H65" s="19">
        <v>5</v>
      </c>
      <c r="I65" s="19">
        <v>2</v>
      </c>
      <c r="J65" s="20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1</v>
      </c>
      <c r="Q65" s="19">
        <f t="shared" si="5"/>
        <v>1</v>
      </c>
      <c r="R65" s="19">
        <v>0</v>
      </c>
      <c r="S65" s="19">
        <v>0</v>
      </c>
    </row>
    <row r="66" spans="1:20" x14ac:dyDescent="0.2">
      <c r="A66" s="14">
        <f t="shared" si="4"/>
        <v>0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2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f t="shared" si="5"/>
        <v>0</v>
      </c>
      <c r="R66" s="21">
        <v>0</v>
      </c>
      <c r="S66" s="21">
        <v>0</v>
      </c>
    </row>
    <row r="70" spans="1:20" ht="18" x14ac:dyDescent="0.25">
      <c r="A70" s="312" t="s">
        <v>56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</row>
    <row r="71" spans="1:20" ht="36" x14ac:dyDescent="0.2">
      <c r="A71" s="1" t="s">
        <v>1</v>
      </c>
      <c r="B71" s="309" t="s">
        <v>2</v>
      </c>
      <c r="C71" s="310"/>
      <c r="D71" s="310"/>
      <c r="E71" s="310"/>
      <c r="F71" s="310"/>
      <c r="G71" s="310"/>
      <c r="H71" s="311"/>
      <c r="I71" s="309" t="s">
        <v>3</v>
      </c>
      <c r="J71" s="310"/>
      <c r="K71" s="310"/>
      <c r="L71" s="310"/>
      <c r="M71" s="310"/>
      <c r="N71" s="311"/>
      <c r="O71" s="309" t="s">
        <v>4</v>
      </c>
      <c r="P71" s="310"/>
      <c r="Q71" s="311"/>
      <c r="R71" s="1" t="s">
        <v>5</v>
      </c>
      <c r="S71" s="1" t="s">
        <v>6</v>
      </c>
      <c r="T71" s="23"/>
    </row>
    <row r="72" spans="1:20" ht="72" x14ac:dyDescent="0.2">
      <c r="A72" s="2" t="s">
        <v>7</v>
      </c>
      <c r="B72" s="2" t="s">
        <v>8</v>
      </c>
      <c r="C72" s="2" t="s">
        <v>9</v>
      </c>
      <c r="D72" s="2" t="s">
        <v>10</v>
      </c>
      <c r="E72" s="2" t="s">
        <v>57</v>
      </c>
      <c r="F72" s="2" t="s">
        <v>12</v>
      </c>
      <c r="G72" s="2" t="s">
        <v>13</v>
      </c>
      <c r="H72" s="2" t="s">
        <v>14</v>
      </c>
      <c r="I72" s="2" t="s">
        <v>58</v>
      </c>
      <c r="J72" s="2" t="s">
        <v>16</v>
      </c>
      <c r="K72" s="2" t="s">
        <v>17</v>
      </c>
      <c r="L72" s="2" t="s">
        <v>18</v>
      </c>
      <c r="M72" s="2" t="s">
        <v>19</v>
      </c>
      <c r="N72" s="2" t="s">
        <v>20</v>
      </c>
      <c r="O72" s="2" t="s">
        <v>21</v>
      </c>
      <c r="P72" s="2" t="s">
        <v>22</v>
      </c>
      <c r="Q72" s="2" t="s">
        <v>23</v>
      </c>
      <c r="R72" s="2" t="s">
        <v>24</v>
      </c>
      <c r="S72" s="3" t="s">
        <v>25</v>
      </c>
      <c r="T72" s="24" t="s">
        <v>26</v>
      </c>
    </row>
    <row r="73" spans="1:20" ht="15" x14ac:dyDescent="0.2">
      <c r="A73" s="5" t="s">
        <v>26</v>
      </c>
      <c r="B73" s="6">
        <f t="shared" ref="B73:S73" si="6">SUM(B74:B101)</f>
        <v>618.18000000000006</v>
      </c>
      <c r="C73" s="6">
        <f t="shared" si="6"/>
        <v>4340.7919999999995</v>
      </c>
      <c r="D73" s="6">
        <f t="shared" si="6"/>
        <v>1079.386</v>
      </c>
      <c r="E73" s="6">
        <f t="shared" si="6"/>
        <v>621.10599999999999</v>
      </c>
      <c r="F73" s="6">
        <f t="shared" si="6"/>
        <v>0</v>
      </c>
      <c r="G73" s="6">
        <f t="shared" si="6"/>
        <v>1583.2740000000001</v>
      </c>
      <c r="H73" s="6">
        <f t="shared" si="6"/>
        <v>491.22</v>
      </c>
      <c r="I73" s="6">
        <f t="shared" si="6"/>
        <v>812</v>
      </c>
      <c r="J73" s="6">
        <f t="shared" si="6"/>
        <v>0</v>
      </c>
      <c r="K73" s="6">
        <f t="shared" si="6"/>
        <v>0</v>
      </c>
      <c r="L73" s="6">
        <f t="shared" si="6"/>
        <v>0</v>
      </c>
      <c r="M73" s="6">
        <f t="shared" si="6"/>
        <v>0</v>
      </c>
      <c r="N73" s="6">
        <f t="shared" si="6"/>
        <v>0</v>
      </c>
      <c r="O73" s="6">
        <f t="shared" si="6"/>
        <v>182.798</v>
      </c>
      <c r="P73" s="6">
        <f t="shared" si="6"/>
        <v>193.184</v>
      </c>
      <c r="Q73" s="6">
        <f t="shared" si="6"/>
        <v>375.98200000000003</v>
      </c>
      <c r="R73" s="6">
        <f t="shared" si="6"/>
        <v>0</v>
      </c>
      <c r="S73" s="6">
        <f t="shared" si="6"/>
        <v>54.5</v>
      </c>
      <c r="T73" s="6">
        <f t="shared" ref="T73:T101" si="7">SUM(B73:S73)</f>
        <v>10352.421999999999</v>
      </c>
    </row>
    <row r="74" spans="1:20" ht="15" x14ac:dyDescent="0.25">
      <c r="A74" s="8" t="str">
        <f t="shared" ref="A74:A101" si="8">A5</f>
        <v>BLOCO A - SUPERIOR</v>
      </c>
      <c r="B74" s="9">
        <f t="shared" ref="B74:S74" si="9">B5/5*B39</f>
        <v>0</v>
      </c>
      <c r="C74" s="9">
        <f t="shared" si="9"/>
        <v>890.86</v>
      </c>
      <c r="D74" s="9">
        <f t="shared" si="9"/>
        <v>320.01</v>
      </c>
      <c r="E74" s="9">
        <f t="shared" si="9"/>
        <v>0</v>
      </c>
      <c r="F74" s="9">
        <f t="shared" si="9"/>
        <v>0</v>
      </c>
      <c r="G74" s="9">
        <f t="shared" si="9"/>
        <v>103.744</v>
      </c>
      <c r="H74" s="9">
        <f t="shared" si="9"/>
        <v>26.200000000000003</v>
      </c>
      <c r="I74" s="9">
        <f t="shared" si="9"/>
        <v>0</v>
      </c>
      <c r="J74" s="9">
        <f t="shared" si="9"/>
        <v>0</v>
      </c>
      <c r="K74" s="9">
        <f t="shared" si="9"/>
        <v>0</v>
      </c>
      <c r="L74" s="9">
        <f t="shared" si="9"/>
        <v>0</v>
      </c>
      <c r="M74" s="9">
        <f t="shared" si="9"/>
        <v>0</v>
      </c>
      <c r="N74" s="9">
        <f t="shared" si="9"/>
        <v>0</v>
      </c>
      <c r="O74" s="9">
        <f t="shared" si="9"/>
        <v>64.64</v>
      </c>
      <c r="P74" s="9">
        <f t="shared" si="9"/>
        <v>0</v>
      </c>
      <c r="Q74" s="9">
        <f t="shared" si="9"/>
        <v>64.64</v>
      </c>
      <c r="R74" s="9">
        <f t="shared" si="9"/>
        <v>0</v>
      </c>
      <c r="S74" s="9">
        <f t="shared" si="9"/>
        <v>0</v>
      </c>
      <c r="T74" s="10">
        <f t="shared" si="7"/>
        <v>1470.0940000000001</v>
      </c>
    </row>
    <row r="75" spans="1:20" ht="15" x14ac:dyDescent="0.25">
      <c r="A75" s="11" t="str">
        <f t="shared" si="8"/>
        <v>BLOCO A - TÉRREO</v>
      </c>
      <c r="B75" s="12">
        <f t="shared" ref="B75:S75" si="10">B6/5*B40</f>
        <v>0</v>
      </c>
      <c r="C75" s="12">
        <f t="shared" si="10"/>
        <v>481.8780000000001</v>
      </c>
      <c r="D75" s="12">
        <f t="shared" si="10"/>
        <v>224.44800000000001</v>
      </c>
      <c r="E75" s="12">
        <f t="shared" si="10"/>
        <v>0</v>
      </c>
      <c r="F75" s="12">
        <f t="shared" si="10"/>
        <v>0</v>
      </c>
      <c r="G75" s="12">
        <f t="shared" si="10"/>
        <v>127.73599999999999</v>
      </c>
      <c r="H75" s="12">
        <f t="shared" si="10"/>
        <v>79.52</v>
      </c>
      <c r="I75" s="12">
        <f t="shared" si="10"/>
        <v>120</v>
      </c>
      <c r="J75" s="12">
        <f t="shared" si="10"/>
        <v>0</v>
      </c>
      <c r="K75" s="12">
        <f t="shared" si="10"/>
        <v>0</v>
      </c>
      <c r="L75" s="12">
        <f t="shared" si="10"/>
        <v>0</v>
      </c>
      <c r="M75" s="12">
        <f t="shared" si="10"/>
        <v>0</v>
      </c>
      <c r="N75" s="12">
        <f t="shared" si="10"/>
        <v>0</v>
      </c>
      <c r="O75" s="12">
        <f t="shared" si="10"/>
        <v>0</v>
      </c>
      <c r="P75" s="12">
        <f t="shared" si="10"/>
        <v>77.72</v>
      </c>
      <c r="Q75" s="12">
        <f t="shared" si="10"/>
        <v>77.72</v>
      </c>
      <c r="R75" s="12">
        <f t="shared" si="10"/>
        <v>0</v>
      </c>
      <c r="S75" s="12">
        <f t="shared" si="10"/>
        <v>0</v>
      </c>
      <c r="T75" s="13">
        <f t="shared" si="7"/>
        <v>1189.0220000000002</v>
      </c>
    </row>
    <row r="76" spans="1:20" ht="15" x14ac:dyDescent="0.25">
      <c r="A76" s="11" t="str">
        <f t="shared" si="8"/>
        <v>BLOCO B - SUPERIOR</v>
      </c>
      <c r="B76" s="12">
        <f t="shared" ref="B76:S76" si="11">B7/5*B41</f>
        <v>444.34000000000003</v>
      </c>
      <c r="C76" s="12">
        <f t="shared" si="11"/>
        <v>235.51999999999998</v>
      </c>
      <c r="D76" s="12">
        <f t="shared" si="11"/>
        <v>0</v>
      </c>
      <c r="E76" s="12">
        <f t="shared" si="11"/>
        <v>0</v>
      </c>
      <c r="F76" s="12">
        <f t="shared" si="11"/>
        <v>0</v>
      </c>
      <c r="G76" s="12">
        <f t="shared" si="11"/>
        <v>87.2</v>
      </c>
      <c r="H76" s="12">
        <f t="shared" si="11"/>
        <v>20.689999999999998</v>
      </c>
      <c r="I76" s="12">
        <f t="shared" si="11"/>
        <v>0</v>
      </c>
      <c r="J76" s="12">
        <f t="shared" si="11"/>
        <v>0</v>
      </c>
      <c r="K76" s="12">
        <f t="shared" si="11"/>
        <v>0</v>
      </c>
      <c r="L76" s="12">
        <f t="shared" si="11"/>
        <v>0</v>
      </c>
      <c r="M76" s="12">
        <f t="shared" si="11"/>
        <v>0</v>
      </c>
      <c r="N76" s="12">
        <f t="shared" si="11"/>
        <v>0</v>
      </c>
      <c r="O76" s="12">
        <f t="shared" si="11"/>
        <v>22.815999999999999</v>
      </c>
      <c r="P76" s="12">
        <f t="shared" si="11"/>
        <v>0</v>
      </c>
      <c r="Q76" s="12">
        <f t="shared" si="11"/>
        <v>22.815999999999999</v>
      </c>
      <c r="R76" s="12">
        <f t="shared" si="11"/>
        <v>0</v>
      </c>
      <c r="S76" s="12">
        <f t="shared" si="11"/>
        <v>0</v>
      </c>
      <c r="T76" s="13">
        <f t="shared" si="7"/>
        <v>833.38200000000006</v>
      </c>
    </row>
    <row r="77" spans="1:20" ht="15" x14ac:dyDescent="0.25">
      <c r="A77" s="11" t="str">
        <f t="shared" si="8"/>
        <v>BLOCO B - TÉRREO</v>
      </c>
      <c r="B77" s="12">
        <f t="shared" ref="B77:S77" si="12">B8/5*B42</f>
        <v>0</v>
      </c>
      <c r="C77" s="12">
        <f t="shared" si="12"/>
        <v>441.98</v>
      </c>
      <c r="D77" s="12">
        <f t="shared" si="12"/>
        <v>0</v>
      </c>
      <c r="E77" s="12">
        <f t="shared" si="12"/>
        <v>0</v>
      </c>
      <c r="F77" s="12">
        <f t="shared" si="12"/>
        <v>0</v>
      </c>
      <c r="G77" s="12">
        <f t="shared" si="12"/>
        <v>84.27</v>
      </c>
      <c r="H77" s="12">
        <f t="shared" si="12"/>
        <v>22.56</v>
      </c>
      <c r="I77" s="12">
        <f t="shared" si="12"/>
        <v>40</v>
      </c>
      <c r="J77" s="12">
        <f t="shared" si="12"/>
        <v>0</v>
      </c>
      <c r="K77" s="12">
        <f t="shared" si="12"/>
        <v>0</v>
      </c>
      <c r="L77" s="12">
        <f t="shared" si="12"/>
        <v>0</v>
      </c>
      <c r="M77" s="12">
        <f t="shared" si="12"/>
        <v>0</v>
      </c>
      <c r="N77" s="12">
        <f t="shared" si="12"/>
        <v>0</v>
      </c>
      <c r="O77" s="12">
        <f t="shared" si="12"/>
        <v>0</v>
      </c>
      <c r="P77" s="12">
        <f t="shared" si="12"/>
        <v>21.258000000000003</v>
      </c>
      <c r="Q77" s="12">
        <f t="shared" si="12"/>
        <v>21.258000000000003</v>
      </c>
      <c r="R77" s="12">
        <f t="shared" si="12"/>
        <v>0</v>
      </c>
      <c r="S77" s="12">
        <f t="shared" si="12"/>
        <v>0</v>
      </c>
      <c r="T77" s="13">
        <f t="shared" si="7"/>
        <v>631.32600000000002</v>
      </c>
    </row>
    <row r="78" spans="1:20" ht="15" x14ac:dyDescent="0.25">
      <c r="A78" s="11" t="str">
        <f t="shared" si="8"/>
        <v>BLOCO B - INFERIOR</v>
      </c>
      <c r="B78" s="12">
        <f t="shared" ref="B78:S78" si="13">B9/5*B43</f>
        <v>0</v>
      </c>
      <c r="C78" s="12">
        <f t="shared" si="13"/>
        <v>0</v>
      </c>
      <c r="D78" s="12">
        <f t="shared" si="13"/>
        <v>76.818000000000012</v>
      </c>
      <c r="E78" s="12">
        <f t="shared" si="13"/>
        <v>0</v>
      </c>
      <c r="F78" s="12">
        <f t="shared" si="13"/>
        <v>0</v>
      </c>
      <c r="G78" s="12">
        <f t="shared" si="13"/>
        <v>0</v>
      </c>
      <c r="H78" s="12">
        <f t="shared" si="13"/>
        <v>0</v>
      </c>
      <c r="I78" s="12">
        <f t="shared" si="13"/>
        <v>0</v>
      </c>
      <c r="J78" s="12">
        <f t="shared" si="13"/>
        <v>0</v>
      </c>
      <c r="K78" s="12">
        <f t="shared" si="13"/>
        <v>0</v>
      </c>
      <c r="L78" s="12">
        <f t="shared" si="13"/>
        <v>0</v>
      </c>
      <c r="M78" s="12">
        <f t="shared" si="13"/>
        <v>0</v>
      </c>
      <c r="N78" s="12">
        <f t="shared" si="13"/>
        <v>0</v>
      </c>
      <c r="O78" s="12">
        <f t="shared" si="13"/>
        <v>0</v>
      </c>
      <c r="P78" s="12">
        <f t="shared" si="13"/>
        <v>4.0119999999999996</v>
      </c>
      <c r="Q78" s="12">
        <f t="shared" si="13"/>
        <v>4.0119999999999996</v>
      </c>
      <c r="R78" s="12">
        <f t="shared" si="13"/>
        <v>0</v>
      </c>
      <c r="S78" s="12">
        <f t="shared" si="13"/>
        <v>0</v>
      </c>
      <c r="T78" s="13">
        <f t="shared" si="7"/>
        <v>84.842000000000013</v>
      </c>
    </row>
    <row r="79" spans="1:20" ht="15" x14ac:dyDescent="0.25">
      <c r="A79" s="11" t="str">
        <f t="shared" si="8"/>
        <v>BLOCO C - SUPERIOR</v>
      </c>
      <c r="B79" s="12">
        <f t="shared" ref="B79:S79" si="14">B10/5*B44</f>
        <v>0</v>
      </c>
      <c r="C79" s="12">
        <f t="shared" si="14"/>
        <v>12.702</v>
      </c>
      <c r="D79" s="12">
        <f t="shared" si="14"/>
        <v>431.4</v>
      </c>
      <c r="E79" s="12">
        <f t="shared" si="14"/>
        <v>0</v>
      </c>
      <c r="F79" s="12">
        <f t="shared" si="14"/>
        <v>0</v>
      </c>
      <c r="G79" s="12">
        <f t="shared" si="14"/>
        <v>53.951999999999998</v>
      </c>
      <c r="H79" s="12">
        <f t="shared" si="14"/>
        <v>43.56</v>
      </c>
      <c r="I79" s="12">
        <f t="shared" si="14"/>
        <v>0</v>
      </c>
      <c r="J79" s="12">
        <f t="shared" si="14"/>
        <v>0</v>
      </c>
      <c r="K79" s="12">
        <f t="shared" si="14"/>
        <v>0</v>
      </c>
      <c r="L79" s="12">
        <f t="shared" si="14"/>
        <v>0</v>
      </c>
      <c r="M79" s="12">
        <f t="shared" si="14"/>
        <v>0</v>
      </c>
      <c r="N79" s="12">
        <f t="shared" si="14"/>
        <v>0</v>
      </c>
      <c r="O79" s="12">
        <f t="shared" si="14"/>
        <v>32.251999999999995</v>
      </c>
      <c r="P79" s="12">
        <f t="shared" si="14"/>
        <v>0</v>
      </c>
      <c r="Q79" s="12">
        <f t="shared" si="14"/>
        <v>32.251999999999995</v>
      </c>
      <c r="R79" s="12">
        <f t="shared" si="14"/>
        <v>0</v>
      </c>
      <c r="S79" s="12">
        <f t="shared" si="14"/>
        <v>0</v>
      </c>
      <c r="T79" s="13">
        <f t="shared" si="7"/>
        <v>606.11799999999994</v>
      </c>
    </row>
    <row r="80" spans="1:20" ht="15" x14ac:dyDescent="0.25">
      <c r="A80" s="11" t="str">
        <f t="shared" si="8"/>
        <v>BLOCO C - TÉRREO</v>
      </c>
      <c r="B80" s="12">
        <f t="shared" ref="B80:S80" si="15">B11/5*B45</f>
        <v>0</v>
      </c>
      <c r="C80" s="12">
        <f t="shared" si="15"/>
        <v>465.31</v>
      </c>
      <c r="D80" s="12">
        <f t="shared" si="15"/>
        <v>0</v>
      </c>
      <c r="E80" s="12">
        <f t="shared" si="15"/>
        <v>0</v>
      </c>
      <c r="F80" s="12">
        <f t="shared" si="15"/>
        <v>0</v>
      </c>
      <c r="G80" s="12">
        <f t="shared" si="15"/>
        <v>43.116</v>
      </c>
      <c r="H80" s="12">
        <f t="shared" si="15"/>
        <v>51.31</v>
      </c>
      <c r="I80" s="12">
        <f t="shared" si="15"/>
        <v>60</v>
      </c>
      <c r="J80" s="12">
        <f t="shared" si="15"/>
        <v>0</v>
      </c>
      <c r="K80" s="12">
        <f t="shared" si="15"/>
        <v>0</v>
      </c>
      <c r="L80" s="12">
        <f t="shared" si="15"/>
        <v>0</v>
      </c>
      <c r="M80" s="12">
        <f t="shared" si="15"/>
        <v>0</v>
      </c>
      <c r="N80" s="12">
        <f t="shared" si="15"/>
        <v>0</v>
      </c>
      <c r="O80" s="12">
        <f t="shared" si="15"/>
        <v>0</v>
      </c>
      <c r="P80" s="12">
        <f t="shared" si="15"/>
        <v>30.986000000000001</v>
      </c>
      <c r="Q80" s="12">
        <f t="shared" si="15"/>
        <v>30.986000000000001</v>
      </c>
      <c r="R80" s="12">
        <f t="shared" si="15"/>
        <v>0</v>
      </c>
      <c r="S80" s="12">
        <f t="shared" si="15"/>
        <v>0</v>
      </c>
      <c r="T80" s="13">
        <f t="shared" si="7"/>
        <v>681.70799999999997</v>
      </c>
    </row>
    <row r="81" spans="1:20" ht="15" x14ac:dyDescent="0.25">
      <c r="A81" s="11" t="str">
        <f t="shared" si="8"/>
        <v>BLOCO D - SUPERIOR</v>
      </c>
      <c r="B81" s="12">
        <f t="shared" ref="B81:S81" si="16">B12/5*B46</f>
        <v>0</v>
      </c>
      <c r="C81" s="12">
        <f t="shared" si="16"/>
        <v>460.54</v>
      </c>
      <c r="D81" s="12">
        <f t="shared" si="16"/>
        <v>0</v>
      </c>
      <c r="E81" s="12">
        <f t="shared" si="16"/>
        <v>0</v>
      </c>
      <c r="F81" s="12">
        <f t="shared" si="16"/>
        <v>0</v>
      </c>
      <c r="G81" s="12">
        <f t="shared" si="16"/>
        <v>45.427999999999997</v>
      </c>
      <c r="H81" s="12">
        <f t="shared" si="16"/>
        <v>44.66</v>
      </c>
      <c r="I81" s="12">
        <f t="shared" si="16"/>
        <v>0</v>
      </c>
      <c r="J81" s="12">
        <f t="shared" si="16"/>
        <v>0</v>
      </c>
      <c r="K81" s="12">
        <f t="shared" si="16"/>
        <v>0</v>
      </c>
      <c r="L81" s="12">
        <f t="shared" si="16"/>
        <v>0</v>
      </c>
      <c r="M81" s="12">
        <f t="shared" si="16"/>
        <v>0</v>
      </c>
      <c r="N81" s="12">
        <f t="shared" si="16"/>
        <v>0</v>
      </c>
      <c r="O81" s="12">
        <f t="shared" si="16"/>
        <v>32.155999999999999</v>
      </c>
      <c r="P81" s="12">
        <f t="shared" si="16"/>
        <v>0</v>
      </c>
      <c r="Q81" s="12">
        <f t="shared" si="16"/>
        <v>32.155999999999999</v>
      </c>
      <c r="R81" s="12">
        <f t="shared" si="16"/>
        <v>0</v>
      </c>
      <c r="S81" s="12">
        <f t="shared" si="16"/>
        <v>0</v>
      </c>
      <c r="T81" s="13">
        <f t="shared" si="7"/>
        <v>614.93999999999994</v>
      </c>
    </row>
    <row r="82" spans="1:20" ht="15" x14ac:dyDescent="0.25">
      <c r="A82" s="11" t="str">
        <f t="shared" si="8"/>
        <v>BLOCO D - TÉRREO</v>
      </c>
      <c r="B82" s="12">
        <f t="shared" ref="B82:S82" si="17">B13/5*B47</f>
        <v>0</v>
      </c>
      <c r="C82" s="12">
        <f t="shared" si="17"/>
        <v>460.54</v>
      </c>
      <c r="D82" s="12">
        <f t="shared" si="17"/>
        <v>0</v>
      </c>
      <c r="E82" s="12">
        <f t="shared" si="17"/>
        <v>0</v>
      </c>
      <c r="F82" s="12">
        <f t="shared" si="17"/>
        <v>0</v>
      </c>
      <c r="G82" s="12">
        <f t="shared" si="17"/>
        <v>46</v>
      </c>
      <c r="H82" s="12">
        <f t="shared" si="17"/>
        <v>45</v>
      </c>
      <c r="I82" s="12">
        <f t="shared" si="17"/>
        <v>60</v>
      </c>
      <c r="J82" s="12">
        <f t="shared" si="17"/>
        <v>0</v>
      </c>
      <c r="K82" s="12">
        <f t="shared" si="17"/>
        <v>0</v>
      </c>
      <c r="L82" s="12">
        <f t="shared" si="17"/>
        <v>0</v>
      </c>
      <c r="M82" s="12">
        <f t="shared" si="17"/>
        <v>0</v>
      </c>
      <c r="N82" s="12">
        <f t="shared" si="17"/>
        <v>0</v>
      </c>
      <c r="O82" s="12">
        <f t="shared" si="17"/>
        <v>0</v>
      </c>
      <c r="P82" s="12">
        <f t="shared" si="17"/>
        <v>0</v>
      </c>
      <c r="Q82" s="12">
        <f t="shared" si="17"/>
        <v>0</v>
      </c>
      <c r="R82" s="12">
        <f t="shared" si="17"/>
        <v>0</v>
      </c>
      <c r="S82" s="12">
        <f t="shared" si="17"/>
        <v>0</v>
      </c>
      <c r="T82" s="13">
        <f t="shared" si="7"/>
        <v>611.54</v>
      </c>
    </row>
    <row r="83" spans="1:20" ht="15" x14ac:dyDescent="0.25">
      <c r="A83" s="11" t="str">
        <f t="shared" si="8"/>
        <v>BLOCO ALMOXARIFADO - SUPERIOR</v>
      </c>
      <c r="B83" s="12">
        <f t="shared" ref="B83:S83" si="18">B14/5*B48</f>
        <v>0</v>
      </c>
      <c r="C83" s="12">
        <f t="shared" si="18"/>
        <v>0</v>
      </c>
      <c r="D83" s="12">
        <f t="shared" si="18"/>
        <v>0</v>
      </c>
      <c r="E83" s="12">
        <f t="shared" si="18"/>
        <v>74.62</v>
      </c>
      <c r="F83" s="12">
        <f t="shared" si="18"/>
        <v>0</v>
      </c>
      <c r="G83" s="12">
        <f t="shared" si="18"/>
        <v>0</v>
      </c>
      <c r="H83" s="12">
        <f t="shared" si="18"/>
        <v>0</v>
      </c>
      <c r="I83" s="12">
        <f t="shared" si="18"/>
        <v>0</v>
      </c>
      <c r="J83" s="12">
        <f t="shared" si="18"/>
        <v>0</v>
      </c>
      <c r="K83" s="12">
        <f t="shared" si="18"/>
        <v>0</v>
      </c>
      <c r="L83" s="12">
        <f t="shared" si="18"/>
        <v>0</v>
      </c>
      <c r="M83" s="12">
        <f t="shared" si="18"/>
        <v>0</v>
      </c>
      <c r="N83" s="12">
        <f t="shared" si="18"/>
        <v>0</v>
      </c>
      <c r="O83" s="12">
        <f t="shared" si="18"/>
        <v>6.4</v>
      </c>
      <c r="P83" s="12">
        <f t="shared" si="18"/>
        <v>0</v>
      </c>
      <c r="Q83" s="12">
        <f t="shared" si="18"/>
        <v>6.4</v>
      </c>
      <c r="R83" s="12">
        <f t="shared" si="18"/>
        <v>0</v>
      </c>
      <c r="S83" s="12">
        <f t="shared" si="18"/>
        <v>0</v>
      </c>
      <c r="T83" s="13">
        <f t="shared" si="7"/>
        <v>87.420000000000016</v>
      </c>
    </row>
    <row r="84" spans="1:20" ht="15" x14ac:dyDescent="0.25">
      <c r="A84" s="11" t="str">
        <f t="shared" si="8"/>
        <v>BLOCO ALMOXARIFADO - TÉRREO</v>
      </c>
      <c r="B84" s="12">
        <f t="shared" ref="B84:S84" si="19">B15/5*B49</f>
        <v>0</v>
      </c>
      <c r="C84" s="12">
        <f t="shared" si="19"/>
        <v>44.951999999999998</v>
      </c>
      <c r="D84" s="12">
        <f t="shared" si="19"/>
        <v>0</v>
      </c>
      <c r="E84" s="12">
        <f t="shared" si="19"/>
        <v>52.144000000000005</v>
      </c>
      <c r="F84" s="12">
        <f t="shared" si="19"/>
        <v>0</v>
      </c>
      <c r="G84" s="12">
        <f t="shared" si="19"/>
        <v>0</v>
      </c>
      <c r="H84" s="12">
        <f t="shared" si="19"/>
        <v>0</v>
      </c>
      <c r="I84" s="12">
        <f t="shared" si="19"/>
        <v>52</v>
      </c>
      <c r="J84" s="12">
        <f t="shared" si="19"/>
        <v>0</v>
      </c>
      <c r="K84" s="12">
        <f t="shared" si="19"/>
        <v>0</v>
      </c>
      <c r="L84" s="12">
        <f t="shared" si="19"/>
        <v>0</v>
      </c>
      <c r="M84" s="12">
        <f t="shared" si="19"/>
        <v>0</v>
      </c>
      <c r="N84" s="12">
        <f t="shared" si="19"/>
        <v>0</v>
      </c>
      <c r="O84" s="12">
        <f t="shared" si="19"/>
        <v>0</v>
      </c>
      <c r="P84" s="12">
        <f t="shared" si="19"/>
        <v>4.5280000000000005</v>
      </c>
      <c r="Q84" s="12">
        <f t="shared" si="19"/>
        <v>4.5280000000000005</v>
      </c>
      <c r="R84" s="12">
        <f t="shared" si="19"/>
        <v>0</v>
      </c>
      <c r="S84" s="12">
        <f t="shared" si="19"/>
        <v>0</v>
      </c>
      <c r="T84" s="13">
        <f t="shared" si="7"/>
        <v>158.15199999999999</v>
      </c>
    </row>
    <row r="85" spans="1:20" ht="15" x14ac:dyDescent="0.25">
      <c r="A85" s="11" t="str">
        <f t="shared" si="8"/>
        <v>BLOCO ALMOXARIFADO - INFERIOR</v>
      </c>
      <c r="B85" s="12">
        <f t="shared" ref="B85:S85" si="20">B16/5*B50</f>
        <v>0</v>
      </c>
      <c r="C85" s="12">
        <f t="shared" si="20"/>
        <v>0</v>
      </c>
      <c r="D85" s="12">
        <f t="shared" si="20"/>
        <v>0</v>
      </c>
      <c r="E85" s="12">
        <f t="shared" si="20"/>
        <v>74.62</v>
      </c>
      <c r="F85" s="12">
        <f t="shared" si="20"/>
        <v>0</v>
      </c>
      <c r="G85" s="12">
        <f t="shared" si="20"/>
        <v>0</v>
      </c>
      <c r="H85" s="12">
        <f t="shared" si="20"/>
        <v>0</v>
      </c>
      <c r="I85" s="12">
        <f t="shared" si="20"/>
        <v>0</v>
      </c>
      <c r="J85" s="12">
        <f t="shared" si="20"/>
        <v>0</v>
      </c>
      <c r="K85" s="12">
        <f t="shared" si="20"/>
        <v>0</v>
      </c>
      <c r="L85" s="12">
        <f t="shared" si="20"/>
        <v>0</v>
      </c>
      <c r="M85" s="12">
        <f t="shared" si="20"/>
        <v>0</v>
      </c>
      <c r="N85" s="12">
        <f t="shared" si="20"/>
        <v>0</v>
      </c>
      <c r="O85" s="12">
        <f t="shared" si="20"/>
        <v>0</v>
      </c>
      <c r="P85" s="12">
        <f t="shared" si="20"/>
        <v>4.5280000000000005</v>
      </c>
      <c r="Q85" s="12">
        <f t="shared" si="20"/>
        <v>4.5280000000000005</v>
      </c>
      <c r="R85" s="12">
        <f t="shared" si="20"/>
        <v>0</v>
      </c>
      <c r="S85" s="12">
        <f t="shared" si="20"/>
        <v>0</v>
      </c>
      <c r="T85" s="13">
        <f t="shared" si="7"/>
        <v>83.676000000000016</v>
      </c>
    </row>
    <row r="86" spans="1:20" ht="15" x14ac:dyDescent="0.25">
      <c r="A86" s="11" t="str">
        <f t="shared" si="8"/>
        <v>BLOCO BIBLIOTECA - SUPERIOR</v>
      </c>
      <c r="B86" s="12">
        <f t="shared" ref="B86:S86" si="21">B17/5*B51</f>
        <v>0</v>
      </c>
      <c r="C86" s="12">
        <f t="shared" si="21"/>
        <v>0</v>
      </c>
      <c r="D86" s="12">
        <f t="shared" si="21"/>
        <v>0</v>
      </c>
      <c r="E86" s="12">
        <f t="shared" si="21"/>
        <v>0</v>
      </c>
      <c r="F86" s="12">
        <f t="shared" si="21"/>
        <v>0</v>
      </c>
      <c r="G86" s="12">
        <f t="shared" si="21"/>
        <v>236.21199999999999</v>
      </c>
      <c r="H86" s="12">
        <f t="shared" si="21"/>
        <v>0</v>
      </c>
      <c r="I86" s="12">
        <f t="shared" si="21"/>
        <v>0</v>
      </c>
      <c r="J86" s="12">
        <f t="shared" si="21"/>
        <v>0</v>
      </c>
      <c r="K86" s="12">
        <f t="shared" si="21"/>
        <v>0</v>
      </c>
      <c r="L86" s="12">
        <f t="shared" si="21"/>
        <v>0</v>
      </c>
      <c r="M86" s="12">
        <f t="shared" si="21"/>
        <v>0</v>
      </c>
      <c r="N86" s="12">
        <f t="shared" si="21"/>
        <v>0</v>
      </c>
      <c r="O86" s="12">
        <f t="shared" si="21"/>
        <v>13.14</v>
      </c>
      <c r="P86" s="12">
        <f t="shared" si="21"/>
        <v>0</v>
      </c>
      <c r="Q86" s="12">
        <f t="shared" si="21"/>
        <v>13.14</v>
      </c>
      <c r="R86" s="12">
        <f t="shared" si="21"/>
        <v>0</v>
      </c>
      <c r="S86" s="12">
        <f t="shared" si="21"/>
        <v>0</v>
      </c>
      <c r="T86" s="13">
        <f t="shared" si="7"/>
        <v>262.49199999999996</v>
      </c>
    </row>
    <row r="87" spans="1:20" ht="15" x14ac:dyDescent="0.25">
      <c r="A87" s="11" t="str">
        <f t="shared" si="8"/>
        <v>BLOCO BIBLIOTECA - TÉRREO</v>
      </c>
      <c r="B87" s="12">
        <f t="shared" ref="B87:S87" si="22">B18/5*B52</f>
        <v>154.4</v>
      </c>
      <c r="C87" s="12">
        <f t="shared" si="22"/>
        <v>0</v>
      </c>
      <c r="D87" s="12">
        <f t="shared" si="22"/>
        <v>0</v>
      </c>
      <c r="E87" s="12">
        <f t="shared" si="22"/>
        <v>0</v>
      </c>
      <c r="F87" s="12">
        <f t="shared" si="22"/>
        <v>0</v>
      </c>
      <c r="G87" s="12">
        <f t="shared" si="22"/>
        <v>66.051999999999992</v>
      </c>
      <c r="H87" s="12">
        <f t="shared" si="22"/>
        <v>25.68</v>
      </c>
      <c r="I87" s="12">
        <f t="shared" si="22"/>
        <v>60</v>
      </c>
      <c r="J87" s="12">
        <f t="shared" si="22"/>
        <v>0</v>
      </c>
      <c r="K87" s="12">
        <f t="shared" si="22"/>
        <v>0</v>
      </c>
      <c r="L87" s="12">
        <f t="shared" si="22"/>
        <v>0</v>
      </c>
      <c r="M87" s="12">
        <f t="shared" si="22"/>
        <v>0</v>
      </c>
      <c r="N87" s="12">
        <f t="shared" si="22"/>
        <v>0</v>
      </c>
      <c r="O87" s="12">
        <f t="shared" si="22"/>
        <v>0</v>
      </c>
      <c r="P87" s="12">
        <f t="shared" si="22"/>
        <v>0</v>
      </c>
      <c r="Q87" s="12">
        <f t="shared" si="22"/>
        <v>0</v>
      </c>
      <c r="R87" s="12">
        <f t="shared" si="22"/>
        <v>0</v>
      </c>
      <c r="S87" s="12">
        <f t="shared" si="22"/>
        <v>0</v>
      </c>
      <c r="T87" s="13">
        <f t="shared" si="7"/>
        <v>306.13200000000001</v>
      </c>
    </row>
    <row r="88" spans="1:20" ht="15" x14ac:dyDescent="0.25">
      <c r="A88" s="11" t="str">
        <f t="shared" si="8"/>
        <v>GARAGEM</v>
      </c>
      <c r="B88" s="12">
        <f t="shared" ref="B88:S88" si="23">B19/5*B53</f>
        <v>0</v>
      </c>
      <c r="C88" s="12">
        <f t="shared" si="23"/>
        <v>0</v>
      </c>
      <c r="D88" s="12">
        <f t="shared" si="23"/>
        <v>0</v>
      </c>
      <c r="E88" s="12">
        <f t="shared" si="23"/>
        <v>62.2</v>
      </c>
      <c r="F88" s="12">
        <f t="shared" si="23"/>
        <v>0</v>
      </c>
      <c r="G88" s="12">
        <f t="shared" si="23"/>
        <v>0</v>
      </c>
      <c r="H88" s="12">
        <f t="shared" si="23"/>
        <v>0</v>
      </c>
      <c r="I88" s="12">
        <f t="shared" si="23"/>
        <v>0</v>
      </c>
      <c r="J88" s="12">
        <f t="shared" si="23"/>
        <v>0</v>
      </c>
      <c r="K88" s="12">
        <f t="shared" si="23"/>
        <v>0</v>
      </c>
      <c r="L88" s="12">
        <f t="shared" si="23"/>
        <v>0</v>
      </c>
      <c r="M88" s="12">
        <f t="shared" si="23"/>
        <v>0</v>
      </c>
      <c r="N88" s="12">
        <f t="shared" si="23"/>
        <v>0</v>
      </c>
      <c r="O88" s="12">
        <f t="shared" si="23"/>
        <v>0</v>
      </c>
      <c r="P88" s="12">
        <f t="shared" si="23"/>
        <v>2.8</v>
      </c>
      <c r="Q88" s="12">
        <f t="shared" si="23"/>
        <v>2.8</v>
      </c>
      <c r="R88" s="12">
        <f t="shared" si="23"/>
        <v>0</v>
      </c>
      <c r="S88" s="12">
        <f t="shared" si="23"/>
        <v>0</v>
      </c>
      <c r="T88" s="13">
        <f t="shared" si="7"/>
        <v>67.8</v>
      </c>
    </row>
    <row r="89" spans="1:20" ht="15" x14ac:dyDescent="0.25">
      <c r="A89" s="11" t="str">
        <f t="shared" si="8"/>
        <v>GINÁSIO - TERREO</v>
      </c>
      <c r="B89" s="12">
        <f t="shared" ref="B89:S89" si="24">B20/5*B54</f>
        <v>0</v>
      </c>
      <c r="C89" s="12">
        <f t="shared" si="24"/>
        <v>0</v>
      </c>
      <c r="D89" s="12">
        <f t="shared" si="24"/>
        <v>0</v>
      </c>
      <c r="E89" s="12">
        <f t="shared" si="24"/>
        <v>0</v>
      </c>
      <c r="F89" s="12">
        <f t="shared" si="24"/>
        <v>0</v>
      </c>
      <c r="G89" s="12">
        <f t="shared" si="24"/>
        <v>375.68799999999999</v>
      </c>
      <c r="H89" s="12">
        <f t="shared" si="24"/>
        <v>0</v>
      </c>
      <c r="I89" s="12">
        <f t="shared" si="24"/>
        <v>0</v>
      </c>
      <c r="J89" s="12">
        <f t="shared" si="24"/>
        <v>0</v>
      </c>
      <c r="K89" s="12">
        <f t="shared" si="24"/>
        <v>0</v>
      </c>
      <c r="L89" s="12">
        <f t="shared" si="24"/>
        <v>0</v>
      </c>
      <c r="M89" s="12">
        <f t="shared" si="24"/>
        <v>0</v>
      </c>
      <c r="N89" s="12">
        <f t="shared" si="24"/>
        <v>0</v>
      </c>
      <c r="O89" s="12">
        <f t="shared" si="24"/>
        <v>0</v>
      </c>
      <c r="P89" s="12">
        <f t="shared" si="24"/>
        <v>0</v>
      </c>
      <c r="Q89" s="12">
        <f t="shared" si="24"/>
        <v>0</v>
      </c>
      <c r="R89" s="12">
        <f t="shared" si="24"/>
        <v>0</v>
      </c>
      <c r="S89" s="12">
        <f t="shared" si="24"/>
        <v>0</v>
      </c>
      <c r="T89" s="13">
        <f t="shared" si="7"/>
        <v>375.68799999999999</v>
      </c>
    </row>
    <row r="90" spans="1:20" ht="15" x14ac:dyDescent="0.25">
      <c r="A90" s="11" t="str">
        <f t="shared" si="8"/>
        <v>GINÁSIO - INFERIOR</v>
      </c>
      <c r="B90" s="12">
        <f t="shared" ref="B90:S90" si="25">B21/5*B55</f>
        <v>0</v>
      </c>
      <c r="C90" s="12">
        <f t="shared" si="25"/>
        <v>64.405999999999992</v>
      </c>
      <c r="D90" s="12">
        <f t="shared" si="25"/>
        <v>0</v>
      </c>
      <c r="E90" s="12">
        <f t="shared" si="25"/>
        <v>0</v>
      </c>
      <c r="F90" s="12">
        <f t="shared" si="25"/>
        <v>0</v>
      </c>
      <c r="G90" s="12">
        <f t="shared" si="25"/>
        <v>0</v>
      </c>
      <c r="H90" s="12">
        <f t="shared" si="25"/>
        <v>16.2</v>
      </c>
      <c r="I90" s="12">
        <f t="shared" si="25"/>
        <v>0</v>
      </c>
      <c r="J90" s="12">
        <f t="shared" si="25"/>
        <v>0</v>
      </c>
      <c r="K90" s="12">
        <f t="shared" si="25"/>
        <v>0</v>
      </c>
      <c r="L90" s="12">
        <f t="shared" si="25"/>
        <v>0</v>
      </c>
      <c r="M90" s="12">
        <f t="shared" si="25"/>
        <v>0</v>
      </c>
      <c r="N90" s="12">
        <f t="shared" si="25"/>
        <v>0</v>
      </c>
      <c r="O90" s="12">
        <f t="shared" si="25"/>
        <v>0</v>
      </c>
      <c r="P90" s="12">
        <f t="shared" si="25"/>
        <v>3.2399999999999998</v>
      </c>
      <c r="Q90" s="12">
        <f t="shared" si="25"/>
        <v>3.2399999999999998</v>
      </c>
      <c r="R90" s="12">
        <f t="shared" si="25"/>
        <v>0</v>
      </c>
      <c r="S90" s="12">
        <f t="shared" si="25"/>
        <v>0</v>
      </c>
      <c r="T90" s="13">
        <f t="shared" si="7"/>
        <v>87.085999999999984</v>
      </c>
    </row>
    <row r="91" spans="1:20" ht="15" x14ac:dyDescent="0.25">
      <c r="A91" s="11" t="str">
        <f t="shared" si="8"/>
        <v>NAPNE</v>
      </c>
      <c r="B91" s="12">
        <f t="shared" ref="B91:S91" si="26">B22/5*B56</f>
        <v>0</v>
      </c>
      <c r="C91" s="12">
        <f t="shared" si="26"/>
        <v>303.62400000000002</v>
      </c>
      <c r="D91" s="12">
        <f t="shared" si="26"/>
        <v>0</v>
      </c>
      <c r="E91" s="12">
        <f t="shared" si="26"/>
        <v>0</v>
      </c>
      <c r="F91" s="12">
        <f t="shared" si="26"/>
        <v>0</v>
      </c>
      <c r="G91" s="12">
        <f t="shared" si="26"/>
        <v>0</v>
      </c>
      <c r="H91" s="12">
        <f t="shared" si="26"/>
        <v>20.620000000000005</v>
      </c>
      <c r="I91" s="12">
        <f t="shared" si="26"/>
        <v>60</v>
      </c>
      <c r="J91" s="12">
        <f t="shared" si="26"/>
        <v>0</v>
      </c>
      <c r="K91" s="12">
        <f t="shared" si="26"/>
        <v>0</v>
      </c>
      <c r="L91" s="12">
        <f t="shared" si="26"/>
        <v>0</v>
      </c>
      <c r="M91" s="12">
        <f t="shared" si="26"/>
        <v>0</v>
      </c>
      <c r="N91" s="12">
        <f t="shared" si="26"/>
        <v>0</v>
      </c>
      <c r="O91" s="12">
        <f t="shared" si="26"/>
        <v>0</v>
      </c>
      <c r="P91" s="12">
        <f t="shared" si="26"/>
        <v>10.28</v>
      </c>
      <c r="Q91" s="12">
        <f t="shared" si="26"/>
        <v>10.28</v>
      </c>
      <c r="R91" s="12">
        <f t="shared" si="26"/>
        <v>0</v>
      </c>
      <c r="S91" s="12">
        <f t="shared" si="26"/>
        <v>0</v>
      </c>
      <c r="T91" s="13">
        <f t="shared" si="7"/>
        <v>404.80399999999997</v>
      </c>
    </row>
    <row r="92" spans="1:20" ht="15" x14ac:dyDescent="0.25">
      <c r="A92" s="11" t="str">
        <f t="shared" si="8"/>
        <v>AGROINDÚSTRIA</v>
      </c>
      <c r="B92" s="12">
        <f t="shared" ref="B92:S92" si="27">B23/5*B57</f>
        <v>0</v>
      </c>
      <c r="C92" s="12">
        <f t="shared" si="27"/>
        <v>6.8879999999999999</v>
      </c>
      <c r="D92" s="12">
        <f t="shared" si="27"/>
        <v>0</v>
      </c>
      <c r="E92" s="12">
        <f t="shared" si="27"/>
        <v>0</v>
      </c>
      <c r="F92" s="12">
        <f t="shared" si="27"/>
        <v>0</v>
      </c>
      <c r="G92" s="12">
        <f t="shared" si="27"/>
        <v>0</v>
      </c>
      <c r="H92" s="12">
        <f t="shared" si="27"/>
        <v>25.52</v>
      </c>
      <c r="I92" s="12">
        <f t="shared" si="27"/>
        <v>100</v>
      </c>
      <c r="J92" s="12">
        <f t="shared" si="27"/>
        <v>0</v>
      </c>
      <c r="K92" s="12">
        <f t="shared" si="27"/>
        <v>0</v>
      </c>
      <c r="L92" s="12">
        <f t="shared" si="27"/>
        <v>0</v>
      </c>
      <c r="M92" s="12">
        <f t="shared" si="27"/>
        <v>0</v>
      </c>
      <c r="N92" s="12">
        <f t="shared" si="27"/>
        <v>0</v>
      </c>
      <c r="O92" s="12">
        <f t="shared" si="27"/>
        <v>0</v>
      </c>
      <c r="P92" s="12">
        <f t="shared" si="27"/>
        <v>5.99</v>
      </c>
      <c r="Q92" s="12">
        <f t="shared" si="27"/>
        <v>5.99</v>
      </c>
      <c r="R92" s="12">
        <f t="shared" si="27"/>
        <v>0</v>
      </c>
      <c r="S92" s="12">
        <f t="shared" si="27"/>
        <v>0</v>
      </c>
      <c r="T92" s="13">
        <f t="shared" si="7"/>
        <v>144.38800000000003</v>
      </c>
    </row>
    <row r="93" spans="1:20" ht="15" x14ac:dyDescent="0.25">
      <c r="A93" s="11" t="str">
        <f t="shared" si="8"/>
        <v>BLOCO CONVIVÊNCIA - SUPERIOR</v>
      </c>
      <c r="B93" s="12">
        <f t="shared" ref="B93:S93" si="28">B24/5*B58</f>
        <v>19.440000000000001</v>
      </c>
      <c r="C93" s="12">
        <f t="shared" si="28"/>
        <v>178.74</v>
      </c>
      <c r="D93" s="12">
        <f t="shared" si="28"/>
        <v>0</v>
      </c>
      <c r="E93" s="12">
        <f t="shared" si="28"/>
        <v>0</v>
      </c>
      <c r="F93" s="12">
        <f t="shared" si="28"/>
        <v>0</v>
      </c>
      <c r="G93" s="12">
        <f t="shared" si="28"/>
        <v>91.64</v>
      </c>
      <c r="H93" s="12">
        <f t="shared" si="28"/>
        <v>20.100000000000001</v>
      </c>
      <c r="I93" s="12">
        <f t="shared" si="28"/>
        <v>0</v>
      </c>
      <c r="J93" s="12">
        <f t="shared" si="28"/>
        <v>0</v>
      </c>
      <c r="K93" s="12">
        <f t="shared" si="28"/>
        <v>0</v>
      </c>
      <c r="L93" s="12">
        <f t="shared" si="28"/>
        <v>0</v>
      </c>
      <c r="M93" s="12">
        <f t="shared" si="28"/>
        <v>0</v>
      </c>
      <c r="N93" s="12">
        <f t="shared" si="28"/>
        <v>0</v>
      </c>
      <c r="O93" s="12">
        <f t="shared" si="28"/>
        <v>11.394</v>
      </c>
      <c r="P93" s="12">
        <f t="shared" si="28"/>
        <v>0</v>
      </c>
      <c r="Q93" s="12">
        <f t="shared" si="28"/>
        <v>11.394</v>
      </c>
      <c r="R93" s="12">
        <f t="shared" si="28"/>
        <v>0</v>
      </c>
      <c r="S93" s="12">
        <f t="shared" si="28"/>
        <v>0</v>
      </c>
      <c r="T93" s="13">
        <f t="shared" si="7"/>
        <v>332.70800000000003</v>
      </c>
    </row>
    <row r="94" spans="1:20" ht="15" x14ac:dyDescent="0.25">
      <c r="A94" s="11" t="str">
        <f t="shared" si="8"/>
        <v>BLOCO CONVIVÊNCIA - TÉRREO</v>
      </c>
      <c r="B94" s="12">
        <f t="shared" ref="B94:S94" si="29">B25/5*B59</f>
        <v>0</v>
      </c>
      <c r="C94" s="12">
        <f t="shared" si="29"/>
        <v>152.52000000000001</v>
      </c>
      <c r="D94" s="12">
        <f t="shared" si="29"/>
        <v>0</v>
      </c>
      <c r="E94" s="12">
        <f t="shared" si="29"/>
        <v>0</v>
      </c>
      <c r="F94" s="12">
        <f t="shared" si="29"/>
        <v>0</v>
      </c>
      <c r="G94" s="12">
        <f t="shared" si="29"/>
        <v>108.96</v>
      </c>
      <c r="H94" s="12">
        <f t="shared" si="29"/>
        <v>20.100000000000001</v>
      </c>
      <c r="I94" s="12">
        <f t="shared" si="29"/>
        <v>160</v>
      </c>
      <c r="J94" s="12">
        <f t="shared" si="29"/>
        <v>0</v>
      </c>
      <c r="K94" s="12">
        <f t="shared" si="29"/>
        <v>0</v>
      </c>
      <c r="L94" s="12">
        <f t="shared" si="29"/>
        <v>0</v>
      </c>
      <c r="M94" s="12">
        <f t="shared" si="29"/>
        <v>0</v>
      </c>
      <c r="N94" s="12">
        <f t="shared" si="29"/>
        <v>0</v>
      </c>
      <c r="O94" s="12">
        <f t="shared" si="29"/>
        <v>0</v>
      </c>
      <c r="P94" s="12">
        <f t="shared" si="29"/>
        <v>11.14</v>
      </c>
      <c r="Q94" s="12">
        <f t="shared" si="29"/>
        <v>11.14</v>
      </c>
      <c r="R94" s="12">
        <f t="shared" si="29"/>
        <v>0</v>
      </c>
      <c r="S94" s="12">
        <f t="shared" si="29"/>
        <v>54.5</v>
      </c>
      <c r="T94" s="13">
        <f t="shared" si="7"/>
        <v>518.36</v>
      </c>
    </row>
    <row r="95" spans="1:20" ht="15" x14ac:dyDescent="0.25">
      <c r="A95" s="11" t="str">
        <f t="shared" si="8"/>
        <v>CANTINA - 1º ANDAR</v>
      </c>
      <c r="B95" s="12">
        <f t="shared" ref="B95:S95" si="30">B26/5*B60</f>
        <v>0</v>
      </c>
      <c r="C95" s="12">
        <f t="shared" si="30"/>
        <v>56.308000000000007</v>
      </c>
      <c r="D95" s="12">
        <f t="shared" si="30"/>
        <v>6.726</v>
      </c>
      <c r="E95" s="12">
        <f t="shared" si="30"/>
        <v>0</v>
      </c>
      <c r="F95" s="12">
        <f t="shared" si="30"/>
        <v>0</v>
      </c>
      <c r="G95" s="12">
        <f t="shared" si="30"/>
        <v>0</v>
      </c>
      <c r="H95" s="12">
        <f t="shared" si="30"/>
        <v>0</v>
      </c>
      <c r="I95" s="12">
        <f t="shared" si="30"/>
        <v>40</v>
      </c>
      <c r="J95" s="12">
        <f t="shared" si="30"/>
        <v>0</v>
      </c>
      <c r="K95" s="12">
        <f t="shared" si="30"/>
        <v>0</v>
      </c>
      <c r="L95" s="12">
        <f t="shared" si="30"/>
        <v>0</v>
      </c>
      <c r="M95" s="12">
        <f t="shared" si="30"/>
        <v>0</v>
      </c>
      <c r="N95" s="12">
        <f t="shared" si="30"/>
        <v>0</v>
      </c>
      <c r="O95" s="12">
        <f t="shared" si="30"/>
        <v>0</v>
      </c>
      <c r="P95" s="12">
        <f t="shared" si="30"/>
        <v>0.65999999999999992</v>
      </c>
      <c r="Q95" s="12">
        <f t="shared" si="30"/>
        <v>0.65999999999999992</v>
      </c>
      <c r="R95" s="12">
        <f t="shared" si="30"/>
        <v>0</v>
      </c>
      <c r="S95" s="12">
        <f t="shared" si="30"/>
        <v>0</v>
      </c>
      <c r="T95" s="13">
        <f t="shared" si="7"/>
        <v>104.354</v>
      </c>
    </row>
    <row r="96" spans="1:20" ht="15" x14ac:dyDescent="0.25">
      <c r="A96" s="11" t="str">
        <f t="shared" si="8"/>
        <v>CANTINA - 2º ANDAR</v>
      </c>
      <c r="B96" s="12">
        <f t="shared" ref="B96:S96" si="31">B27/5*B61</f>
        <v>0</v>
      </c>
      <c r="C96" s="12">
        <f t="shared" si="31"/>
        <v>0</v>
      </c>
      <c r="D96" s="12">
        <f t="shared" si="31"/>
        <v>0</v>
      </c>
      <c r="E96" s="12">
        <f t="shared" si="31"/>
        <v>50.763999999999996</v>
      </c>
      <c r="F96" s="12">
        <f t="shared" si="31"/>
        <v>0</v>
      </c>
      <c r="G96" s="12">
        <f t="shared" si="31"/>
        <v>0</v>
      </c>
      <c r="H96" s="12">
        <f t="shared" si="31"/>
        <v>0</v>
      </c>
      <c r="I96" s="12">
        <f t="shared" si="31"/>
        <v>0</v>
      </c>
      <c r="J96" s="12">
        <f t="shared" si="31"/>
        <v>0</v>
      </c>
      <c r="K96" s="12">
        <f t="shared" si="31"/>
        <v>0</v>
      </c>
      <c r="L96" s="12">
        <f t="shared" si="31"/>
        <v>0</v>
      </c>
      <c r="M96" s="12">
        <f t="shared" si="31"/>
        <v>0</v>
      </c>
      <c r="N96" s="12">
        <f t="shared" si="31"/>
        <v>0</v>
      </c>
      <c r="O96" s="12">
        <f t="shared" si="31"/>
        <v>0</v>
      </c>
      <c r="P96" s="12">
        <f t="shared" si="31"/>
        <v>0.88000000000000012</v>
      </c>
      <c r="Q96" s="12">
        <f t="shared" si="31"/>
        <v>0.88000000000000012</v>
      </c>
      <c r="R96" s="12">
        <f t="shared" si="31"/>
        <v>0</v>
      </c>
      <c r="S96" s="12">
        <f t="shared" si="31"/>
        <v>0</v>
      </c>
      <c r="T96" s="13">
        <f t="shared" si="7"/>
        <v>52.524000000000001</v>
      </c>
    </row>
    <row r="97" spans="1:20" ht="15" x14ac:dyDescent="0.25">
      <c r="A97" s="11" t="str">
        <f t="shared" si="8"/>
        <v>CANTINA - 3º ANDAR</v>
      </c>
      <c r="B97" s="12">
        <f t="shared" ref="B97:S97" si="32">B28/5*B62</f>
        <v>0</v>
      </c>
      <c r="C97" s="12">
        <f t="shared" si="32"/>
        <v>9.0719999999999992</v>
      </c>
      <c r="D97" s="12">
        <f t="shared" si="32"/>
        <v>0</v>
      </c>
      <c r="E97" s="12">
        <f t="shared" si="32"/>
        <v>81.344000000000008</v>
      </c>
      <c r="F97" s="12">
        <f t="shared" si="32"/>
        <v>0</v>
      </c>
      <c r="G97" s="12">
        <f t="shared" si="32"/>
        <v>0</v>
      </c>
      <c r="H97" s="12">
        <f t="shared" si="32"/>
        <v>0</v>
      </c>
      <c r="I97" s="12">
        <f t="shared" si="32"/>
        <v>0</v>
      </c>
      <c r="J97" s="12">
        <f t="shared" si="32"/>
        <v>0</v>
      </c>
      <c r="K97" s="12">
        <f t="shared" si="32"/>
        <v>0</v>
      </c>
      <c r="L97" s="12">
        <f t="shared" si="32"/>
        <v>0</v>
      </c>
      <c r="M97" s="12">
        <f t="shared" si="32"/>
        <v>0</v>
      </c>
      <c r="N97" s="12">
        <f t="shared" si="32"/>
        <v>0</v>
      </c>
      <c r="O97" s="12">
        <f t="shared" si="32"/>
        <v>0</v>
      </c>
      <c r="P97" s="12">
        <f t="shared" si="32"/>
        <v>3.38</v>
      </c>
      <c r="Q97" s="12">
        <f t="shared" si="32"/>
        <v>3.38</v>
      </c>
      <c r="R97" s="12">
        <f t="shared" si="32"/>
        <v>0</v>
      </c>
      <c r="S97" s="12">
        <f t="shared" si="32"/>
        <v>0</v>
      </c>
      <c r="T97" s="13">
        <f t="shared" si="7"/>
        <v>97.176000000000002</v>
      </c>
    </row>
    <row r="98" spans="1:20" ht="15" x14ac:dyDescent="0.25">
      <c r="A98" s="11" t="str">
        <f t="shared" si="8"/>
        <v>CANTINA - 4º ANDAR</v>
      </c>
      <c r="B98" s="12">
        <f t="shared" ref="B98:S98" si="33">B29/5*B63</f>
        <v>0</v>
      </c>
      <c r="C98" s="12">
        <f t="shared" si="33"/>
        <v>60.012</v>
      </c>
      <c r="D98" s="12">
        <f t="shared" si="33"/>
        <v>19.984000000000002</v>
      </c>
      <c r="E98" s="12">
        <f t="shared" si="33"/>
        <v>100</v>
      </c>
      <c r="F98" s="12">
        <f t="shared" si="33"/>
        <v>0</v>
      </c>
      <c r="G98" s="12">
        <f t="shared" si="33"/>
        <v>113.276</v>
      </c>
      <c r="H98" s="12">
        <f t="shared" si="33"/>
        <v>27.6</v>
      </c>
      <c r="I98" s="12">
        <f t="shared" si="33"/>
        <v>0</v>
      </c>
      <c r="J98" s="12">
        <f t="shared" si="33"/>
        <v>0</v>
      </c>
      <c r="K98" s="12">
        <f t="shared" si="33"/>
        <v>0</v>
      </c>
      <c r="L98" s="12">
        <f t="shared" si="33"/>
        <v>0</v>
      </c>
      <c r="M98" s="12">
        <f t="shared" si="33"/>
        <v>0</v>
      </c>
      <c r="N98" s="12">
        <f t="shared" si="33"/>
        <v>0</v>
      </c>
      <c r="O98" s="12">
        <f t="shared" si="33"/>
        <v>0</v>
      </c>
      <c r="P98" s="12">
        <f t="shared" si="33"/>
        <v>5.0220000000000002</v>
      </c>
      <c r="Q98" s="12">
        <f t="shared" si="33"/>
        <v>5.0220000000000002</v>
      </c>
      <c r="R98" s="12">
        <f t="shared" si="33"/>
        <v>0</v>
      </c>
      <c r="S98" s="12">
        <f t="shared" si="33"/>
        <v>0</v>
      </c>
      <c r="T98" s="13">
        <f t="shared" si="7"/>
        <v>330.916</v>
      </c>
    </row>
    <row r="99" spans="1:20" ht="15" x14ac:dyDescent="0.25">
      <c r="A99" s="11" t="str">
        <f t="shared" si="8"/>
        <v>CANTINA - 5º ANDAR</v>
      </c>
      <c r="B99" s="12">
        <f t="shared" ref="B99:S99" si="34">B30/5*B64</f>
        <v>0</v>
      </c>
      <c r="C99" s="12">
        <f t="shared" si="34"/>
        <v>0</v>
      </c>
      <c r="D99" s="12">
        <f t="shared" si="34"/>
        <v>0</v>
      </c>
      <c r="E99" s="12">
        <f t="shared" si="34"/>
        <v>125.41400000000002</v>
      </c>
      <c r="F99" s="12">
        <f t="shared" si="34"/>
        <v>0</v>
      </c>
      <c r="G99" s="12">
        <f t="shared" si="34"/>
        <v>0</v>
      </c>
      <c r="H99" s="12">
        <f t="shared" si="34"/>
        <v>0</v>
      </c>
      <c r="I99" s="12">
        <f t="shared" si="34"/>
        <v>0</v>
      </c>
      <c r="J99" s="12">
        <f t="shared" si="34"/>
        <v>0</v>
      </c>
      <c r="K99" s="12">
        <f t="shared" si="34"/>
        <v>0</v>
      </c>
      <c r="L99" s="12">
        <f t="shared" si="34"/>
        <v>0</v>
      </c>
      <c r="M99" s="12">
        <f t="shared" si="34"/>
        <v>0</v>
      </c>
      <c r="N99" s="12">
        <f t="shared" si="34"/>
        <v>0</v>
      </c>
      <c r="O99" s="12">
        <f t="shared" si="34"/>
        <v>0</v>
      </c>
      <c r="P99" s="12">
        <f t="shared" si="34"/>
        <v>4.2</v>
      </c>
      <c r="Q99" s="12">
        <f t="shared" si="34"/>
        <v>4.2</v>
      </c>
      <c r="R99" s="12">
        <f t="shared" si="34"/>
        <v>0</v>
      </c>
      <c r="S99" s="12">
        <f t="shared" si="34"/>
        <v>0</v>
      </c>
      <c r="T99" s="13">
        <f t="shared" si="7"/>
        <v>133.81399999999999</v>
      </c>
    </row>
    <row r="100" spans="1:20" ht="15" x14ac:dyDescent="0.25">
      <c r="A100" s="11" t="str">
        <f t="shared" si="8"/>
        <v>GUARITA VIGILÂNCIA</v>
      </c>
      <c r="B100" s="12">
        <f t="shared" ref="B100:S100" si="35">B31/5*B65</f>
        <v>0</v>
      </c>
      <c r="C100" s="12">
        <f t="shared" si="35"/>
        <v>14.939999999999998</v>
      </c>
      <c r="D100" s="12">
        <f t="shared" si="35"/>
        <v>0</v>
      </c>
      <c r="E100" s="12">
        <f t="shared" si="35"/>
        <v>0</v>
      </c>
      <c r="F100" s="12">
        <f t="shared" si="35"/>
        <v>0</v>
      </c>
      <c r="G100" s="12">
        <f t="shared" si="35"/>
        <v>0</v>
      </c>
      <c r="H100" s="12">
        <f t="shared" si="35"/>
        <v>1.9</v>
      </c>
      <c r="I100" s="12">
        <f t="shared" si="35"/>
        <v>60</v>
      </c>
      <c r="J100" s="12">
        <f t="shared" si="35"/>
        <v>0</v>
      </c>
      <c r="K100" s="12">
        <f t="shared" si="35"/>
        <v>0</v>
      </c>
      <c r="L100" s="12">
        <f t="shared" si="35"/>
        <v>0</v>
      </c>
      <c r="M100" s="12">
        <f t="shared" si="35"/>
        <v>0</v>
      </c>
      <c r="N100" s="12">
        <f t="shared" si="35"/>
        <v>0</v>
      </c>
      <c r="O100" s="12">
        <f t="shared" si="35"/>
        <v>0</v>
      </c>
      <c r="P100" s="12">
        <f t="shared" si="35"/>
        <v>2.56</v>
      </c>
      <c r="Q100" s="12">
        <f t="shared" si="35"/>
        <v>2.56</v>
      </c>
      <c r="R100" s="12">
        <f t="shared" si="35"/>
        <v>0</v>
      </c>
      <c r="S100" s="12">
        <f t="shared" si="35"/>
        <v>0</v>
      </c>
      <c r="T100" s="13">
        <f t="shared" si="7"/>
        <v>81.960000000000008</v>
      </c>
    </row>
    <row r="101" spans="1:20" ht="15" x14ac:dyDescent="0.25">
      <c r="A101" s="14">
        <f t="shared" si="8"/>
        <v>0</v>
      </c>
      <c r="B101" s="15">
        <f t="shared" ref="B101:S101" si="36">B32/5*B66</f>
        <v>0</v>
      </c>
      <c r="C101" s="15">
        <f t="shared" si="36"/>
        <v>0</v>
      </c>
      <c r="D101" s="15">
        <f t="shared" si="36"/>
        <v>0</v>
      </c>
      <c r="E101" s="15">
        <f t="shared" si="36"/>
        <v>0</v>
      </c>
      <c r="F101" s="15">
        <f t="shared" si="36"/>
        <v>0</v>
      </c>
      <c r="G101" s="15">
        <f t="shared" si="36"/>
        <v>0</v>
      </c>
      <c r="H101" s="15">
        <f t="shared" si="36"/>
        <v>0</v>
      </c>
      <c r="I101" s="15">
        <f t="shared" si="36"/>
        <v>0</v>
      </c>
      <c r="J101" s="15">
        <f t="shared" si="36"/>
        <v>0</v>
      </c>
      <c r="K101" s="15">
        <f t="shared" si="36"/>
        <v>0</v>
      </c>
      <c r="L101" s="15">
        <f t="shared" si="36"/>
        <v>0</v>
      </c>
      <c r="M101" s="15">
        <f t="shared" si="36"/>
        <v>0</v>
      </c>
      <c r="N101" s="15">
        <f t="shared" si="36"/>
        <v>0</v>
      </c>
      <c r="O101" s="15">
        <f t="shared" si="36"/>
        <v>0</v>
      </c>
      <c r="P101" s="15">
        <f t="shared" si="36"/>
        <v>0</v>
      </c>
      <c r="Q101" s="15">
        <f t="shared" si="36"/>
        <v>0</v>
      </c>
      <c r="R101" s="15">
        <f t="shared" si="36"/>
        <v>0</v>
      </c>
      <c r="S101" s="15">
        <f t="shared" si="36"/>
        <v>0</v>
      </c>
      <c r="T101" s="16">
        <f t="shared" si="7"/>
        <v>0</v>
      </c>
    </row>
    <row r="104" spans="1:20" ht="18" x14ac:dyDescent="0.2">
      <c r="A104" s="305" t="s">
        <v>59</v>
      </c>
      <c r="B104" s="306"/>
    </row>
    <row r="106" spans="1:20" ht="15" x14ac:dyDescent="0.25">
      <c r="A106" s="26" t="s">
        <v>60</v>
      </c>
      <c r="B106" s="27" t="s">
        <v>26</v>
      </c>
    </row>
    <row r="107" spans="1:20" x14ac:dyDescent="0.2">
      <c r="A107" s="28" t="s">
        <v>8</v>
      </c>
      <c r="B107" s="29">
        <f>B73</f>
        <v>618.18000000000006</v>
      </c>
    </row>
    <row r="108" spans="1:20" x14ac:dyDescent="0.2">
      <c r="A108" s="30" t="s">
        <v>9</v>
      </c>
      <c r="B108" s="31">
        <f>C73</f>
        <v>4340.7919999999995</v>
      </c>
    </row>
    <row r="109" spans="1:20" x14ac:dyDescent="0.2">
      <c r="A109" s="30" t="s">
        <v>10</v>
      </c>
      <c r="B109" s="31">
        <f>D73</f>
        <v>1079.386</v>
      </c>
    </row>
    <row r="110" spans="1:20" x14ac:dyDescent="0.2">
      <c r="A110" s="30" t="s">
        <v>57</v>
      </c>
      <c r="B110" s="31">
        <f>E73</f>
        <v>621.10599999999999</v>
      </c>
    </row>
    <row r="111" spans="1:20" x14ac:dyDescent="0.2">
      <c r="A111" s="30" t="s">
        <v>12</v>
      </c>
      <c r="B111" s="31">
        <f>F73</f>
        <v>0</v>
      </c>
    </row>
    <row r="112" spans="1:20" x14ac:dyDescent="0.2">
      <c r="A112" s="30" t="s">
        <v>13</v>
      </c>
      <c r="B112" s="31">
        <f>G73</f>
        <v>1583.2740000000001</v>
      </c>
    </row>
    <row r="113" spans="1:6" x14ac:dyDescent="0.2">
      <c r="A113" s="30" t="s">
        <v>14</v>
      </c>
      <c r="B113" s="31">
        <f>H73</f>
        <v>491.22</v>
      </c>
    </row>
    <row r="114" spans="1:6" x14ac:dyDescent="0.2">
      <c r="A114" s="30" t="s">
        <v>58</v>
      </c>
      <c r="B114" s="31">
        <f>I73</f>
        <v>812</v>
      </c>
    </row>
    <row r="115" spans="1:6" x14ac:dyDescent="0.2">
      <c r="A115" s="30" t="s">
        <v>16</v>
      </c>
      <c r="B115" s="31">
        <f>J73</f>
        <v>0</v>
      </c>
    </row>
    <row r="116" spans="1:6" x14ac:dyDescent="0.2">
      <c r="A116" s="30" t="s">
        <v>17</v>
      </c>
      <c r="B116" s="31">
        <f>K73</f>
        <v>0</v>
      </c>
    </row>
    <row r="117" spans="1:6" x14ac:dyDescent="0.2">
      <c r="A117" s="30" t="s">
        <v>18</v>
      </c>
      <c r="B117" s="31">
        <f>L73</f>
        <v>0</v>
      </c>
    </row>
    <row r="118" spans="1:6" x14ac:dyDescent="0.2">
      <c r="A118" s="30" t="s">
        <v>19</v>
      </c>
      <c r="B118" s="31">
        <f>M73</f>
        <v>0</v>
      </c>
    </row>
    <row r="119" spans="1:6" x14ac:dyDescent="0.2">
      <c r="A119" s="30" t="s">
        <v>20</v>
      </c>
      <c r="B119" s="31">
        <f>N73</f>
        <v>0</v>
      </c>
    </row>
    <row r="120" spans="1:6" x14ac:dyDescent="0.2">
      <c r="A120" s="30" t="s">
        <v>21</v>
      </c>
      <c r="B120" s="31">
        <f>O73</f>
        <v>182.798</v>
      </c>
    </row>
    <row r="121" spans="1:6" x14ac:dyDescent="0.2">
      <c r="A121" s="30" t="s">
        <v>22</v>
      </c>
      <c r="B121" s="31">
        <f>P73</f>
        <v>193.184</v>
      </c>
    </row>
    <row r="122" spans="1:6" x14ac:dyDescent="0.2">
      <c r="A122" s="30" t="s">
        <v>23</v>
      </c>
      <c r="B122" s="31">
        <f>Q73</f>
        <v>375.98200000000003</v>
      </c>
    </row>
    <row r="123" spans="1:6" x14ac:dyDescent="0.2">
      <c r="A123" s="30" t="s">
        <v>24</v>
      </c>
      <c r="B123" s="31">
        <f>R73</f>
        <v>0</v>
      </c>
    </row>
    <row r="124" spans="1:6" x14ac:dyDescent="0.2">
      <c r="A124" s="32" t="s">
        <v>25</v>
      </c>
      <c r="B124" s="33">
        <f>S73</f>
        <v>54.5</v>
      </c>
    </row>
    <row r="125" spans="1:6" x14ac:dyDescent="0.2">
      <c r="A125" s="34" t="s">
        <v>26</v>
      </c>
      <c r="B125" s="35">
        <f>SUM(B107:B124)</f>
        <v>10352.421999999999</v>
      </c>
    </row>
    <row r="127" spans="1:6" ht="18" x14ac:dyDescent="0.2">
      <c r="A127" s="305" t="s">
        <v>61</v>
      </c>
      <c r="B127" s="306"/>
    </row>
    <row r="128" spans="1:6" x14ac:dyDescent="0.2">
      <c r="A128" s="36"/>
      <c r="B128" s="37" t="s">
        <v>62</v>
      </c>
      <c r="C128" s="37" t="s">
        <v>63</v>
      </c>
      <c r="D128" s="37" t="s">
        <v>64</v>
      </c>
      <c r="E128" s="37" t="s">
        <v>65</v>
      </c>
      <c r="F128" s="36"/>
    </row>
    <row r="129" spans="1:5" x14ac:dyDescent="0.2">
      <c r="A129" s="8" t="s">
        <v>66</v>
      </c>
      <c r="B129" s="38">
        <v>2</v>
      </c>
      <c r="C129" s="38">
        <v>6</v>
      </c>
      <c r="D129" s="38">
        <v>22</v>
      </c>
      <c r="E129" s="38">
        <v>7</v>
      </c>
    </row>
    <row r="130" spans="1:5" x14ac:dyDescent="0.2">
      <c r="A130" s="11" t="s">
        <v>67</v>
      </c>
      <c r="B130" s="39">
        <v>3</v>
      </c>
      <c r="C130" s="39">
        <v>5</v>
      </c>
      <c r="D130" s="39">
        <v>10</v>
      </c>
      <c r="E130" s="39">
        <v>3</v>
      </c>
    </row>
    <row r="131" spans="1:5" x14ac:dyDescent="0.2">
      <c r="A131" s="11" t="s">
        <v>68</v>
      </c>
      <c r="B131" s="39">
        <v>2</v>
      </c>
      <c r="C131" s="39">
        <v>4</v>
      </c>
      <c r="D131" s="39">
        <v>16</v>
      </c>
      <c r="E131" s="39">
        <v>6</v>
      </c>
    </row>
    <row r="132" spans="1:5" x14ac:dyDescent="0.2">
      <c r="A132" s="11" t="s">
        <v>69</v>
      </c>
      <c r="B132" s="39">
        <v>2</v>
      </c>
      <c r="C132" s="39">
        <v>2</v>
      </c>
      <c r="D132" s="39">
        <v>8</v>
      </c>
      <c r="E132" s="39">
        <v>3</v>
      </c>
    </row>
    <row r="133" spans="1:5" x14ac:dyDescent="0.2">
      <c r="A133" s="11" t="s">
        <v>70</v>
      </c>
      <c r="B133" s="39">
        <v>3</v>
      </c>
      <c r="C133" s="39">
        <v>2</v>
      </c>
      <c r="D133" s="39">
        <v>2</v>
      </c>
      <c r="E133" s="39">
        <v>1</v>
      </c>
    </row>
    <row r="134" spans="1:5" x14ac:dyDescent="0.2">
      <c r="A134" s="11" t="s">
        <v>71</v>
      </c>
      <c r="B134" s="39">
        <v>2</v>
      </c>
      <c r="C134" s="39">
        <v>4</v>
      </c>
      <c r="D134" s="39">
        <v>5</v>
      </c>
      <c r="E134" s="39">
        <v>2</v>
      </c>
    </row>
    <row r="135" spans="1:5" x14ac:dyDescent="0.2">
      <c r="A135" s="11" t="s">
        <v>72</v>
      </c>
      <c r="B135" s="39">
        <v>1</v>
      </c>
      <c r="C135" s="39">
        <v>0</v>
      </c>
      <c r="D135" s="39">
        <v>0</v>
      </c>
      <c r="E135" s="39">
        <v>0</v>
      </c>
    </row>
    <row r="136" spans="1:5" x14ac:dyDescent="0.2">
      <c r="A136" s="11" t="s">
        <v>73</v>
      </c>
      <c r="B136" s="39">
        <v>2</v>
      </c>
      <c r="C136" s="39">
        <v>3</v>
      </c>
      <c r="D136" s="39">
        <v>3</v>
      </c>
      <c r="E136" s="39">
        <v>1</v>
      </c>
    </row>
    <row r="137" spans="1:5" x14ac:dyDescent="0.2">
      <c r="A137" s="11" t="s">
        <v>74</v>
      </c>
      <c r="B137" s="39">
        <v>1</v>
      </c>
      <c r="C137" s="39">
        <v>3</v>
      </c>
      <c r="D137" s="39">
        <v>3</v>
      </c>
      <c r="E137" s="39">
        <v>0</v>
      </c>
    </row>
    <row r="138" spans="1:5" x14ac:dyDescent="0.2">
      <c r="A138" s="11" t="s">
        <v>75</v>
      </c>
      <c r="B138" s="39">
        <v>1</v>
      </c>
      <c r="C138" s="39">
        <v>3</v>
      </c>
      <c r="D138" s="39">
        <v>3</v>
      </c>
      <c r="E138" s="39">
        <v>0</v>
      </c>
    </row>
    <row r="139" spans="1:5" x14ac:dyDescent="0.2">
      <c r="A139" s="11" t="s">
        <v>76</v>
      </c>
      <c r="B139" s="39">
        <v>2</v>
      </c>
      <c r="C139" s="39">
        <v>6</v>
      </c>
      <c r="D139" s="39">
        <v>7</v>
      </c>
      <c r="E139" s="39">
        <v>4</v>
      </c>
    </row>
    <row r="140" spans="1:5" x14ac:dyDescent="0.2">
      <c r="A140" s="11" t="s">
        <v>77</v>
      </c>
      <c r="B140" s="39">
        <v>5</v>
      </c>
      <c r="C140" s="39">
        <v>2</v>
      </c>
      <c r="D140" s="39">
        <v>4</v>
      </c>
      <c r="E140" s="39">
        <v>0</v>
      </c>
    </row>
    <row r="141" spans="1:5" x14ac:dyDescent="0.2">
      <c r="A141" s="40" t="s">
        <v>78</v>
      </c>
      <c r="B141" s="41">
        <v>1</v>
      </c>
      <c r="C141" s="41">
        <v>1</v>
      </c>
      <c r="D141" s="41">
        <v>1</v>
      </c>
      <c r="E141" s="42">
        <v>0</v>
      </c>
    </row>
    <row r="142" spans="1:5" x14ac:dyDescent="0.2">
      <c r="A142" s="34" t="s">
        <v>26</v>
      </c>
      <c r="B142" s="43"/>
      <c r="C142" s="44">
        <f t="shared" ref="C142:E142" si="37">SUM(C129:C141)</f>
        <v>41</v>
      </c>
      <c r="D142" s="44">
        <f t="shared" si="37"/>
        <v>84</v>
      </c>
      <c r="E142" s="37">
        <f t="shared" si="37"/>
        <v>27</v>
      </c>
    </row>
    <row r="147" spans="1:2" ht="18" x14ac:dyDescent="0.2">
      <c r="A147" s="305" t="s">
        <v>79</v>
      </c>
      <c r="B147" s="306"/>
    </row>
    <row r="148" spans="1:2" ht="18" x14ac:dyDescent="0.2">
      <c r="A148" s="25"/>
    </row>
    <row r="149" spans="1:2" x14ac:dyDescent="0.2">
      <c r="A149" s="45" t="s">
        <v>80</v>
      </c>
      <c r="B149" s="46">
        <v>230000</v>
      </c>
    </row>
    <row r="150" spans="1:2" x14ac:dyDescent="0.2">
      <c r="A150" s="45" t="s">
        <v>81</v>
      </c>
      <c r="B150" s="46">
        <v>70000</v>
      </c>
    </row>
    <row r="151" spans="1:2" x14ac:dyDescent="0.2">
      <c r="A151" s="45" t="s">
        <v>82</v>
      </c>
      <c r="B151" s="46">
        <v>10000</v>
      </c>
    </row>
  </sheetData>
  <mergeCells count="15">
    <mergeCell ref="A104:B104"/>
    <mergeCell ref="A127:B127"/>
    <mergeCell ref="A147:B147"/>
    <mergeCell ref="A1:S1"/>
    <mergeCell ref="B2:H2"/>
    <mergeCell ref="I2:N2"/>
    <mergeCell ref="O2:Q2"/>
    <mergeCell ref="A36:S36"/>
    <mergeCell ref="I37:N37"/>
    <mergeCell ref="O37:Q37"/>
    <mergeCell ref="B37:H37"/>
    <mergeCell ref="A70:T70"/>
    <mergeCell ref="B71:H71"/>
    <mergeCell ref="I71:N71"/>
    <mergeCell ref="O71:Q71"/>
  </mergeCells>
  <pageMargins left="0.78749999999999998" right="0.78749999999999998" top="1.0527777777777778" bottom="1.0527777777777778" header="0" footer="0"/>
  <pageSetup paperSize="9" scale="41" fitToHeight="0" orientation="landscape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7.140625" customWidth="1"/>
    <col min="2" max="7" width="26.140625" customWidth="1"/>
    <col min="8" max="26" width="9" customWidth="1"/>
  </cols>
  <sheetData>
    <row r="1" spans="1:26" ht="133.5" customHeight="1" x14ac:dyDescent="0.2">
      <c r="A1" s="47"/>
      <c r="B1" s="48" t="s">
        <v>83</v>
      </c>
      <c r="C1" s="48" t="s">
        <v>132</v>
      </c>
      <c r="D1" s="48" t="s">
        <v>133</v>
      </c>
      <c r="E1" s="48" t="s">
        <v>134</v>
      </c>
      <c r="F1" s="49" t="s">
        <v>135</v>
      </c>
      <c r="G1" s="48" t="s">
        <v>136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2">
      <c r="A2" s="351" t="s">
        <v>137</v>
      </c>
      <c r="B2" s="310"/>
      <c r="C2" s="310"/>
      <c r="D2" s="310"/>
      <c r="E2" s="310"/>
      <c r="F2" s="310"/>
      <c r="G2" s="311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8" customHeight="1" x14ac:dyDescent="0.2">
      <c r="A3" s="331" t="s">
        <v>84</v>
      </c>
      <c r="B3" s="51" t="s">
        <v>85</v>
      </c>
      <c r="C3" s="52">
        <v>1200</v>
      </c>
      <c r="D3" s="333">
        <v>1200</v>
      </c>
      <c r="E3" s="53">
        <v>0</v>
      </c>
      <c r="F3" s="54">
        <f t="shared" ref="F3:F9" si="0">$D$3*E3/C3</f>
        <v>0</v>
      </c>
      <c r="G3" s="54">
        <f t="shared" ref="G3:G9" si="1">ROUND(F3*$F$12,2)</f>
        <v>0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3.5" customHeight="1" x14ac:dyDescent="0.2">
      <c r="A4" s="332"/>
      <c r="B4" s="51" t="s">
        <v>86</v>
      </c>
      <c r="C4" s="52">
        <v>1200</v>
      </c>
      <c r="D4" s="332"/>
      <c r="E4" s="53">
        <v>175.61774249999996</v>
      </c>
      <c r="F4" s="54">
        <f t="shared" si="0"/>
        <v>175.61774249999996</v>
      </c>
      <c r="G4" s="54">
        <f t="shared" si="1"/>
        <v>639.25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3.5" customHeight="1" x14ac:dyDescent="0.2">
      <c r="A5" s="332"/>
      <c r="B5" s="51" t="s">
        <v>87</v>
      </c>
      <c r="C5" s="52">
        <v>450</v>
      </c>
      <c r="D5" s="332"/>
      <c r="E5" s="53">
        <v>96.199721200000027</v>
      </c>
      <c r="F5" s="54">
        <f t="shared" si="0"/>
        <v>256.53258986666674</v>
      </c>
      <c r="G5" s="54">
        <f t="shared" si="1"/>
        <v>933.78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34.5" customHeight="1" x14ac:dyDescent="0.2">
      <c r="A6" s="332"/>
      <c r="B6" s="51" t="s">
        <v>88</v>
      </c>
      <c r="C6" s="52">
        <v>2500</v>
      </c>
      <c r="D6" s="332"/>
      <c r="E6" s="53">
        <v>4.489733600000001</v>
      </c>
      <c r="F6" s="54">
        <f t="shared" si="0"/>
        <v>2.1550721280000005</v>
      </c>
      <c r="G6" s="54">
        <f t="shared" si="1"/>
        <v>7.84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3.5" customHeight="1" x14ac:dyDescent="0.2">
      <c r="A7" s="332"/>
      <c r="B7" s="51" t="s">
        <v>89</v>
      </c>
      <c r="C7" s="52">
        <v>1800</v>
      </c>
      <c r="D7" s="332"/>
      <c r="E7" s="53">
        <v>0</v>
      </c>
      <c r="F7" s="54">
        <f t="shared" si="0"/>
        <v>0</v>
      </c>
      <c r="G7" s="54">
        <f t="shared" si="1"/>
        <v>0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41.25" customHeight="1" x14ac:dyDescent="0.2">
      <c r="A8" s="332"/>
      <c r="B8" s="51" t="s">
        <v>90</v>
      </c>
      <c r="C8" s="52">
        <v>1500</v>
      </c>
      <c r="D8" s="332"/>
      <c r="E8" s="53">
        <v>45.390560500000007</v>
      </c>
      <c r="F8" s="54">
        <f t="shared" si="0"/>
        <v>36.312448400000001</v>
      </c>
      <c r="G8" s="54">
        <f t="shared" si="1"/>
        <v>132.18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30" customHeight="1" x14ac:dyDescent="0.2">
      <c r="A9" s="332"/>
      <c r="B9" s="55" t="s">
        <v>91</v>
      </c>
      <c r="C9" s="52">
        <v>300</v>
      </c>
      <c r="D9" s="334"/>
      <c r="E9" s="53">
        <v>165.85</v>
      </c>
      <c r="F9" s="54">
        <f t="shared" si="0"/>
        <v>663.4</v>
      </c>
      <c r="G9" s="54">
        <f t="shared" si="1"/>
        <v>2414.7800000000002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6" customHeight="1" x14ac:dyDescent="0.25">
      <c r="A10" s="332"/>
      <c r="B10" s="337" t="s">
        <v>92</v>
      </c>
      <c r="C10" s="310"/>
      <c r="D10" s="310"/>
      <c r="E10" s="311"/>
      <c r="F10" s="56">
        <f>SUM(F3:F9)</f>
        <v>1134.0178528946667</v>
      </c>
      <c r="G10" s="57" t="s">
        <v>93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9.75" customHeight="1" x14ac:dyDescent="0.25">
      <c r="A11" s="332"/>
      <c r="B11" s="352"/>
      <c r="C11" s="310"/>
      <c r="D11" s="310"/>
      <c r="E11" s="310"/>
      <c r="F11" s="310"/>
      <c r="G11" s="311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32.25" customHeight="1" x14ac:dyDescent="0.25">
      <c r="A12" s="332"/>
      <c r="B12" s="337" t="s">
        <v>94</v>
      </c>
      <c r="C12" s="310"/>
      <c r="D12" s="310"/>
      <c r="E12" s="311"/>
      <c r="F12" s="58">
        <v>3.64</v>
      </c>
      <c r="G12" s="57" t="s">
        <v>93</v>
      </c>
      <c r="H12" s="59" t="s">
        <v>95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34.5" customHeight="1" x14ac:dyDescent="0.25">
      <c r="A13" s="332"/>
      <c r="B13" s="337" t="s">
        <v>96</v>
      </c>
      <c r="C13" s="310"/>
      <c r="D13" s="310"/>
      <c r="E13" s="311"/>
      <c r="F13" s="339">
        <f>SUM(G3:G9)</f>
        <v>4127.83</v>
      </c>
      <c r="G13" s="311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9.75" customHeight="1" x14ac:dyDescent="0.25">
      <c r="A14" s="332"/>
      <c r="B14" s="346"/>
      <c r="C14" s="310"/>
      <c r="D14" s="310"/>
      <c r="E14" s="310"/>
      <c r="F14" s="310"/>
      <c r="G14" s="311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33" customHeight="1" x14ac:dyDescent="0.25">
      <c r="A15" s="332"/>
      <c r="B15" s="337" t="s">
        <v>97</v>
      </c>
      <c r="C15" s="310"/>
      <c r="D15" s="310"/>
      <c r="E15" s="311"/>
      <c r="F15" s="58">
        <v>3.02</v>
      </c>
      <c r="G15" s="60"/>
      <c r="H15" s="59" t="s">
        <v>95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36" customHeight="1" x14ac:dyDescent="0.25">
      <c r="A16" s="332"/>
      <c r="B16" s="337" t="s">
        <v>98</v>
      </c>
      <c r="C16" s="310"/>
      <c r="D16" s="310"/>
      <c r="E16" s="311"/>
      <c r="F16" s="341">
        <f>ROUND(F10*F15,2)</f>
        <v>3424.73</v>
      </c>
      <c r="G16" s="311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0.5" customHeight="1" x14ac:dyDescent="0.2">
      <c r="A17" s="332"/>
      <c r="B17" s="328"/>
      <c r="C17" s="310"/>
      <c r="D17" s="310"/>
      <c r="E17" s="310"/>
      <c r="F17" s="310"/>
      <c r="G17" s="311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3.5" customHeight="1" x14ac:dyDescent="0.25">
      <c r="A18" s="334"/>
      <c r="B18" s="353" t="s">
        <v>99</v>
      </c>
      <c r="C18" s="310"/>
      <c r="D18" s="310"/>
      <c r="E18" s="311"/>
      <c r="F18" s="61">
        <f>ROUND(F10/1200,1)</f>
        <v>0.9</v>
      </c>
      <c r="G18" s="57" t="s">
        <v>93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3.5" customHeight="1" x14ac:dyDescent="0.2">
      <c r="A19" s="348"/>
      <c r="B19" s="324"/>
      <c r="C19" s="324"/>
      <c r="D19" s="324"/>
      <c r="E19" s="324"/>
      <c r="F19" s="324"/>
      <c r="G19" s="325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3" customHeight="1" x14ac:dyDescent="0.2">
      <c r="A20" s="326"/>
      <c r="B20" s="308"/>
      <c r="C20" s="308"/>
      <c r="D20" s="308"/>
      <c r="E20" s="308"/>
      <c r="F20" s="308"/>
      <c r="G20" s="318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40.5" customHeight="1" x14ac:dyDescent="0.2">
      <c r="A21" s="331" t="s">
        <v>100</v>
      </c>
      <c r="B21" s="62" t="s">
        <v>101</v>
      </c>
      <c r="C21" s="52">
        <v>2700</v>
      </c>
      <c r="D21" s="333">
        <v>1200</v>
      </c>
      <c r="E21" s="63">
        <v>103.256164</v>
      </c>
      <c r="F21" s="63">
        <f t="shared" ref="F21:F26" si="2">ROUND($D$21*E21/C21,2)</f>
        <v>45.89</v>
      </c>
      <c r="G21" s="53">
        <f t="shared" ref="G21:G26" si="3">ROUND(F21*$F$29,2)</f>
        <v>167.04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3.5" customHeight="1" x14ac:dyDescent="0.2">
      <c r="A22" s="332"/>
      <c r="B22" s="62" t="s">
        <v>102</v>
      </c>
      <c r="C22" s="52">
        <v>9000</v>
      </c>
      <c r="D22" s="332"/>
      <c r="E22" s="63">
        <v>0</v>
      </c>
      <c r="F22" s="63">
        <f t="shared" si="2"/>
        <v>0</v>
      </c>
      <c r="G22" s="53">
        <f t="shared" si="3"/>
        <v>0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3.5" customHeight="1" x14ac:dyDescent="0.2">
      <c r="A23" s="332"/>
      <c r="B23" s="62" t="s">
        <v>103</v>
      </c>
      <c r="C23" s="52">
        <v>2700</v>
      </c>
      <c r="D23" s="332"/>
      <c r="E23" s="63">
        <v>0</v>
      </c>
      <c r="F23" s="63">
        <f t="shared" si="2"/>
        <v>0</v>
      </c>
      <c r="G23" s="53">
        <f t="shared" si="3"/>
        <v>0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3.5" customHeight="1" x14ac:dyDescent="0.2">
      <c r="A24" s="332"/>
      <c r="B24" s="62" t="s">
        <v>104</v>
      </c>
      <c r="C24" s="52">
        <v>2700</v>
      </c>
      <c r="D24" s="332"/>
      <c r="E24" s="63">
        <v>803.00000000000011</v>
      </c>
      <c r="F24" s="63">
        <f t="shared" si="2"/>
        <v>356.89</v>
      </c>
      <c r="G24" s="53">
        <f t="shared" si="3"/>
        <v>1299.08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3.5" customHeight="1" x14ac:dyDescent="0.2">
      <c r="A25" s="332"/>
      <c r="B25" s="62" t="s">
        <v>105</v>
      </c>
      <c r="C25" s="52">
        <v>2700</v>
      </c>
      <c r="D25" s="332"/>
      <c r="E25" s="63">
        <v>0</v>
      </c>
      <c r="F25" s="63">
        <f t="shared" si="2"/>
        <v>0</v>
      </c>
      <c r="G25" s="53">
        <f t="shared" si="3"/>
        <v>0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3.5" customHeight="1" x14ac:dyDescent="0.2">
      <c r="A26" s="332"/>
      <c r="B26" s="62" t="s">
        <v>106</v>
      </c>
      <c r="C26" s="52">
        <v>100000</v>
      </c>
      <c r="D26" s="334"/>
      <c r="E26" s="63">
        <v>433.62000000000006</v>
      </c>
      <c r="F26" s="63">
        <f t="shared" si="2"/>
        <v>5.2</v>
      </c>
      <c r="G26" s="53">
        <f t="shared" si="3"/>
        <v>18.93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3.5" customHeight="1" x14ac:dyDescent="0.25">
      <c r="A27" s="332"/>
      <c r="B27" s="349" t="s">
        <v>107</v>
      </c>
      <c r="C27" s="310"/>
      <c r="D27" s="310"/>
      <c r="E27" s="311"/>
      <c r="F27" s="56">
        <f>SUM(F21:F26)</f>
        <v>407.97999999999996</v>
      </c>
      <c r="G27" s="64" t="s">
        <v>93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0.5" customHeight="1" x14ac:dyDescent="0.2">
      <c r="A28" s="332"/>
      <c r="B28" s="350"/>
      <c r="C28" s="310"/>
      <c r="D28" s="310"/>
      <c r="E28" s="310"/>
      <c r="F28" s="310"/>
      <c r="G28" s="311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34.5" customHeight="1" x14ac:dyDescent="0.25">
      <c r="A29" s="332"/>
      <c r="B29" s="337" t="s">
        <v>108</v>
      </c>
      <c r="C29" s="310"/>
      <c r="D29" s="310"/>
      <c r="E29" s="311"/>
      <c r="F29" s="58">
        <v>3.64</v>
      </c>
      <c r="G29" s="64" t="s">
        <v>93</v>
      </c>
      <c r="H29" s="59" t="s">
        <v>95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34.5" customHeight="1" x14ac:dyDescent="0.25">
      <c r="A30" s="332"/>
      <c r="B30" s="337" t="s">
        <v>109</v>
      </c>
      <c r="C30" s="310"/>
      <c r="D30" s="310"/>
      <c r="E30" s="311"/>
      <c r="F30" s="341">
        <f>SUM(G21:G26)</f>
        <v>1485.05</v>
      </c>
      <c r="G30" s="311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9.75" customHeight="1" x14ac:dyDescent="0.25">
      <c r="A31" s="332"/>
      <c r="B31" s="346"/>
      <c r="C31" s="310"/>
      <c r="D31" s="310"/>
      <c r="E31" s="310"/>
      <c r="F31" s="310"/>
      <c r="G31" s="311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36" customHeight="1" x14ac:dyDescent="0.25">
      <c r="A32" s="332"/>
      <c r="B32" s="337" t="s">
        <v>110</v>
      </c>
      <c r="C32" s="310"/>
      <c r="D32" s="310"/>
      <c r="E32" s="311"/>
      <c r="F32" s="58">
        <v>3.02</v>
      </c>
      <c r="G32" s="64" t="s">
        <v>93</v>
      </c>
      <c r="H32" s="59" t="s">
        <v>95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33.75" customHeight="1" x14ac:dyDescent="0.25">
      <c r="A33" s="332"/>
      <c r="B33" s="337" t="s">
        <v>111</v>
      </c>
      <c r="C33" s="310"/>
      <c r="D33" s="310"/>
      <c r="E33" s="311"/>
      <c r="F33" s="339">
        <f>ROUND(F27*F32,2)</f>
        <v>1232.0999999999999</v>
      </c>
      <c r="G33" s="311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8" customHeight="1" x14ac:dyDescent="0.2">
      <c r="A34" s="332"/>
      <c r="B34" s="328"/>
      <c r="C34" s="310"/>
      <c r="D34" s="310"/>
      <c r="E34" s="310"/>
      <c r="F34" s="310"/>
      <c r="G34" s="311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3.5" customHeight="1" x14ac:dyDescent="0.25">
      <c r="A35" s="334"/>
      <c r="B35" s="329" t="s">
        <v>112</v>
      </c>
      <c r="C35" s="310"/>
      <c r="D35" s="310"/>
      <c r="E35" s="311"/>
      <c r="F35" s="65">
        <f>F27/1200</f>
        <v>0.3399833333333333</v>
      </c>
      <c r="G35" s="64" t="s">
        <v>93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3.5" customHeight="1" x14ac:dyDescent="0.2">
      <c r="A36" s="330"/>
      <c r="B36" s="324"/>
      <c r="C36" s="324"/>
      <c r="D36" s="324"/>
      <c r="E36" s="324"/>
      <c r="F36" s="324"/>
      <c r="G36" s="325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6.75" customHeight="1" x14ac:dyDescent="0.2">
      <c r="A37" s="326"/>
      <c r="B37" s="308"/>
      <c r="C37" s="308"/>
      <c r="D37" s="308"/>
      <c r="E37" s="308"/>
      <c r="F37" s="308"/>
      <c r="G37" s="318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43.5" customHeight="1" x14ac:dyDescent="0.2">
      <c r="A38" s="331" t="s">
        <v>113</v>
      </c>
      <c r="B38" s="66" t="s">
        <v>138</v>
      </c>
      <c r="C38" s="52">
        <v>5700</v>
      </c>
      <c r="D38" s="333">
        <v>1200</v>
      </c>
      <c r="E38" s="63">
        <v>92.920751000000024</v>
      </c>
      <c r="F38" s="67">
        <f>D38*E38/C38</f>
        <v>19.562263368421057</v>
      </c>
      <c r="G38" s="53">
        <f t="shared" ref="G38:G39" si="4">ROUND(F38*$F$42,2)</f>
        <v>71.209999999999994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39.75" customHeight="1" x14ac:dyDescent="0.2">
      <c r="A39" s="332"/>
      <c r="B39" s="51" t="s">
        <v>114</v>
      </c>
      <c r="C39" s="52">
        <v>5700</v>
      </c>
      <c r="D39" s="334"/>
      <c r="E39" s="63">
        <v>92.920751000000024</v>
      </c>
      <c r="F39" s="67">
        <f>D38*E39/C39</f>
        <v>19.562263368421057</v>
      </c>
      <c r="G39" s="53">
        <f t="shared" si="4"/>
        <v>71.209999999999994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34.5" customHeight="1" x14ac:dyDescent="0.25">
      <c r="A40" s="332"/>
      <c r="B40" s="335" t="s">
        <v>115</v>
      </c>
      <c r="C40" s="310"/>
      <c r="D40" s="310"/>
      <c r="E40" s="311"/>
      <c r="F40" s="68">
        <f>SUM(F38:F39)</f>
        <v>39.124526736842114</v>
      </c>
      <c r="G40" s="64" t="s">
        <v>93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9.75" customHeight="1" x14ac:dyDescent="0.2">
      <c r="A41" s="332"/>
      <c r="B41" s="336"/>
      <c r="C41" s="310"/>
      <c r="D41" s="310"/>
      <c r="E41" s="310"/>
      <c r="F41" s="310"/>
      <c r="G41" s="311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33" customHeight="1" x14ac:dyDescent="0.25">
      <c r="A42" s="332"/>
      <c r="B42" s="337" t="s">
        <v>116</v>
      </c>
      <c r="C42" s="310"/>
      <c r="D42" s="310"/>
      <c r="E42" s="311"/>
      <c r="F42" s="58">
        <v>3.64</v>
      </c>
      <c r="G42" s="64" t="s">
        <v>93</v>
      </c>
      <c r="H42" s="59" t="s">
        <v>95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35.25" customHeight="1" x14ac:dyDescent="0.25">
      <c r="A43" s="332"/>
      <c r="B43" s="337" t="s">
        <v>117</v>
      </c>
      <c r="C43" s="310"/>
      <c r="D43" s="310"/>
      <c r="E43" s="311"/>
      <c r="F43" s="339">
        <f>SUM(G38:G39)</f>
        <v>142.41999999999999</v>
      </c>
      <c r="G43" s="311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9" customHeight="1" x14ac:dyDescent="0.25">
      <c r="A44" s="332"/>
      <c r="B44" s="340"/>
      <c r="C44" s="324"/>
      <c r="D44" s="324"/>
      <c r="E44" s="324"/>
      <c r="F44" s="324"/>
      <c r="G44" s="324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35.25" customHeight="1" x14ac:dyDescent="0.25">
      <c r="A45" s="332"/>
      <c r="B45" s="337" t="s">
        <v>118</v>
      </c>
      <c r="C45" s="310"/>
      <c r="D45" s="310"/>
      <c r="E45" s="311"/>
      <c r="F45" s="69">
        <v>3.02</v>
      </c>
      <c r="G45" s="64" t="s">
        <v>93</v>
      </c>
      <c r="H45" s="59" t="s">
        <v>95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36" customHeight="1" x14ac:dyDescent="0.25">
      <c r="A46" s="332"/>
      <c r="B46" s="337" t="s">
        <v>119</v>
      </c>
      <c r="C46" s="310"/>
      <c r="D46" s="310"/>
      <c r="E46" s="311"/>
      <c r="F46" s="341">
        <f>ROUND(F40*F45,2)</f>
        <v>118.16</v>
      </c>
      <c r="G46" s="311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9.75" customHeight="1" x14ac:dyDescent="0.2">
      <c r="A47" s="332"/>
      <c r="B47" s="328"/>
      <c r="C47" s="310"/>
      <c r="D47" s="310"/>
      <c r="E47" s="310"/>
      <c r="F47" s="310"/>
      <c r="G47" s="311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33" customHeight="1" x14ac:dyDescent="0.2">
      <c r="A48" s="332"/>
      <c r="B48" s="338" t="s">
        <v>120</v>
      </c>
      <c r="C48" s="310"/>
      <c r="D48" s="310"/>
      <c r="E48" s="311"/>
      <c r="F48" s="70">
        <f>F40/1200</f>
        <v>3.2603772280701764E-2</v>
      </c>
      <c r="G48" s="64" t="s">
        <v>93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3.5" customHeight="1" x14ac:dyDescent="0.2">
      <c r="A49" s="330"/>
      <c r="B49" s="324"/>
      <c r="C49" s="324"/>
      <c r="D49" s="324"/>
      <c r="E49" s="324"/>
      <c r="F49" s="324"/>
      <c r="G49" s="325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7.5" customHeight="1" x14ac:dyDescent="0.2">
      <c r="A50" s="326"/>
      <c r="B50" s="308"/>
      <c r="C50" s="308"/>
      <c r="D50" s="308"/>
      <c r="E50" s="308"/>
      <c r="F50" s="308"/>
      <c r="G50" s="318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17" customHeight="1" x14ac:dyDescent="0.2">
      <c r="A51" s="71"/>
      <c r="B51" s="72" t="s">
        <v>83</v>
      </c>
      <c r="C51" s="72" t="s">
        <v>139</v>
      </c>
      <c r="D51" s="72" t="s">
        <v>140</v>
      </c>
      <c r="E51" s="72" t="s">
        <v>141</v>
      </c>
      <c r="F51" s="342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0.5" customHeight="1" x14ac:dyDescent="0.2">
      <c r="A52" s="313"/>
      <c r="B52" s="310"/>
      <c r="C52" s="310"/>
      <c r="D52" s="310"/>
      <c r="E52" s="311"/>
      <c r="F52" s="306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79.5" customHeight="1" x14ac:dyDescent="0.2">
      <c r="A53" s="73" t="s">
        <v>121</v>
      </c>
      <c r="B53" s="74" t="s">
        <v>142</v>
      </c>
      <c r="C53" s="75">
        <v>160</v>
      </c>
      <c r="D53" s="76" t="s">
        <v>122</v>
      </c>
      <c r="E53" s="77">
        <v>0</v>
      </c>
      <c r="F53" s="306"/>
      <c r="G53" s="78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3.5" customHeight="1" x14ac:dyDescent="0.2">
      <c r="A54" s="79" t="s">
        <v>123</v>
      </c>
      <c r="B54" s="80" t="s">
        <v>124</v>
      </c>
      <c r="C54" s="81">
        <v>160</v>
      </c>
      <c r="D54" s="82" t="s">
        <v>122</v>
      </c>
      <c r="E54" s="53">
        <v>0</v>
      </c>
      <c r="F54" s="308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36" customHeight="1" x14ac:dyDescent="0.25">
      <c r="A55" s="343" t="s">
        <v>125</v>
      </c>
      <c r="B55" s="338" t="s">
        <v>143</v>
      </c>
      <c r="C55" s="310"/>
      <c r="D55" s="345"/>
      <c r="E55" s="83">
        <f>SUM(E53:E54)</f>
        <v>0</v>
      </c>
      <c r="F55" s="84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8.25" customHeight="1" x14ac:dyDescent="0.2">
      <c r="A56" s="344"/>
      <c r="B56" s="328"/>
      <c r="C56" s="310"/>
      <c r="D56" s="310"/>
      <c r="E56" s="310"/>
      <c r="F56" s="31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34.5" customHeight="1" x14ac:dyDescent="0.25">
      <c r="A57" s="344"/>
      <c r="B57" s="337" t="s">
        <v>126</v>
      </c>
      <c r="C57" s="310"/>
      <c r="D57" s="310"/>
      <c r="E57" s="311"/>
      <c r="F57" s="85">
        <v>0.24</v>
      </c>
      <c r="G57" s="50"/>
      <c r="H57" s="59" t="s">
        <v>95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33" customHeight="1" x14ac:dyDescent="0.25">
      <c r="A58" s="344"/>
      <c r="B58" s="337" t="s">
        <v>127</v>
      </c>
      <c r="C58" s="310"/>
      <c r="D58" s="310"/>
      <c r="E58" s="311"/>
      <c r="F58" s="85">
        <f>ROUND(E55*F57,2)</f>
        <v>0</v>
      </c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0.5" customHeight="1" x14ac:dyDescent="0.25">
      <c r="A59" s="344"/>
      <c r="B59" s="346"/>
      <c r="C59" s="310"/>
      <c r="D59" s="310"/>
      <c r="E59" s="310"/>
      <c r="F59" s="311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33.75" customHeight="1" x14ac:dyDescent="0.25">
      <c r="A60" s="344"/>
      <c r="B60" s="337" t="s">
        <v>128</v>
      </c>
      <c r="C60" s="310"/>
      <c r="D60" s="310"/>
      <c r="E60" s="311"/>
      <c r="F60" s="85">
        <v>0.2</v>
      </c>
      <c r="G60" s="50"/>
      <c r="H60" s="59" t="s">
        <v>95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32.25" customHeight="1" x14ac:dyDescent="0.25">
      <c r="A61" s="344"/>
      <c r="B61" s="337" t="s">
        <v>129</v>
      </c>
      <c r="C61" s="310"/>
      <c r="D61" s="310"/>
      <c r="E61" s="311"/>
      <c r="F61" s="85">
        <f>ROUND(E55*F60,2)</f>
        <v>0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7.5" customHeight="1" x14ac:dyDescent="0.2">
      <c r="A62" s="344"/>
      <c r="B62" s="347"/>
      <c r="C62" s="310"/>
      <c r="D62" s="310"/>
      <c r="E62" s="310"/>
      <c r="F62" s="311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0.75" customHeight="1" x14ac:dyDescent="0.2">
      <c r="A63" s="344"/>
      <c r="B63" s="320"/>
      <c r="C63" s="321"/>
      <c r="D63" s="321"/>
      <c r="E63" s="321"/>
      <c r="F63" s="322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2.75" customHeight="1" x14ac:dyDescent="0.2">
      <c r="A64" s="323"/>
      <c r="B64" s="324"/>
      <c r="C64" s="324"/>
      <c r="D64" s="324"/>
      <c r="E64" s="324"/>
      <c r="F64" s="325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3.5" hidden="1" customHeight="1" x14ac:dyDescent="0.2">
      <c r="A65" s="326"/>
      <c r="B65" s="308"/>
      <c r="C65" s="308"/>
      <c r="D65" s="308"/>
      <c r="E65" s="308"/>
      <c r="F65" s="318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35.25" customHeight="1" x14ac:dyDescent="0.25">
      <c r="A66" s="327" t="s">
        <v>130</v>
      </c>
      <c r="B66" s="310"/>
      <c r="C66" s="310"/>
      <c r="D66" s="310"/>
      <c r="E66" s="311"/>
      <c r="F66" s="86">
        <f>ROUND(F13+F30+F43+F58,2)</f>
        <v>5755.3</v>
      </c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9" customHeight="1" x14ac:dyDescent="0.2">
      <c r="A67" s="319"/>
      <c r="B67" s="310"/>
      <c r="C67" s="310"/>
      <c r="D67" s="310"/>
      <c r="E67" s="310"/>
      <c r="F67" s="311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66" customHeight="1" x14ac:dyDescent="0.25">
      <c r="A68" s="327" t="s">
        <v>144</v>
      </c>
      <c r="B68" s="310"/>
      <c r="C68" s="310"/>
      <c r="D68" s="310"/>
      <c r="E68" s="311"/>
      <c r="F68" s="87">
        <f>ROUND(F16+F33+F46+F61,2)</f>
        <v>4774.99</v>
      </c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9.75" customHeight="1" x14ac:dyDescent="0.2">
      <c r="A69" s="319"/>
      <c r="B69" s="310"/>
      <c r="C69" s="310"/>
      <c r="D69" s="310"/>
      <c r="E69" s="310"/>
      <c r="F69" s="311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50.25" customHeight="1" x14ac:dyDescent="0.25">
      <c r="A70" s="327" t="s">
        <v>131</v>
      </c>
      <c r="B70" s="310"/>
      <c r="C70" s="310"/>
      <c r="D70" s="310"/>
      <c r="E70" s="311"/>
      <c r="F70" s="88">
        <f>ROUND(F18+F35+F48,2)</f>
        <v>1.27</v>
      </c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9.75" customHeight="1" x14ac:dyDescent="0.2">
      <c r="A71" s="319"/>
      <c r="B71" s="310"/>
      <c r="C71" s="310"/>
      <c r="D71" s="310"/>
      <c r="E71" s="310"/>
      <c r="F71" s="311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4.25" customHeight="1" x14ac:dyDescent="0.2">
      <c r="A72" s="313"/>
      <c r="B72" s="310"/>
      <c r="C72" s="310"/>
      <c r="D72" s="310"/>
      <c r="E72" s="310"/>
      <c r="F72" s="311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3.5" customHeight="1" x14ac:dyDescent="0.2">
      <c r="A73" s="89"/>
      <c r="B73" s="89"/>
      <c r="C73" s="89"/>
      <c r="D73" s="50"/>
      <c r="E73" s="50"/>
      <c r="F73" s="9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3.5" customHeight="1" x14ac:dyDescent="0.2">
      <c r="A74" s="91"/>
      <c r="B74" s="92"/>
      <c r="C74" s="93"/>
      <c r="D74" s="94"/>
      <c r="E74" s="95"/>
      <c r="F74" s="96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3.5" customHeight="1" x14ac:dyDescent="0.2">
      <c r="A75" s="89"/>
      <c r="B75" s="89"/>
      <c r="C75" s="314"/>
      <c r="D75" s="306"/>
      <c r="E75" s="306"/>
      <c r="F75" s="90"/>
      <c r="G75" s="50">
        <v>5.2200000000000006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32.25" customHeight="1" x14ac:dyDescent="0.2">
      <c r="A76" s="89"/>
      <c r="B76" s="89"/>
      <c r="C76" s="315"/>
      <c r="D76" s="306"/>
      <c r="E76" s="306"/>
      <c r="F76" s="97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3.5" customHeight="1" x14ac:dyDescent="0.2">
      <c r="A77" s="89"/>
      <c r="B77" s="89"/>
      <c r="C77" s="89"/>
      <c r="D77" s="50"/>
      <c r="E77" s="50"/>
      <c r="F77" s="9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3.5" customHeight="1" x14ac:dyDescent="0.2">
      <c r="A78" s="89"/>
      <c r="B78" s="89"/>
      <c r="C78" s="89"/>
      <c r="D78" s="50"/>
      <c r="E78" s="50"/>
      <c r="F78" s="90"/>
      <c r="G78" s="98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3.5" customHeight="1" x14ac:dyDescent="0.2">
      <c r="A79" s="89"/>
      <c r="B79" s="89"/>
      <c r="C79" s="89"/>
      <c r="D79" s="50"/>
      <c r="E79" s="50"/>
      <c r="F79" s="9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" customHeight="1" x14ac:dyDescent="0.25">
      <c r="A80" s="316"/>
      <c r="B80" s="306"/>
      <c r="C80" s="306"/>
      <c r="D80" s="306"/>
      <c r="E80" s="306"/>
      <c r="F80" s="99">
        <v>0.12291666666666666</v>
      </c>
      <c r="G80" s="50">
        <v>177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3.5" customHeight="1" x14ac:dyDescent="0.2">
      <c r="A81" s="89"/>
      <c r="B81" s="89"/>
      <c r="C81" s="89"/>
      <c r="D81" s="50"/>
      <c r="E81" s="50"/>
      <c r="F81" s="98">
        <v>7.3611111111111113E-2</v>
      </c>
      <c r="G81" s="50">
        <v>0.22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" customHeight="1" x14ac:dyDescent="0.25">
      <c r="A82" s="317"/>
      <c r="B82" s="308"/>
      <c r="C82" s="308"/>
      <c r="D82" s="308"/>
      <c r="E82" s="318"/>
      <c r="F82" s="90"/>
      <c r="G82" s="50"/>
      <c r="H82" s="50"/>
      <c r="I82" s="50"/>
      <c r="J82" s="98"/>
      <c r="K82" s="98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3.5" customHeight="1" x14ac:dyDescent="0.2">
      <c r="A83" s="89"/>
      <c r="B83" s="89"/>
      <c r="C83" s="89"/>
      <c r="D83" s="50"/>
      <c r="E83" s="50"/>
      <c r="F83" s="98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3.5" customHeight="1" x14ac:dyDescent="0.2">
      <c r="A84" s="89"/>
      <c r="B84" s="89"/>
      <c r="C84" s="89"/>
      <c r="D84" s="50"/>
      <c r="E84" s="50"/>
      <c r="F84" s="9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3.5" customHeight="1" x14ac:dyDescent="0.2">
      <c r="A85" s="89"/>
      <c r="B85" s="89"/>
      <c r="C85" s="89"/>
      <c r="D85" s="50"/>
      <c r="E85" s="50"/>
      <c r="F85" s="90"/>
      <c r="G85" s="50"/>
      <c r="H85" s="50"/>
      <c r="I85" s="98"/>
      <c r="J85" s="50"/>
      <c r="K85" s="50"/>
      <c r="L85" s="98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3.5" customHeight="1" x14ac:dyDescent="0.2">
      <c r="A86" s="89"/>
      <c r="B86" s="89"/>
      <c r="C86" s="89"/>
      <c r="D86" s="50"/>
      <c r="E86" s="50"/>
      <c r="F86" s="9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3.5" customHeight="1" x14ac:dyDescent="0.2">
      <c r="A87" s="89"/>
      <c r="B87" s="89"/>
      <c r="C87" s="89"/>
      <c r="D87" s="50"/>
      <c r="E87" s="50"/>
      <c r="F87" s="9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3.5" customHeight="1" x14ac:dyDescent="0.2">
      <c r="A88" s="89"/>
      <c r="B88" s="89"/>
      <c r="C88" s="89"/>
      <c r="D88" s="50"/>
      <c r="E88" s="50"/>
      <c r="F88" s="9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3.5" customHeight="1" x14ac:dyDescent="0.2">
      <c r="A89" s="89"/>
      <c r="B89" s="89"/>
      <c r="C89" s="89"/>
      <c r="D89" s="50"/>
      <c r="E89" s="50"/>
      <c r="F89" s="9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3.5" customHeight="1" x14ac:dyDescent="0.2">
      <c r="A90" s="89"/>
      <c r="B90" s="89"/>
      <c r="C90" s="89"/>
      <c r="D90" s="50"/>
      <c r="E90" s="50"/>
      <c r="F90" s="9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3.5" customHeight="1" x14ac:dyDescent="0.2">
      <c r="A91" s="89"/>
      <c r="B91" s="89"/>
      <c r="C91" s="89"/>
      <c r="D91" s="50"/>
      <c r="E91" s="50"/>
      <c r="F91" s="9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3.5" customHeight="1" x14ac:dyDescent="0.2">
      <c r="A92" s="89"/>
      <c r="B92" s="89"/>
      <c r="C92" s="89"/>
      <c r="D92" s="50"/>
      <c r="E92" s="50"/>
      <c r="F92" s="9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3.5" customHeight="1" x14ac:dyDescent="0.2">
      <c r="A93" s="89"/>
      <c r="B93" s="89"/>
      <c r="C93" s="89"/>
      <c r="D93" s="50"/>
      <c r="E93" s="50"/>
      <c r="F93" s="9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3.5" customHeight="1" x14ac:dyDescent="0.2">
      <c r="A94" s="89"/>
      <c r="B94" s="89"/>
      <c r="C94" s="89"/>
      <c r="D94" s="50"/>
      <c r="E94" s="50"/>
      <c r="F94" s="9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3.5" customHeight="1" x14ac:dyDescent="0.2">
      <c r="A95" s="89"/>
      <c r="B95" s="89"/>
      <c r="C95" s="89"/>
      <c r="D95" s="50"/>
      <c r="E95" s="50"/>
      <c r="F95" s="9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3.5" customHeight="1" x14ac:dyDescent="0.2">
      <c r="A96" s="89"/>
      <c r="B96" s="89"/>
      <c r="C96" s="89"/>
      <c r="D96" s="50"/>
      <c r="E96" s="50"/>
      <c r="F96" s="9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3.5" customHeight="1" x14ac:dyDescent="0.2">
      <c r="A97" s="89"/>
      <c r="B97" s="89"/>
      <c r="C97" s="89"/>
      <c r="D97" s="50"/>
      <c r="E97" s="50"/>
      <c r="F97" s="9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3.5" customHeight="1" x14ac:dyDescent="0.2">
      <c r="A98" s="89"/>
      <c r="B98" s="89"/>
      <c r="C98" s="89"/>
      <c r="D98" s="50"/>
      <c r="E98" s="50"/>
      <c r="F98" s="9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3.5" customHeight="1" x14ac:dyDescent="0.2">
      <c r="A99" s="89"/>
      <c r="B99" s="89"/>
      <c r="C99" s="89"/>
      <c r="D99" s="50"/>
      <c r="E99" s="50"/>
      <c r="F99" s="9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3.5" customHeight="1" x14ac:dyDescent="0.2">
      <c r="A100" s="89"/>
      <c r="B100" s="89"/>
      <c r="C100" s="89"/>
      <c r="D100" s="50"/>
      <c r="E100" s="50"/>
      <c r="F100" s="9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3.5" customHeight="1" x14ac:dyDescent="0.2">
      <c r="A101" s="89"/>
      <c r="B101" s="89"/>
      <c r="C101" s="89"/>
      <c r="D101" s="50"/>
      <c r="E101" s="50"/>
      <c r="F101" s="9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3.5" customHeight="1" x14ac:dyDescent="0.2">
      <c r="A102" s="89"/>
      <c r="B102" s="89"/>
      <c r="C102" s="89"/>
      <c r="D102" s="50"/>
      <c r="E102" s="50"/>
      <c r="F102" s="9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3.5" customHeight="1" x14ac:dyDescent="0.2">
      <c r="A103" s="89"/>
      <c r="B103" s="89"/>
      <c r="C103" s="89"/>
      <c r="D103" s="50"/>
      <c r="E103" s="50"/>
      <c r="F103" s="9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3.5" customHeight="1" x14ac:dyDescent="0.2">
      <c r="A104" s="89"/>
      <c r="B104" s="89"/>
      <c r="C104" s="89"/>
      <c r="D104" s="50"/>
      <c r="E104" s="50"/>
      <c r="F104" s="9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3.5" customHeight="1" x14ac:dyDescent="0.2">
      <c r="A105" s="89"/>
      <c r="B105" s="89"/>
      <c r="C105" s="89"/>
      <c r="D105" s="50"/>
      <c r="E105" s="50"/>
      <c r="F105" s="9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3.5" customHeight="1" x14ac:dyDescent="0.2">
      <c r="A106" s="89"/>
      <c r="B106" s="89"/>
      <c r="C106" s="89"/>
      <c r="D106" s="50"/>
      <c r="E106" s="50"/>
      <c r="F106" s="9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3.5" customHeight="1" x14ac:dyDescent="0.2">
      <c r="A107" s="89"/>
      <c r="B107" s="89"/>
      <c r="C107" s="89"/>
      <c r="D107" s="50"/>
      <c r="E107" s="50"/>
      <c r="F107" s="9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3.5" customHeight="1" x14ac:dyDescent="0.2">
      <c r="A108" s="89"/>
      <c r="B108" s="89"/>
      <c r="C108" s="89"/>
      <c r="D108" s="50"/>
      <c r="E108" s="50"/>
      <c r="F108" s="9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3.5" customHeight="1" x14ac:dyDescent="0.2">
      <c r="A109" s="89"/>
      <c r="B109" s="89"/>
      <c r="C109" s="89"/>
      <c r="D109" s="50"/>
      <c r="E109" s="50"/>
      <c r="F109" s="9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3.5" customHeight="1" x14ac:dyDescent="0.2">
      <c r="A110" s="89"/>
      <c r="B110" s="89"/>
      <c r="C110" s="89"/>
      <c r="D110" s="50"/>
      <c r="E110" s="50"/>
      <c r="F110" s="9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3.5" customHeight="1" x14ac:dyDescent="0.2">
      <c r="A111" s="89"/>
      <c r="B111" s="89"/>
      <c r="C111" s="89"/>
      <c r="D111" s="50"/>
      <c r="E111" s="50"/>
      <c r="F111" s="9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3.5" customHeight="1" x14ac:dyDescent="0.2">
      <c r="A112" s="89"/>
      <c r="B112" s="89"/>
      <c r="C112" s="89"/>
      <c r="D112" s="50"/>
      <c r="E112" s="50"/>
      <c r="F112" s="9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3.5" customHeight="1" x14ac:dyDescent="0.2">
      <c r="A113" s="89"/>
      <c r="B113" s="89"/>
      <c r="C113" s="89"/>
      <c r="D113" s="50"/>
      <c r="E113" s="50"/>
      <c r="F113" s="9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3.5" customHeight="1" x14ac:dyDescent="0.2">
      <c r="A114" s="89"/>
      <c r="B114" s="89"/>
      <c r="C114" s="89"/>
      <c r="D114" s="50"/>
      <c r="E114" s="50"/>
      <c r="F114" s="9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3.5" customHeight="1" x14ac:dyDescent="0.2">
      <c r="A115" s="89"/>
      <c r="B115" s="89"/>
      <c r="C115" s="89"/>
      <c r="D115" s="50"/>
      <c r="E115" s="50"/>
      <c r="F115" s="9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3.5" customHeight="1" x14ac:dyDescent="0.2">
      <c r="A116" s="89"/>
      <c r="B116" s="89"/>
      <c r="C116" s="89"/>
      <c r="D116" s="50"/>
      <c r="E116" s="50"/>
      <c r="F116" s="9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3.5" customHeight="1" x14ac:dyDescent="0.2">
      <c r="A117" s="89"/>
      <c r="B117" s="89"/>
      <c r="C117" s="89"/>
      <c r="D117" s="50"/>
      <c r="E117" s="50"/>
      <c r="F117" s="9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3.5" customHeight="1" x14ac:dyDescent="0.2">
      <c r="A118" s="89"/>
      <c r="B118" s="89"/>
      <c r="C118" s="89"/>
      <c r="D118" s="50"/>
      <c r="E118" s="50"/>
      <c r="F118" s="9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3.5" customHeight="1" x14ac:dyDescent="0.2">
      <c r="A119" s="89"/>
      <c r="B119" s="89"/>
      <c r="C119" s="89"/>
      <c r="D119" s="50"/>
      <c r="E119" s="50"/>
      <c r="F119" s="9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3.5" customHeight="1" x14ac:dyDescent="0.2">
      <c r="A120" s="89"/>
      <c r="B120" s="89"/>
      <c r="C120" s="89"/>
      <c r="D120" s="50"/>
      <c r="E120" s="50"/>
      <c r="F120" s="9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3.5" customHeight="1" x14ac:dyDescent="0.2">
      <c r="A121" s="89"/>
      <c r="B121" s="89"/>
      <c r="C121" s="89"/>
      <c r="D121" s="50"/>
      <c r="E121" s="50"/>
      <c r="F121" s="9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3.5" customHeight="1" x14ac:dyDescent="0.2">
      <c r="A122" s="89"/>
      <c r="B122" s="89"/>
      <c r="C122" s="89"/>
      <c r="D122" s="50"/>
      <c r="E122" s="50"/>
      <c r="F122" s="9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3.5" customHeight="1" x14ac:dyDescent="0.2">
      <c r="A123" s="89"/>
      <c r="B123" s="89"/>
      <c r="C123" s="89"/>
      <c r="D123" s="50"/>
      <c r="E123" s="50"/>
      <c r="F123" s="9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3.5" customHeight="1" x14ac:dyDescent="0.2">
      <c r="A124" s="89"/>
      <c r="B124" s="89"/>
      <c r="C124" s="89"/>
      <c r="D124" s="50"/>
      <c r="E124" s="50"/>
      <c r="F124" s="9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3.5" customHeight="1" x14ac:dyDescent="0.2">
      <c r="A125" s="89"/>
      <c r="B125" s="89"/>
      <c r="C125" s="89"/>
      <c r="D125" s="50"/>
      <c r="E125" s="50"/>
      <c r="F125" s="9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3.5" customHeight="1" x14ac:dyDescent="0.2">
      <c r="A126" s="89"/>
      <c r="B126" s="89"/>
      <c r="C126" s="89"/>
      <c r="D126" s="50"/>
      <c r="E126" s="50"/>
      <c r="F126" s="9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3.5" customHeight="1" x14ac:dyDescent="0.2">
      <c r="A127" s="89"/>
      <c r="B127" s="89"/>
      <c r="C127" s="89"/>
      <c r="D127" s="50"/>
      <c r="E127" s="50"/>
      <c r="F127" s="9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3.5" customHeight="1" x14ac:dyDescent="0.2">
      <c r="A128" s="89"/>
      <c r="B128" s="89"/>
      <c r="C128" s="89"/>
      <c r="D128" s="50"/>
      <c r="E128" s="50"/>
      <c r="F128" s="9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3.5" customHeight="1" x14ac:dyDescent="0.2">
      <c r="A129" s="89"/>
      <c r="B129" s="89"/>
      <c r="C129" s="89"/>
      <c r="D129" s="50"/>
      <c r="E129" s="50"/>
      <c r="F129" s="9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3.5" customHeight="1" x14ac:dyDescent="0.2">
      <c r="A130" s="89"/>
      <c r="B130" s="89"/>
      <c r="C130" s="89"/>
      <c r="D130" s="50"/>
      <c r="E130" s="50"/>
      <c r="F130" s="9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3.5" customHeight="1" x14ac:dyDescent="0.2">
      <c r="A131" s="89"/>
      <c r="B131" s="89"/>
      <c r="C131" s="89"/>
      <c r="D131" s="50"/>
      <c r="E131" s="50"/>
      <c r="F131" s="9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3.5" customHeight="1" x14ac:dyDescent="0.2">
      <c r="A132" s="89"/>
      <c r="B132" s="89"/>
      <c r="C132" s="89"/>
      <c r="D132" s="50"/>
      <c r="E132" s="50"/>
      <c r="F132" s="9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3.5" customHeight="1" x14ac:dyDescent="0.2">
      <c r="A133" s="89"/>
      <c r="B133" s="89"/>
      <c r="C133" s="89"/>
      <c r="D133" s="50"/>
      <c r="E133" s="50"/>
      <c r="F133" s="9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3.5" customHeight="1" x14ac:dyDescent="0.2">
      <c r="A134" s="89"/>
      <c r="B134" s="89"/>
      <c r="C134" s="89"/>
      <c r="D134" s="50"/>
      <c r="E134" s="50"/>
      <c r="F134" s="9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3.5" customHeight="1" x14ac:dyDescent="0.2">
      <c r="A135" s="89"/>
      <c r="B135" s="89"/>
      <c r="C135" s="89"/>
      <c r="D135" s="50"/>
      <c r="E135" s="50"/>
      <c r="F135" s="9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3.5" customHeight="1" x14ac:dyDescent="0.2">
      <c r="A136" s="89"/>
      <c r="B136" s="89"/>
      <c r="C136" s="89"/>
      <c r="D136" s="50"/>
      <c r="E136" s="50"/>
      <c r="F136" s="9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3.5" customHeight="1" x14ac:dyDescent="0.2">
      <c r="A137" s="89"/>
      <c r="B137" s="89"/>
      <c r="C137" s="89"/>
      <c r="D137" s="50"/>
      <c r="E137" s="50"/>
      <c r="F137" s="9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3.5" customHeight="1" x14ac:dyDescent="0.2">
      <c r="A138" s="89"/>
      <c r="B138" s="89"/>
      <c r="C138" s="89"/>
      <c r="D138" s="50"/>
      <c r="E138" s="50"/>
      <c r="F138" s="9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3.5" customHeight="1" x14ac:dyDescent="0.2">
      <c r="A139" s="89"/>
      <c r="B139" s="89"/>
      <c r="C139" s="89"/>
      <c r="D139" s="50"/>
      <c r="E139" s="50"/>
      <c r="F139" s="9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3.5" customHeight="1" x14ac:dyDescent="0.2">
      <c r="A140" s="89"/>
      <c r="B140" s="89"/>
      <c r="C140" s="89"/>
      <c r="D140" s="50"/>
      <c r="E140" s="50"/>
      <c r="F140" s="9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3.5" customHeight="1" x14ac:dyDescent="0.2">
      <c r="A141" s="89"/>
      <c r="B141" s="89"/>
      <c r="C141" s="89"/>
      <c r="D141" s="50"/>
      <c r="E141" s="50"/>
      <c r="F141" s="9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3.5" customHeight="1" x14ac:dyDescent="0.2">
      <c r="A142" s="89"/>
      <c r="B142" s="89"/>
      <c r="C142" s="89"/>
      <c r="D142" s="50"/>
      <c r="E142" s="50"/>
      <c r="F142" s="9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3.5" customHeight="1" x14ac:dyDescent="0.2">
      <c r="A143" s="89"/>
      <c r="B143" s="89"/>
      <c r="C143" s="89"/>
      <c r="D143" s="50"/>
      <c r="E143" s="50"/>
      <c r="F143" s="9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3.5" customHeight="1" x14ac:dyDescent="0.2">
      <c r="A144" s="89"/>
      <c r="B144" s="89"/>
      <c r="C144" s="89"/>
      <c r="D144" s="50"/>
      <c r="E144" s="50"/>
      <c r="F144" s="9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3.5" customHeight="1" x14ac:dyDescent="0.2">
      <c r="A145" s="89"/>
      <c r="B145" s="89"/>
      <c r="C145" s="89"/>
      <c r="D145" s="50"/>
      <c r="E145" s="50"/>
      <c r="F145" s="9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3.5" customHeight="1" x14ac:dyDescent="0.2">
      <c r="A146" s="89"/>
      <c r="B146" s="89"/>
      <c r="C146" s="89"/>
      <c r="D146" s="50"/>
      <c r="E146" s="50"/>
      <c r="F146" s="9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3.5" customHeight="1" x14ac:dyDescent="0.2">
      <c r="A147" s="89"/>
      <c r="B147" s="89"/>
      <c r="C147" s="89"/>
      <c r="D147" s="50"/>
      <c r="E147" s="50"/>
      <c r="F147" s="9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3.5" customHeight="1" x14ac:dyDescent="0.2">
      <c r="A148" s="89"/>
      <c r="B148" s="89"/>
      <c r="C148" s="89"/>
      <c r="D148" s="50"/>
      <c r="E148" s="50"/>
      <c r="F148" s="9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3.5" customHeight="1" x14ac:dyDescent="0.2">
      <c r="A149" s="89"/>
      <c r="B149" s="89"/>
      <c r="C149" s="89"/>
      <c r="D149" s="50"/>
      <c r="E149" s="50"/>
      <c r="F149" s="9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3.5" customHeight="1" x14ac:dyDescent="0.2">
      <c r="A150" s="89"/>
      <c r="B150" s="89"/>
      <c r="C150" s="89"/>
      <c r="D150" s="50"/>
      <c r="E150" s="50"/>
      <c r="F150" s="9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3.5" customHeight="1" x14ac:dyDescent="0.2">
      <c r="A151" s="89"/>
      <c r="B151" s="89"/>
      <c r="C151" s="89"/>
      <c r="D151" s="50"/>
      <c r="E151" s="50"/>
      <c r="F151" s="9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3.5" customHeight="1" x14ac:dyDescent="0.2">
      <c r="A152" s="89"/>
      <c r="B152" s="89"/>
      <c r="C152" s="89"/>
      <c r="D152" s="50"/>
      <c r="E152" s="50"/>
      <c r="F152" s="9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3.5" customHeight="1" x14ac:dyDescent="0.2">
      <c r="A153" s="89"/>
      <c r="B153" s="89"/>
      <c r="C153" s="89"/>
      <c r="D153" s="50"/>
      <c r="E153" s="50"/>
      <c r="F153" s="9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3.5" customHeight="1" x14ac:dyDescent="0.2">
      <c r="A154" s="89"/>
      <c r="B154" s="89"/>
      <c r="C154" s="89"/>
      <c r="D154" s="50"/>
      <c r="E154" s="50"/>
      <c r="F154" s="9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3.5" customHeight="1" x14ac:dyDescent="0.2">
      <c r="A155" s="89"/>
      <c r="B155" s="89"/>
      <c r="C155" s="89"/>
      <c r="D155" s="50"/>
      <c r="E155" s="50"/>
      <c r="F155" s="9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3.5" customHeight="1" x14ac:dyDescent="0.2">
      <c r="A156" s="89"/>
      <c r="B156" s="89"/>
      <c r="C156" s="89"/>
      <c r="D156" s="50"/>
      <c r="E156" s="50"/>
      <c r="F156" s="9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3.5" customHeight="1" x14ac:dyDescent="0.2">
      <c r="A157" s="89"/>
      <c r="B157" s="89"/>
      <c r="C157" s="89"/>
      <c r="D157" s="50"/>
      <c r="E157" s="50"/>
      <c r="F157" s="9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3.5" customHeight="1" x14ac:dyDescent="0.2">
      <c r="A158" s="89"/>
      <c r="B158" s="89"/>
      <c r="C158" s="89"/>
      <c r="D158" s="50"/>
      <c r="E158" s="50"/>
      <c r="F158" s="9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3.5" customHeight="1" x14ac:dyDescent="0.2">
      <c r="A159" s="89"/>
      <c r="B159" s="89"/>
      <c r="C159" s="89"/>
      <c r="D159" s="50"/>
      <c r="E159" s="50"/>
      <c r="F159" s="9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3.5" customHeight="1" x14ac:dyDescent="0.2">
      <c r="A160" s="89"/>
      <c r="B160" s="89"/>
      <c r="C160" s="89"/>
      <c r="D160" s="50"/>
      <c r="E160" s="50"/>
      <c r="F160" s="9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3.5" customHeight="1" x14ac:dyDescent="0.2">
      <c r="A161" s="89"/>
      <c r="B161" s="89"/>
      <c r="C161" s="89"/>
      <c r="D161" s="50"/>
      <c r="E161" s="50"/>
      <c r="F161" s="9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3.5" customHeight="1" x14ac:dyDescent="0.2">
      <c r="A162" s="89"/>
      <c r="B162" s="89"/>
      <c r="C162" s="89"/>
      <c r="D162" s="50"/>
      <c r="E162" s="50"/>
      <c r="F162" s="9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3.5" customHeight="1" x14ac:dyDescent="0.2">
      <c r="A163" s="89"/>
      <c r="B163" s="89"/>
      <c r="C163" s="89"/>
      <c r="D163" s="50"/>
      <c r="E163" s="50"/>
      <c r="F163" s="9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3.5" customHeight="1" x14ac:dyDescent="0.2">
      <c r="A164" s="89"/>
      <c r="B164" s="89"/>
      <c r="C164" s="89"/>
      <c r="D164" s="50"/>
      <c r="E164" s="50"/>
      <c r="F164" s="9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3.5" customHeight="1" x14ac:dyDescent="0.2">
      <c r="A165" s="89"/>
      <c r="B165" s="89"/>
      <c r="C165" s="89"/>
      <c r="D165" s="50"/>
      <c r="E165" s="50"/>
      <c r="F165" s="9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3.5" customHeight="1" x14ac:dyDescent="0.2">
      <c r="A166" s="89"/>
      <c r="B166" s="89"/>
      <c r="C166" s="89"/>
      <c r="D166" s="50"/>
      <c r="E166" s="50"/>
      <c r="F166" s="9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3.5" customHeight="1" x14ac:dyDescent="0.2">
      <c r="A167" s="89"/>
      <c r="B167" s="89"/>
      <c r="C167" s="89"/>
      <c r="D167" s="50"/>
      <c r="E167" s="50"/>
      <c r="F167" s="9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3.5" customHeight="1" x14ac:dyDescent="0.2">
      <c r="A168" s="89"/>
      <c r="B168" s="89"/>
      <c r="C168" s="89"/>
      <c r="D168" s="50"/>
      <c r="E168" s="50"/>
      <c r="F168" s="9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3.5" customHeight="1" x14ac:dyDescent="0.2">
      <c r="A169" s="89"/>
      <c r="B169" s="89"/>
      <c r="C169" s="89"/>
      <c r="D169" s="50"/>
      <c r="E169" s="50"/>
      <c r="F169" s="9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3.5" customHeight="1" x14ac:dyDescent="0.2">
      <c r="A170" s="89"/>
      <c r="B170" s="89"/>
      <c r="C170" s="89"/>
      <c r="D170" s="50"/>
      <c r="E170" s="50"/>
      <c r="F170" s="9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3.5" customHeight="1" x14ac:dyDescent="0.2">
      <c r="A171" s="89"/>
      <c r="B171" s="89"/>
      <c r="C171" s="89"/>
      <c r="D171" s="50"/>
      <c r="E171" s="50"/>
      <c r="F171" s="9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3.5" customHeight="1" x14ac:dyDescent="0.2">
      <c r="A172" s="89"/>
      <c r="B172" s="89"/>
      <c r="C172" s="89"/>
      <c r="D172" s="50"/>
      <c r="E172" s="50"/>
      <c r="F172" s="9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3.5" customHeight="1" x14ac:dyDescent="0.2">
      <c r="A173" s="89"/>
      <c r="B173" s="89"/>
      <c r="C173" s="89"/>
      <c r="D173" s="50"/>
      <c r="E173" s="50"/>
      <c r="F173" s="9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3.5" customHeight="1" x14ac:dyDescent="0.2">
      <c r="A174" s="89"/>
      <c r="B174" s="89"/>
      <c r="C174" s="89"/>
      <c r="D174" s="50"/>
      <c r="E174" s="50"/>
      <c r="F174" s="9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3.5" customHeight="1" x14ac:dyDescent="0.2">
      <c r="A175" s="89"/>
      <c r="B175" s="89"/>
      <c r="C175" s="89"/>
      <c r="D175" s="50"/>
      <c r="E175" s="50"/>
      <c r="F175" s="9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3.5" customHeight="1" x14ac:dyDescent="0.2">
      <c r="A176" s="89"/>
      <c r="B176" s="89"/>
      <c r="C176" s="89"/>
      <c r="D176" s="50"/>
      <c r="E176" s="50"/>
      <c r="F176" s="9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3.5" customHeight="1" x14ac:dyDescent="0.2">
      <c r="A177" s="89"/>
      <c r="B177" s="89"/>
      <c r="C177" s="89"/>
      <c r="D177" s="50"/>
      <c r="E177" s="50"/>
      <c r="F177" s="9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3.5" customHeight="1" x14ac:dyDescent="0.2">
      <c r="A178" s="89"/>
      <c r="B178" s="89"/>
      <c r="C178" s="89"/>
      <c r="D178" s="50"/>
      <c r="E178" s="50"/>
      <c r="F178" s="9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3.5" customHeight="1" x14ac:dyDescent="0.2">
      <c r="A179" s="89"/>
      <c r="B179" s="89"/>
      <c r="C179" s="89"/>
      <c r="D179" s="50"/>
      <c r="E179" s="50"/>
      <c r="F179" s="9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3.5" customHeight="1" x14ac:dyDescent="0.2">
      <c r="A180" s="89"/>
      <c r="B180" s="89"/>
      <c r="C180" s="89"/>
      <c r="D180" s="50"/>
      <c r="E180" s="50"/>
      <c r="F180" s="9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3.5" customHeight="1" x14ac:dyDescent="0.2">
      <c r="A181" s="89"/>
      <c r="B181" s="89"/>
      <c r="C181" s="89"/>
      <c r="D181" s="50"/>
      <c r="E181" s="50"/>
      <c r="F181" s="9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3.5" customHeight="1" x14ac:dyDescent="0.2">
      <c r="A182" s="89"/>
      <c r="B182" s="89"/>
      <c r="C182" s="89"/>
      <c r="D182" s="50"/>
      <c r="E182" s="50"/>
      <c r="F182" s="9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3.5" customHeight="1" x14ac:dyDescent="0.2">
      <c r="A183" s="89"/>
      <c r="B183" s="89"/>
      <c r="C183" s="89"/>
      <c r="D183" s="50"/>
      <c r="E183" s="50"/>
      <c r="F183" s="9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3.5" customHeight="1" x14ac:dyDescent="0.2">
      <c r="A184" s="89"/>
      <c r="B184" s="89"/>
      <c r="C184" s="89"/>
      <c r="D184" s="50"/>
      <c r="E184" s="50"/>
      <c r="F184" s="9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3.5" customHeight="1" x14ac:dyDescent="0.2">
      <c r="A185" s="89"/>
      <c r="B185" s="89"/>
      <c r="C185" s="89"/>
      <c r="D185" s="50"/>
      <c r="E185" s="50"/>
      <c r="F185" s="9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3.5" customHeight="1" x14ac:dyDescent="0.2">
      <c r="A186" s="89"/>
      <c r="B186" s="89"/>
      <c r="C186" s="89"/>
      <c r="D186" s="50"/>
      <c r="E186" s="50"/>
      <c r="F186" s="9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3.5" customHeight="1" x14ac:dyDescent="0.2">
      <c r="A187" s="89"/>
      <c r="B187" s="89"/>
      <c r="C187" s="89"/>
      <c r="D187" s="50"/>
      <c r="E187" s="50"/>
      <c r="F187" s="9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3.5" customHeight="1" x14ac:dyDescent="0.2">
      <c r="A188" s="89"/>
      <c r="B188" s="89"/>
      <c r="C188" s="89"/>
      <c r="D188" s="50"/>
      <c r="E188" s="50"/>
      <c r="F188" s="9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3.5" customHeight="1" x14ac:dyDescent="0.2">
      <c r="A189" s="89"/>
      <c r="B189" s="89"/>
      <c r="C189" s="89"/>
      <c r="D189" s="50"/>
      <c r="E189" s="50"/>
      <c r="F189" s="9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3.5" customHeight="1" x14ac:dyDescent="0.2">
      <c r="A190" s="89"/>
      <c r="B190" s="89"/>
      <c r="C190" s="89"/>
      <c r="D190" s="50"/>
      <c r="E190" s="50"/>
      <c r="F190" s="9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3.5" customHeight="1" x14ac:dyDescent="0.2">
      <c r="A191" s="89"/>
      <c r="B191" s="89"/>
      <c r="C191" s="89"/>
      <c r="D191" s="50"/>
      <c r="E191" s="50"/>
      <c r="F191" s="9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3.5" customHeight="1" x14ac:dyDescent="0.2">
      <c r="A192" s="89"/>
      <c r="B192" s="89"/>
      <c r="C192" s="89"/>
      <c r="D192" s="50"/>
      <c r="E192" s="50"/>
      <c r="F192" s="9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3.5" customHeight="1" x14ac:dyDescent="0.2">
      <c r="A193" s="89"/>
      <c r="B193" s="89"/>
      <c r="C193" s="89"/>
      <c r="D193" s="50"/>
      <c r="E193" s="50"/>
      <c r="F193" s="9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3.5" customHeight="1" x14ac:dyDescent="0.2">
      <c r="A194" s="89"/>
      <c r="B194" s="89"/>
      <c r="C194" s="89"/>
      <c r="D194" s="50"/>
      <c r="E194" s="50"/>
      <c r="F194" s="9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3.5" customHeight="1" x14ac:dyDescent="0.2">
      <c r="A195" s="89"/>
      <c r="B195" s="89"/>
      <c r="C195" s="89"/>
      <c r="D195" s="50"/>
      <c r="E195" s="50"/>
      <c r="F195" s="9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3.5" customHeight="1" x14ac:dyDescent="0.2">
      <c r="A196" s="89"/>
      <c r="B196" s="89"/>
      <c r="C196" s="89"/>
      <c r="D196" s="50"/>
      <c r="E196" s="50"/>
      <c r="F196" s="9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3.5" customHeight="1" x14ac:dyDescent="0.2">
      <c r="A197" s="89"/>
      <c r="B197" s="89"/>
      <c r="C197" s="89"/>
      <c r="D197" s="50"/>
      <c r="E197" s="50"/>
      <c r="F197" s="9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3.5" customHeight="1" x14ac:dyDescent="0.2">
      <c r="A198" s="89"/>
      <c r="B198" s="89"/>
      <c r="C198" s="89"/>
      <c r="D198" s="50"/>
      <c r="E198" s="50"/>
      <c r="F198" s="9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3.5" customHeight="1" x14ac:dyDescent="0.2">
      <c r="A199" s="89"/>
      <c r="B199" s="89"/>
      <c r="C199" s="89"/>
      <c r="D199" s="50"/>
      <c r="E199" s="50"/>
      <c r="F199" s="9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3.5" customHeight="1" x14ac:dyDescent="0.2">
      <c r="A200" s="89"/>
      <c r="B200" s="89"/>
      <c r="C200" s="89"/>
      <c r="D200" s="50"/>
      <c r="E200" s="50"/>
      <c r="F200" s="9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3.5" customHeight="1" x14ac:dyDescent="0.2">
      <c r="A201" s="89"/>
      <c r="B201" s="89"/>
      <c r="C201" s="89"/>
      <c r="D201" s="50"/>
      <c r="E201" s="50"/>
      <c r="F201" s="9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3.5" customHeight="1" x14ac:dyDescent="0.2">
      <c r="A202" s="89"/>
      <c r="B202" s="89"/>
      <c r="C202" s="89"/>
      <c r="D202" s="50"/>
      <c r="E202" s="50"/>
      <c r="F202" s="9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3.5" customHeight="1" x14ac:dyDescent="0.2">
      <c r="A203" s="89"/>
      <c r="B203" s="89"/>
      <c r="C203" s="89"/>
      <c r="D203" s="50"/>
      <c r="E203" s="50"/>
      <c r="F203" s="9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3.5" customHeight="1" x14ac:dyDescent="0.2">
      <c r="A204" s="89"/>
      <c r="B204" s="89"/>
      <c r="C204" s="89"/>
      <c r="D204" s="50"/>
      <c r="E204" s="50"/>
      <c r="F204" s="9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3.5" customHeight="1" x14ac:dyDescent="0.2">
      <c r="A205" s="89"/>
      <c r="B205" s="89"/>
      <c r="C205" s="89"/>
      <c r="D205" s="50"/>
      <c r="E205" s="50"/>
      <c r="F205" s="9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3.5" customHeight="1" x14ac:dyDescent="0.2">
      <c r="A206" s="89"/>
      <c r="B206" s="89"/>
      <c r="C206" s="89"/>
      <c r="D206" s="50"/>
      <c r="E206" s="50"/>
      <c r="F206" s="9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3.5" customHeight="1" x14ac:dyDescent="0.2">
      <c r="A207" s="89"/>
      <c r="B207" s="89"/>
      <c r="C207" s="89"/>
      <c r="D207" s="50"/>
      <c r="E207" s="50"/>
      <c r="F207" s="9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3.5" customHeight="1" x14ac:dyDescent="0.2">
      <c r="A208" s="89"/>
      <c r="B208" s="89"/>
      <c r="C208" s="89"/>
      <c r="D208" s="50"/>
      <c r="E208" s="50"/>
      <c r="F208" s="9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3.5" customHeight="1" x14ac:dyDescent="0.2">
      <c r="A209" s="89"/>
      <c r="B209" s="89"/>
      <c r="C209" s="89"/>
      <c r="D209" s="50"/>
      <c r="E209" s="50"/>
      <c r="F209" s="9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3.5" customHeight="1" x14ac:dyDescent="0.2">
      <c r="A210" s="89"/>
      <c r="B210" s="89"/>
      <c r="C210" s="89"/>
      <c r="D210" s="50"/>
      <c r="E210" s="50"/>
      <c r="F210" s="9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3.5" customHeight="1" x14ac:dyDescent="0.2">
      <c r="A211" s="89"/>
      <c r="B211" s="89"/>
      <c r="C211" s="89"/>
      <c r="D211" s="50"/>
      <c r="E211" s="50"/>
      <c r="F211" s="9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3.5" customHeight="1" x14ac:dyDescent="0.2">
      <c r="A212" s="89"/>
      <c r="B212" s="89"/>
      <c r="C212" s="89"/>
      <c r="D212" s="50"/>
      <c r="E212" s="50"/>
      <c r="F212" s="9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3.5" customHeight="1" x14ac:dyDescent="0.2">
      <c r="A213" s="89"/>
      <c r="B213" s="89"/>
      <c r="C213" s="89"/>
      <c r="D213" s="50"/>
      <c r="E213" s="50"/>
      <c r="F213" s="9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3.5" customHeight="1" x14ac:dyDescent="0.2">
      <c r="A214" s="89"/>
      <c r="B214" s="89"/>
      <c r="C214" s="89"/>
      <c r="D214" s="50"/>
      <c r="E214" s="50"/>
      <c r="F214" s="9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3.5" customHeight="1" x14ac:dyDescent="0.2">
      <c r="A215" s="89"/>
      <c r="B215" s="89"/>
      <c r="C215" s="89"/>
      <c r="D215" s="50"/>
      <c r="E215" s="50"/>
      <c r="F215" s="9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3.5" customHeight="1" x14ac:dyDescent="0.2">
      <c r="A216" s="89"/>
      <c r="B216" s="89"/>
      <c r="C216" s="89"/>
      <c r="D216" s="50"/>
      <c r="E216" s="50"/>
      <c r="F216" s="9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3.5" customHeight="1" x14ac:dyDescent="0.2">
      <c r="A217" s="89"/>
      <c r="B217" s="89"/>
      <c r="C217" s="89"/>
      <c r="D217" s="50"/>
      <c r="E217" s="50"/>
      <c r="F217" s="9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3.5" customHeight="1" x14ac:dyDescent="0.2">
      <c r="A218" s="89"/>
      <c r="B218" s="89"/>
      <c r="C218" s="89"/>
      <c r="D218" s="50"/>
      <c r="E218" s="50"/>
      <c r="F218" s="9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3.5" customHeight="1" x14ac:dyDescent="0.2">
      <c r="A219" s="89"/>
      <c r="B219" s="89"/>
      <c r="C219" s="89"/>
      <c r="D219" s="50"/>
      <c r="E219" s="50"/>
      <c r="F219" s="9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3.5" customHeight="1" x14ac:dyDescent="0.2">
      <c r="A220" s="89"/>
      <c r="B220" s="89"/>
      <c r="C220" s="89"/>
      <c r="D220" s="50"/>
      <c r="E220" s="50"/>
      <c r="F220" s="9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3.5" customHeight="1" x14ac:dyDescent="0.2">
      <c r="A221" s="89"/>
      <c r="B221" s="89"/>
      <c r="C221" s="89"/>
      <c r="D221" s="50"/>
      <c r="E221" s="50"/>
      <c r="F221" s="9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3.5" customHeight="1" x14ac:dyDescent="0.2">
      <c r="A222" s="89"/>
      <c r="B222" s="89"/>
      <c r="C222" s="89"/>
      <c r="D222" s="50"/>
      <c r="E222" s="50"/>
      <c r="F222" s="9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3.5" customHeight="1" x14ac:dyDescent="0.2">
      <c r="A223" s="89"/>
      <c r="B223" s="89"/>
      <c r="C223" s="89"/>
      <c r="D223" s="50"/>
      <c r="E223" s="50"/>
      <c r="F223" s="9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3.5" customHeight="1" x14ac:dyDescent="0.2">
      <c r="A224" s="89"/>
      <c r="B224" s="89"/>
      <c r="C224" s="89"/>
      <c r="D224" s="50"/>
      <c r="E224" s="50"/>
      <c r="F224" s="9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3.5" customHeight="1" x14ac:dyDescent="0.2">
      <c r="A225" s="89"/>
      <c r="B225" s="89"/>
      <c r="C225" s="89"/>
      <c r="D225" s="50"/>
      <c r="E225" s="50"/>
      <c r="F225" s="9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3.5" customHeight="1" x14ac:dyDescent="0.2">
      <c r="A226" s="89"/>
      <c r="B226" s="89"/>
      <c r="C226" s="89"/>
      <c r="D226" s="50"/>
      <c r="E226" s="50"/>
      <c r="F226" s="9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3.5" customHeight="1" x14ac:dyDescent="0.2">
      <c r="A227" s="89"/>
      <c r="B227" s="89"/>
      <c r="C227" s="89"/>
      <c r="D227" s="50"/>
      <c r="E227" s="50"/>
      <c r="F227" s="9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3.5" customHeight="1" x14ac:dyDescent="0.2">
      <c r="A228" s="89"/>
      <c r="B228" s="89"/>
      <c r="C228" s="89"/>
      <c r="D228" s="50"/>
      <c r="E228" s="50"/>
      <c r="F228" s="9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3.5" customHeight="1" x14ac:dyDescent="0.2">
      <c r="A229" s="89"/>
      <c r="B229" s="89"/>
      <c r="C229" s="89"/>
      <c r="D229" s="50"/>
      <c r="E229" s="50"/>
      <c r="F229" s="9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3.5" customHeight="1" x14ac:dyDescent="0.2">
      <c r="A230" s="89"/>
      <c r="B230" s="89"/>
      <c r="C230" s="89"/>
      <c r="D230" s="50"/>
      <c r="E230" s="50"/>
      <c r="F230" s="9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3.5" customHeight="1" x14ac:dyDescent="0.2">
      <c r="A231" s="89"/>
      <c r="B231" s="89"/>
      <c r="C231" s="89"/>
      <c r="D231" s="50"/>
      <c r="E231" s="50"/>
      <c r="F231" s="9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3.5" customHeight="1" x14ac:dyDescent="0.2">
      <c r="A232" s="89"/>
      <c r="B232" s="89"/>
      <c r="C232" s="89"/>
      <c r="D232" s="50"/>
      <c r="E232" s="50"/>
      <c r="F232" s="9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3.5" customHeight="1" x14ac:dyDescent="0.2">
      <c r="A233" s="89"/>
      <c r="B233" s="89"/>
      <c r="C233" s="89"/>
      <c r="D233" s="50"/>
      <c r="E233" s="50"/>
      <c r="F233" s="9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3.5" customHeight="1" x14ac:dyDescent="0.2">
      <c r="A234" s="89"/>
      <c r="B234" s="89"/>
      <c r="C234" s="89"/>
      <c r="D234" s="50"/>
      <c r="E234" s="50"/>
      <c r="F234" s="9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3.5" customHeight="1" x14ac:dyDescent="0.2">
      <c r="A235" s="89"/>
      <c r="B235" s="89"/>
      <c r="C235" s="89"/>
      <c r="D235" s="50"/>
      <c r="E235" s="50"/>
      <c r="F235" s="9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3.5" customHeight="1" x14ac:dyDescent="0.2">
      <c r="A236" s="89"/>
      <c r="B236" s="89"/>
      <c r="C236" s="89"/>
      <c r="D236" s="50"/>
      <c r="E236" s="50"/>
      <c r="F236" s="9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3.5" customHeight="1" x14ac:dyDescent="0.2">
      <c r="A237" s="89"/>
      <c r="B237" s="89"/>
      <c r="C237" s="89"/>
      <c r="D237" s="50"/>
      <c r="E237" s="50"/>
      <c r="F237" s="9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3.5" customHeight="1" x14ac:dyDescent="0.2">
      <c r="A238" s="89"/>
      <c r="B238" s="89"/>
      <c r="C238" s="89"/>
      <c r="D238" s="50"/>
      <c r="E238" s="50"/>
      <c r="F238" s="9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3.5" customHeight="1" x14ac:dyDescent="0.2">
      <c r="A239" s="89"/>
      <c r="B239" s="89"/>
      <c r="C239" s="89"/>
      <c r="D239" s="50"/>
      <c r="E239" s="50"/>
      <c r="F239" s="9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3.5" customHeight="1" x14ac:dyDescent="0.2">
      <c r="A240" s="89"/>
      <c r="B240" s="89"/>
      <c r="C240" s="89"/>
      <c r="D240" s="50"/>
      <c r="E240" s="50"/>
      <c r="F240" s="9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3.5" customHeight="1" x14ac:dyDescent="0.2">
      <c r="A241" s="89"/>
      <c r="B241" s="89"/>
      <c r="C241" s="89"/>
      <c r="D241" s="50"/>
      <c r="E241" s="50"/>
      <c r="F241" s="9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3.5" customHeight="1" x14ac:dyDescent="0.2">
      <c r="A242" s="89"/>
      <c r="B242" s="89"/>
      <c r="C242" s="89"/>
      <c r="D242" s="50"/>
      <c r="E242" s="50"/>
      <c r="F242" s="9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3.5" customHeight="1" x14ac:dyDescent="0.2">
      <c r="A243" s="89"/>
      <c r="B243" s="89"/>
      <c r="C243" s="89"/>
      <c r="D243" s="50"/>
      <c r="E243" s="50"/>
      <c r="F243" s="9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3.5" customHeight="1" x14ac:dyDescent="0.2">
      <c r="A244" s="89"/>
      <c r="B244" s="89"/>
      <c r="C244" s="89"/>
      <c r="D244" s="50"/>
      <c r="E244" s="50"/>
      <c r="F244" s="9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3.5" customHeight="1" x14ac:dyDescent="0.2">
      <c r="A245" s="89"/>
      <c r="B245" s="89"/>
      <c r="C245" s="89"/>
      <c r="D245" s="50"/>
      <c r="E245" s="50"/>
      <c r="F245" s="9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3.5" customHeight="1" x14ac:dyDescent="0.2">
      <c r="A246" s="89"/>
      <c r="B246" s="89"/>
      <c r="C246" s="89"/>
      <c r="D246" s="50"/>
      <c r="E246" s="50"/>
      <c r="F246" s="9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3.5" customHeight="1" x14ac:dyDescent="0.2">
      <c r="A247" s="89"/>
      <c r="B247" s="89"/>
      <c r="C247" s="89"/>
      <c r="D247" s="50"/>
      <c r="E247" s="50"/>
      <c r="F247" s="9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3.5" customHeight="1" x14ac:dyDescent="0.2">
      <c r="A248" s="89"/>
      <c r="B248" s="89"/>
      <c r="C248" s="89"/>
      <c r="D248" s="50"/>
      <c r="E248" s="50"/>
      <c r="F248" s="9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3.5" customHeight="1" x14ac:dyDescent="0.2">
      <c r="A249" s="89"/>
      <c r="B249" s="89"/>
      <c r="C249" s="89"/>
      <c r="D249" s="50"/>
      <c r="E249" s="50"/>
      <c r="F249" s="9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3.5" customHeight="1" x14ac:dyDescent="0.2">
      <c r="A250" s="89"/>
      <c r="B250" s="89"/>
      <c r="C250" s="89"/>
      <c r="D250" s="50"/>
      <c r="E250" s="50"/>
      <c r="F250" s="9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3.5" customHeight="1" x14ac:dyDescent="0.2">
      <c r="A251" s="89"/>
      <c r="B251" s="89"/>
      <c r="C251" s="89"/>
      <c r="D251" s="50"/>
      <c r="E251" s="50"/>
      <c r="F251" s="9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3.5" customHeight="1" x14ac:dyDescent="0.2">
      <c r="A252" s="89"/>
      <c r="B252" s="89"/>
      <c r="C252" s="89"/>
      <c r="D252" s="50"/>
      <c r="E252" s="50"/>
      <c r="F252" s="9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3.5" customHeight="1" x14ac:dyDescent="0.2">
      <c r="A253" s="89"/>
      <c r="B253" s="89"/>
      <c r="C253" s="89"/>
      <c r="D253" s="50"/>
      <c r="E253" s="50"/>
      <c r="F253" s="9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3.5" customHeight="1" x14ac:dyDescent="0.2">
      <c r="A254" s="89"/>
      <c r="B254" s="89"/>
      <c r="C254" s="89"/>
      <c r="D254" s="50"/>
      <c r="E254" s="50"/>
      <c r="F254" s="9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3.5" customHeight="1" x14ac:dyDescent="0.2">
      <c r="A255" s="89"/>
      <c r="B255" s="89"/>
      <c r="C255" s="89"/>
      <c r="D255" s="50"/>
      <c r="E255" s="50"/>
      <c r="F255" s="9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3.5" customHeight="1" x14ac:dyDescent="0.2">
      <c r="A256" s="89"/>
      <c r="B256" s="89"/>
      <c r="C256" s="89"/>
      <c r="D256" s="50"/>
      <c r="E256" s="50"/>
      <c r="F256" s="9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3.5" customHeight="1" x14ac:dyDescent="0.2">
      <c r="A257" s="89"/>
      <c r="B257" s="89"/>
      <c r="C257" s="89"/>
      <c r="D257" s="50"/>
      <c r="E257" s="50"/>
      <c r="F257" s="9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3.5" customHeight="1" x14ac:dyDescent="0.2">
      <c r="A258" s="89"/>
      <c r="B258" s="89"/>
      <c r="C258" s="89"/>
      <c r="D258" s="50"/>
      <c r="E258" s="50"/>
      <c r="F258" s="9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3.5" customHeight="1" x14ac:dyDescent="0.2">
      <c r="A259" s="89"/>
      <c r="B259" s="89"/>
      <c r="C259" s="89"/>
      <c r="D259" s="50"/>
      <c r="E259" s="50"/>
      <c r="F259" s="9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3.5" customHeight="1" x14ac:dyDescent="0.2">
      <c r="A260" s="89"/>
      <c r="B260" s="89"/>
      <c r="C260" s="89"/>
      <c r="D260" s="50"/>
      <c r="E260" s="50"/>
      <c r="F260" s="9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3.5" customHeight="1" x14ac:dyDescent="0.2">
      <c r="A261" s="89"/>
      <c r="B261" s="89"/>
      <c r="C261" s="89"/>
      <c r="D261" s="50"/>
      <c r="E261" s="50"/>
      <c r="F261" s="9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3.5" customHeight="1" x14ac:dyDescent="0.2">
      <c r="A262" s="89"/>
      <c r="B262" s="89"/>
      <c r="C262" s="89"/>
      <c r="D262" s="50"/>
      <c r="E262" s="50"/>
      <c r="F262" s="9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3.5" customHeight="1" x14ac:dyDescent="0.2">
      <c r="A263" s="89"/>
      <c r="B263" s="89"/>
      <c r="C263" s="89"/>
      <c r="D263" s="50"/>
      <c r="E263" s="50"/>
      <c r="F263" s="9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3.5" customHeight="1" x14ac:dyDescent="0.2">
      <c r="A264" s="89"/>
      <c r="B264" s="89"/>
      <c r="C264" s="89"/>
      <c r="D264" s="50"/>
      <c r="E264" s="50"/>
      <c r="F264" s="9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3.5" customHeight="1" x14ac:dyDescent="0.2">
      <c r="A265" s="89"/>
      <c r="B265" s="89"/>
      <c r="C265" s="89"/>
      <c r="D265" s="50"/>
      <c r="E265" s="50"/>
      <c r="F265" s="9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3.5" customHeight="1" x14ac:dyDescent="0.2">
      <c r="A266" s="89"/>
      <c r="B266" s="89"/>
      <c r="C266" s="89"/>
      <c r="D266" s="50"/>
      <c r="E266" s="50"/>
      <c r="F266" s="9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3.5" customHeight="1" x14ac:dyDescent="0.2">
      <c r="A267" s="89"/>
      <c r="B267" s="89"/>
      <c r="C267" s="89"/>
      <c r="D267" s="50"/>
      <c r="E267" s="50"/>
      <c r="F267" s="9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3.5" customHeight="1" x14ac:dyDescent="0.2">
      <c r="A268" s="89"/>
      <c r="B268" s="89"/>
      <c r="C268" s="89"/>
      <c r="D268" s="50"/>
      <c r="E268" s="50"/>
      <c r="F268" s="9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3.5" customHeight="1" x14ac:dyDescent="0.2">
      <c r="A269" s="89"/>
      <c r="B269" s="89"/>
      <c r="C269" s="89"/>
      <c r="D269" s="50"/>
      <c r="E269" s="50"/>
      <c r="F269" s="9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3.5" customHeight="1" x14ac:dyDescent="0.2">
      <c r="A270" s="89"/>
      <c r="B270" s="89"/>
      <c r="C270" s="89"/>
      <c r="D270" s="50"/>
      <c r="E270" s="50"/>
      <c r="F270" s="9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3.5" customHeight="1" x14ac:dyDescent="0.2">
      <c r="A271" s="89"/>
      <c r="B271" s="89"/>
      <c r="C271" s="89"/>
      <c r="D271" s="50"/>
      <c r="E271" s="50"/>
      <c r="F271" s="9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3.5" customHeight="1" x14ac:dyDescent="0.2">
      <c r="A272" s="89"/>
      <c r="B272" s="89"/>
      <c r="C272" s="89"/>
      <c r="D272" s="50"/>
      <c r="E272" s="50"/>
      <c r="F272" s="9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3.5" customHeight="1" x14ac:dyDescent="0.2">
      <c r="A273" s="89"/>
      <c r="B273" s="89"/>
      <c r="C273" s="89"/>
      <c r="D273" s="50"/>
      <c r="E273" s="50"/>
      <c r="F273" s="9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3.5" customHeight="1" x14ac:dyDescent="0.2">
      <c r="A274" s="89"/>
      <c r="B274" s="89"/>
      <c r="C274" s="89"/>
      <c r="D274" s="50"/>
      <c r="E274" s="50"/>
      <c r="F274" s="9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3.5" customHeight="1" x14ac:dyDescent="0.2">
      <c r="A275" s="89"/>
      <c r="B275" s="89"/>
      <c r="C275" s="89"/>
      <c r="D275" s="50"/>
      <c r="E275" s="50"/>
      <c r="F275" s="9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3.5" customHeight="1" x14ac:dyDescent="0.2">
      <c r="A276" s="89"/>
      <c r="B276" s="89"/>
      <c r="C276" s="89"/>
      <c r="D276" s="50"/>
      <c r="E276" s="50"/>
      <c r="F276" s="9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3.5" customHeight="1" x14ac:dyDescent="0.2">
      <c r="A277" s="89"/>
      <c r="B277" s="89"/>
      <c r="C277" s="89"/>
      <c r="D277" s="50"/>
      <c r="E277" s="50"/>
      <c r="F277" s="9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3.5" customHeight="1" x14ac:dyDescent="0.2">
      <c r="A278" s="89"/>
      <c r="B278" s="89"/>
      <c r="C278" s="89"/>
      <c r="D278" s="50"/>
      <c r="E278" s="50"/>
      <c r="F278" s="9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3.5" customHeight="1" x14ac:dyDescent="0.2">
      <c r="A279" s="89"/>
      <c r="B279" s="89"/>
      <c r="C279" s="89"/>
      <c r="D279" s="50"/>
      <c r="E279" s="50"/>
      <c r="F279" s="9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3.5" customHeight="1" x14ac:dyDescent="0.2">
      <c r="A280" s="89"/>
      <c r="B280" s="89"/>
      <c r="C280" s="89"/>
      <c r="D280" s="50"/>
      <c r="E280" s="50"/>
      <c r="F280" s="9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3.5" customHeight="1" x14ac:dyDescent="0.2">
      <c r="A281" s="89"/>
      <c r="B281" s="89"/>
      <c r="C281" s="89"/>
      <c r="D281" s="50"/>
      <c r="E281" s="50"/>
      <c r="F281" s="9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3.5" customHeight="1" x14ac:dyDescent="0.2">
      <c r="A282" s="89"/>
      <c r="B282" s="89"/>
      <c r="C282" s="89"/>
      <c r="D282" s="50"/>
      <c r="E282" s="50"/>
      <c r="F282" s="9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3.5" customHeight="1" x14ac:dyDescent="0.2">
      <c r="A283" s="89"/>
      <c r="B283" s="89"/>
      <c r="C283" s="89"/>
      <c r="D283" s="50"/>
      <c r="E283" s="50"/>
      <c r="F283" s="9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3.5" customHeight="1" x14ac:dyDescent="0.2">
      <c r="A284" s="89"/>
      <c r="B284" s="89"/>
      <c r="C284" s="89"/>
      <c r="D284" s="50"/>
      <c r="E284" s="50"/>
      <c r="F284" s="9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3.5" customHeight="1" x14ac:dyDescent="0.2">
      <c r="A285" s="89"/>
      <c r="B285" s="89"/>
      <c r="C285" s="89"/>
      <c r="D285" s="50"/>
      <c r="E285" s="50"/>
      <c r="F285" s="9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3.5" customHeight="1" x14ac:dyDescent="0.2">
      <c r="A286" s="89"/>
      <c r="B286" s="89"/>
      <c r="C286" s="89"/>
      <c r="D286" s="50"/>
      <c r="E286" s="50"/>
      <c r="F286" s="9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3.5" customHeight="1" x14ac:dyDescent="0.2">
      <c r="A287" s="89"/>
      <c r="B287" s="89"/>
      <c r="C287" s="89"/>
      <c r="D287" s="50"/>
      <c r="E287" s="50"/>
      <c r="F287" s="9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3.5" customHeight="1" x14ac:dyDescent="0.2">
      <c r="A288" s="89"/>
      <c r="B288" s="89"/>
      <c r="C288" s="89"/>
      <c r="D288" s="50"/>
      <c r="E288" s="50"/>
      <c r="F288" s="9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3.5" customHeight="1" x14ac:dyDescent="0.2">
      <c r="A289" s="89"/>
      <c r="B289" s="89"/>
      <c r="C289" s="89"/>
      <c r="D289" s="50"/>
      <c r="E289" s="50"/>
      <c r="F289" s="9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3.5" customHeight="1" x14ac:dyDescent="0.2">
      <c r="A290" s="89"/>
      <c r="B290" s="89"/>
      <c r="C290" s="89"/>
      <c r="D290" s="50"/>
      <c r="E290" s="50"/>
      <c r="F290" s="9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3.5" customHeight="1" x14ac:dyDescent="0.2">
      <c r="A291" s="89"/>
      <c r="B291" s="89"/>
      <c r="C291" s="89"/>
      <c r="D291" s="50"/>
      <c r="E291" s="50"/>
      <c r="F291" s="9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3.5" customHeight="1" x14ac:dyDescent="0.2">
      <c r="A292" s="89"/>
      <c r="B292" s="89"/>
      <c r="C292" s="89"/>
      <c r="D292" s="50"/>
      <c r="E292" s="50"/>
      <c r="F292" s="9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3.5" customHeight="1" x14ac:dyDescent="0.2">
      <c r="A293" s="89"/>
      <c r="B293" s="89"/>
      <c r="C293" s="89"/>
      <c r="D293" s="50"/>
      <c r="E293" s="50"/>
      <c r="F293" s="9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3.5" customHeight="1" x14ac:dyDescent="0.2">
      <c r="A294" s="89"/>
      <c r="B294" s="89"/>
      <c r="C294" s="89"/>
      <c r="D294" s="50"/>
      <c r="E294" s="50"/>
      <c r="F294" s="9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3.5" customHeight="1" x14ac:dyDescent="0.2">
      <c r="A295" s="89"/>
      <c r="B295" s="89"/>
      <c r="C295" s="89"/>
      <c r="D295" s="50"/>
      <c r="E295" s="50"/>
      <c r="F295" s="9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3.5" customHeight="1" x14ac:dyDescent="0.2">
      <c r="A296" s="89"/>
      <c r="B296" s="89"/>
      <c r="C296" s="89"/>
      <c r="D296" s="50"/>
      <c r="E296" s="50"/>
      <c r="F296" s="9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3.5" customHeight="1" x14ac:dyDescent="0.2">
      <c r="A297" s="89"/>
      <c r="B297" s="89"/>
      <c r="C297" s="89"/>
      <c r="D297" s="50"/>
      <c r="E297" s="50"/>
      <c r="F297" s="9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3.5" customHeight="1" x14ac:dyDescent="0.2">
      <c r="A298" s="89"/>
      <c r="B298" s="89"/>
      <c r="C298" s="89"/>
      <c r="D298" s="50"/>
      <c r="E298" s="50"/>
      <c r="F298" s="9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3.5" customHeight="1" x14ac:dyDescent="0.2">
      <c r="A299" s="89"/>
      <c r="B299" s="89"/>
      <c r="C299" s="89"/>
      <c r="D299" s="50"/>
      <c r="E299" s="50"/>
      <c r="F299" s="9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3.5" customHeight="1" x14ac:dyDescent="0.2">
      <c r="A300" s="89"/>
      <c r="B300" s="89"/>
      <c r="C300" s="89"/>
      <c r="D300" s="50"/>
      <c r="E300" s="50"/>
      <c r="F300" s="9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3.5" customHeight="1" x14ac:dyDescent="0.2">
      <c r="A301" s="89"/>
      <c r="B301" s="89"/>
      <c r="C301" s="89"/>
      <c r="D301" s="50"/>
      <c r="E301" s="50"/>
      <c r="F301" s="9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3.5" customHeight="1" x14ac:dyDescent="0.2">
      <c r="A302" s="89"/>
      <c r="B302" s="89"/>
      <c r="C302" s="89"/>
      <c r="D302" s="50"/>
      <c r="E302" s="50"/>
      <c r="F302" s="9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3.5" customHeight="1" x14ac:dyDescent="0.2">
      <c r="A303" s="89"/>
      <c r="B303" s="89"/>
      <c r="C303" s="89"/>
      <c r="D303" s="50"/>
      <c r="E303" s="50"/>
      <c r="F303" s="9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3.5" customHeight="1" x14ac:dyDescent="0.2">
      <c r="A304" s="89"/>
      <c r="B304" s="89"/>
      <c r="C304" s="89"/>
      <c r="D304" s="50"/>
      <c r="E304" s="50"/>
      <c r="F304" s="9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3.5" customHeight="1" x14ac:dyDescent="0.2">
      <c r="A305" s="89"/>
      <c r="B305" s="89"/>
      <c r="C305" s="89"/>
      <c r="D305" s="50"/>
      <c r="E305" s="50"/>
      <c r="F305" s="9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3.5" customHeight="1" x14ac:dyDescent="0.2">
      <c r="A306" s="89"/>
      <c r="B306" s="89"/>
      <c r="C306" s="89"/>
      <c r="D306" s="50"/>
      <c r="E306" s="50"/>
      <c r="F306" s="9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3.5" customHeight="1" x14ac:dyDescent="0.2">
      <c r="A307" s="89"/>
      <c r="B307" s="89"/>
      <c r="C307" s="89"/>
      <c r="D307" s="50"/>
      <c r="E307" s="50"/>
      <c r="F307" s="9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3.5" customHeight="1" x14ac:dyDescent="0.2">
      <c r="A308" s="89"/>
      <c r="B308" s="89"/>
      <c r="C308" s="89"/>
      <c r="D308" s="50"/>
      <c r="E308" s="50"/>
      <c r="F308" s="9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3.5" customHeight="1" x14ac:dyDescent="0.2">
      <c r="A309" s="89"/>
      <c r="B309" s="89"/>
      <c r="C309" s="89"/>
      <c r="D309" s="50"/>
      <c r="E309" s="50"/>
      <c r="F309" s="9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3.5" customHeight="1" x14ac:dyDescent="0.2">
      <c r="A310" s="89"/>
      <c r="B310" s="89"/>
      <c r="C310" s="89"/>
      <c r="D310" s="50"/>
      <c r="E310" s="50"/>
      <c r="F310" s="9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3.5" customHeight="1" x14ac:dyDescent="0.2">
      <c r="A311" s="89"/>
      <c r="B311" s="89"/>
      <c r="C311" s="89"/>
      <c r="D311" s="50"/>
      <c r="E311" s="50"/>
      <c r="F311" s="9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3.5" customHeight="1" x14ac:dyDescent="0.2">
      <c r="A312" s="89"/>
      <c r="B312" s="89"/>
      <c r="C312" s="89"/>
      <c r="D312" s="50"/>
      <c r="E312" s="50"/>
      <c r="F312" s="9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3.5" customHeight="1" x14ac:dyDescent="0.2">
      <c r="A313" s="89"/>
      <c r="B313" s="89"/>
      <c r="C313" s="89"/>
      <c r="D313" s="50"/>
      <c r="E313" s="50"/>
      <c r="F313" s="9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3.5" customHeight="1" x14ac:dyDescent="0.2">
      <c r="A314" s="89"/>
      <c r="B314" s="89"/>
      <c r="C314" s="89"/>
      <c r="D314" s="50"/>
      <c r="E314" s="50"/>
      <c r="F314" s="9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3.5" customHeight="1" x14ac:dyDescent="0.2">
      <c r="A315" s="89"/>
      <c r="B315" s="89"/>
      <c r="C315" s="89"/>
      <c r="D315" s="50"/>
      <c r="E315" s="50"/>
      <c r="F315" s="9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3.5" customHeight="1" x14ac:dyDescent="0.2">
      <c r="A316" s="89"/>
      <c r="B316" s="89"/>
      <c r="C316" s="89"/>
      <c r="D316" s="50"/>
      <c r="E316" s="50"/>
      <c r="F316" s="9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3.5" customHeight="1" x14ac:dyDescent="0.2">
      <c r="A317" s="89"/>
      <c r="B317" s="89"/>
      <c r="C317" s="89"/>
      <c r="D317" s="50"/>
      <c r="E317" s="50"/>
      <c r="F317" s="9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3.5" customHeight="1" x14ac:dyDescent="0.2">
      <c r="A318" s="89"/>
      <c r="B318" s="89"/>
      <c r="C318" s="89"/>
      <c r="D318" s="50"/>
      <c r="E318" s="50"/>
      <c r="F318" s="9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3.5" customHeight="1" x14ac:dyDescent="0.2">
      <c r="A319" s="89"/>
      <c r="B319" s="89"/>
      <c r="C319" s="89"/>
      <c r="D319" s="50"/>
      <c r="E319" s="50"/>
      <c r="F319" s="9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3.5" customHeight="1" x14ac:dyDescent="0.2">
      <c r="A320" s="89"/>
      <c r="B320" s="89"/>
      <c r="C320" s="89"/>
      <c r="D320" s="50"/>
      <c r="E320" s="50"/>
      <c r="F320" s="9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3.5" customHeight="1" x14ac:dyDescent="0.2">
      <c r="A321" s="89"/>
      <c r="B321" s="89"/>
      <c r="C321" s="89"/>
      <c r="D321" s="50"/>
      <c r="E321" s="50"/>
      <c r="F321" s="9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3.5" customHeight="1" x14ac:dyDescent="0.2">
      <c r="A322" s="89"/>
      <c r="B322" s="89"/>
      <c r="C322" s="89"/>
      <c r="D322" s="50"/>
      <c r="E322" s="50"/>
      <c r="F322" s="9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3.5" customHeight="1" x14ac:dyDescent="0.2">
      <c r="A323" s="89"/>
      <c r="B323" s="89"/>
      <c r="C323" s="89"/>
      <c r="D323" s="50"/>
      <c r="E323" s="50"/>
      <c r="F323" s="9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3.5" customHeight="1" x14ac:dyDescent="0.2">
      <c r="A324" s="89"/>
      <c r="B324" s="89"/>
      <c r="C324" s="89"/>
      <c r="D324" s="50"/>
      <c r="E324" s="50"/>
      <c r="F324" s="9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3.5" customHeight="1" x14ac:dyDescent="0.2">
      <c r="A325" s="89"/>
      <c r="B325" s="89"/>
      <c r="C325" s="89"/>
      <c r="D325" s="50"/>
      <c r="E325" s="50"/>
      <c r="F325" s="9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3.5" customHeight="1" x14ac:dyDescent="0.2">
      <c r="A326" s="89"/>
      <c r="B326" s="89"/>
      <c r="C326" s="89"/>
      <c r="D326" s="50"/>
      <c r="E326" s="50"/>
      <c r="F326" s="9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3.5" customHeight="1" x14ac:dyDescent="0.2">
      <c r="A327" s="89"/>
      <c r="B327" s="89"/>
      <c r="C327" s="89"/>
      <c r="D327" s="50"/>
      <c r="E327" s="50"/>
      <c r="F327" s="9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3.5" customHeight="1" x14ac:dyDescent="0.2">
      <c r="A328" s="89"/>
      <c r="B328" s="89"/>
      <c r="C328" s="89"/>
      <c r="D328" s="50"/>
      <c r="E328" s="50"/>
      <c r="F328" s="9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3.5" customHeight="1" x14ac:dyDescent="0.2">
      <c r="A329" s="89"/>
      <c r="B329" s="89"/>
      <c r="C329" s="89"/>
      <c r="D329" s="50"/>
      <c r="E329" s="50"/>
      <c r="F329" s="9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3.5" customHeight="1" x14ac:dyDescent="0.2">
      <c r="A330" s="89"/>
      <c r="B330" s="89"/>
      <c r="C330" s="89"/>
      <c r="D330" s="50"/>
      <c r="E330" s="50"/>
      <c r="F330" s="9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3.5" customHeight="1" x14ac:dyDescent="0.2">
      <c r="A331" s="89"/>
      <c r="B331" s="89"/>
      <c r="C331" s="89"/>
      <c r="D331" s="50"/>
      <c r="E331" s="50"/>
      <c r="F331" s="9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3.5" customHeight="1" x14ac:dyDescent="0.2">
      <c r="A332" s="89"/>
      <c r="B332" s="89"/>
      <c r="C332" s="89"/>
      <c r="D332" s="50"/>
      <c r="E332" s="50"/>
      <c r="F332" s="9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3.5" customHeight="1" x14ac:dyDescent="0.2">
      <c r="A333" s="89"/>
      <c r="B333" s="89"/>
      <c r="C333" s="89"/>
      <c r="D333" s="50"/>
      <c r="E333" s="50"/>
      <c r="F333" s="9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3.5" customHeight="1" x14ac:dyDescent="0.2">
      <c r="A334" s="89"/>
      <c r="B334" s="89"/>
      <c r="C334" s="89"/>
      <c r="D334" s="50"/>
      <c r="E334" s="50"/>
      <c r="F334" s="9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3.5" customHeight="1" x14ac:dyDescent="0.2">
      <c r="A335" s="89"/>
      <c r="B335" s="89"/>
      <c r="C335" s="89"/>
      <c r="D335" s="50"/>
      <c r="E335" s="50"/>
      <c r="F335" s="9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3.5" customHeight="1" x14ac:dyDescent="0.2">
      <c r="A336" s="89"/>
      <c r="B336" s="89"/>
      <c r="C336" s="89"/>
      <c r="D336" s="50"/>
      <c r="E336" s="50"/>
      <c r="F336" s="9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3.5" customHeight="1" x14ac:dyDescent="0.2">
      <c r="A337" s="89"/>
      <c r="B337" s="89"/>
      <c r="C337" s="89"/>
      <c r="D337" s="50"/>
      <c r="E337" s="50"/>
      <c r="F337" s="9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3.5" customHeight="1" x14ac:dyDescent="0.2">
      <c r="A338" s="89"/>
      <c r="B338" s="89"/>
      <c r="C338" s="89"/>
      <c r="D338" s="50"/>
      <c r="E338" s="50"/>
      <c r="F338" s="9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3.5" customHeight="1" x14ac:dyDescent="0.2">
      <c r="A339" s="89"/>
      <c r="B339" s="89"/>
      <c r="C339" s="89"/>
      <c r="D339" s="50"/>
      <c r="E339" s="50"/>
      <c r="F339" s="9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3.5" customHeight="1" x14ac:dyDescent="0.2">
      <c r="A340" s="89"/>
      <c r="B340" s="89"/>
      <c r="C340" s="89"/>
      <c r="D340" s="50"/>
      <c r="E340" s="50"/>
      <c r="F340" s="9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3.5" customHeight="1" x14ac:dyDescent="0.2">
      <c r="A341" s="89"/>
      <c r="B341" s="89"/>
      <c r="C341" s="89"/>
      <c r="D341" s="50"/>
      <c r="E341" s="50"/>
      <c r="F341" s="9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3.5" customHeight="1" x14ac:dyDescent="0.2">
      <c r="A342" s="89"/>
      <c r="B342" s="89"/>
      <c r="C342" s="89"/>
      <c r="D342" s="50"/>
      <c r="E342" s="50"/>
      <c r="F342" s="9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3.5" customHeight="1" x14ac:dyDescent="0.2">
      <c r="A343" s="89"/>
      <c r="B343" s="89"/>
      <c r="C343" s="89"/>
      <c r="D343" s="50"/>
      <c r="E343" s="50"/>
      <c r="F343" s="9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3.5" customHeight="1" x14ac:dyDescent="0.2">
      <c r="A344" s="89"/>
      <c r="B344" s="89"/>
      <c r="C344" s="89"/>
      <c r="D344" s="50"/>
      <c r="E344" s="50"/>
      <c r="F344" s="9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3.5" customHeight="1" x14ac:dyDescent="0.2">
      <c r="A345" s="89"/>
      <c r="B345" s="89"/>
      <c r="C345" s="89"/>
      <c r="D345" s="50"/>
      <c r="E345" s="50"/>
      <c r="F345" s="9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3.5" customHeight="1" x14ac:dyDescent="0.2">
      <c r="A346" s="89"/>
      <c r="B346" s="89"/>
      <c r="C346" s="89"/>
      <c r="D346" s="50"/>
      <c r="E346" s="50"/>
      <c r="F346" s="9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3.5" customHeight="1" x14ac:dyDescent="0.2">
      <c r="A347" s="89"/>
      <c r="B347" s="89"/>
      <c r="C347" s="89"/>
      <c r="D347" s="50"/>
      <c r="E347" s="50"/>
      <c r="F347" s="9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3.5" customHeight="1" x14ac:dyDescent="0.2">
      <c r="A348" s="89"/>
      <c r="B348" s="89"/>
      <c r="C348" s="89"/>
      <c r="D348" s="50"/>
      <c r="E348" s="50"/>
      <c r="F348" s="9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3.5" customHeight="1" x14ac:dyDescent="0.2">
      <c r="A349" s="89"/>
      <c r="B349" s="89"/>
      <c r="C349" s="89"/>
      <c r="D349" s="50"/>
      <c r="E349" s="50"/>
      <c r="F349" s="9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3.5" customHeight="1" x14ac:dyDescent="0.2">
      <c r="A350" s="89"/>
      <c r="B350" s="89"/>
      <c r="C350" s="89"/>
      <c r="D350" s="50"/>
      <c r="E350" s="50"/>
      <c r="F350" s="9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3.5" customHeight="1" x14ac:dyDescent="0.2">
      <c r="A351" s="89"/>
      <c r="B351" s="89"/>
      <c r="C351" s="89"/>
      <c r="D351" s="50"/>
      <c r="E351" s="50"/>
      <c r="F351" s="9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3.5" customHeight="1" x14ac:dyDescent="0.2">
      <c r="A352" s="89"/>
      <c r="B352" s="89"/>
      <c r="C352" s="89"/>
      <c r="D352" s="50"/>
      <c r="E352" s="50"/>
      <c r="F352" s="9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3.5" customHeight="1" x14ac:dyDescent="0.2">
      <c r="A353" s="89"/>
      <c r="B353" s="89"/>
      <c r="C353" s="89"/>
      <c r="D353" s="50"/>
      <c r="E353" s="50"/>
      <c r="F353" s="9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3.5" customHeight="1" x14ac:dyDescent="0.2">
      <c r="A354" s="89"/>
      <c r="B354" s="89"/>
      <c r="C354" s="89"/>
      <c r="D354" s="50"/>
      <c r="E354" s="50"/>
      <c r="F354" s="9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3.5" customHeight="1" x14ac:dyDescent="0.2">
      <c r="A355" s="89"/>
      <c r="B355" s="89"/>
      <c r="C355" s="89"/>
      <c r="D355" s="50"/>
      <c r="E355" s="50"/>
      <c r="F355" s="9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3.5" customHeight="1" x14ac:dyDescent="0.2">
      <c r="A356" s="89"/>
      <c r="B356" s="89"/>
      <c r="C356" s="89"/>
      <c r="D356" s="50"/>
      <c r="E356" s="50"/>
      <c r="F356" s="9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3.5" customHeight="1" x14ac:dyDescent="0.2">
      <c r="A357" s="89"/>
      <c r="B357" s="89"/>
      <c r="C357" s="89"/>
      <c r="D357" s="50"/>
      <c r="E357" s="50"/>
      <c r="F357" s="9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3.5" customHeight="1" x14ac:dyDescent="0.2">
      <c r="A358" s="89"/>
      <c r="B358" s="89"/>
      <c r="C358" s="89"/>
      <c r="D358" s="50"/>
      <c r="E358" s="50"/>
      <c r="F358" s="9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3.5" customHeight="1" x14ac:dyDescent="0.2">
      <c r="A359" s="89"/>
      <c r="B359" s="89"/>
      <c r="C359" s="89"/>
      <c r="D359" s="50"/>
      <c r="E359" s="50"/>
      <c r="F359" s="9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3.5" customHeight="1" x14ac:dyDescent="0.2">
      <c r="A360" s="89"/>
      <c r="B360" s="89"/>
      <c r="C360" s="89"/>
      <c r="D360" s="50"/>
      <c r="E360" s="50"/>
      <c r="F360" s="9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3.5" customHeight="1" x14ac:dyDescent="0.2">
      <c r="A361" s="89"/>
      <c r="B361" s="89"/>
      <c r="C361" s="89"/>
      <c r="D361" s="50"/>
      <c r="E361" s="50"/>
      <c r="F361" s="9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3.5" customHeight="1" x14ac:dyDescent="0.2">
      <c r="A362" s="89"/>
      <c r="B362" s="89"/>
      <c r="C362" s="89"/>
      <c r="D362" s="50"/>
      <c r="E362" s="50"/>
      <c r="F362" s="9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3.5" customHeight="1" x14ac:dyDescent="0.2">
      <c r="A363" s="89"/>
      <c r="B363" s="89"/>
      <c r="C363" s="89"/>
      <c r="D363" s="50"/>
      <c r="E363" s="50"/>
      <c r="F363" s="9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3.5" customHeight="1" x14ac:dyDescent="0.2">
      <c r="A364" s="89"/>
      <c r="B364" s="89"/>
      <c r="C364" s="89"/>
      <c r="D364" s="50"/>
      <c r="E364" s="50"/>
      <c r="F364" s="9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3.5" customHeight="1" x14ac:dyDescent="0.2">
      <c r="A365" s="89"/>
      <c r="B365" s="89"/>
      <c r="C365" s="89"/>
      <c r="D365" s="50"/>
      <c r="E365" s="50"/>
      <c r="F365" s="9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3.5" customHeight="1" x14ac:dyDescent="0.2">
      <c r="A366" s="89"/>
      <c r="B366" s="89"/>
      <c r="C366" s="89"/>
      <c r="D366" s="50"/>
      <c r="E366" s="50"/>
      <c r="F366" s="9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3.5" customHeight="1" x14ac:dyDescent="0.2">
      <c r="A367" s="89"/>
      <c r="B367" s="89"/>
      <c r="C367" s="89"/>
      <c r="D367" s="50"/>
      <c r="E367" s="50"/>
      <c r="F367" s="9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3.5" customHeight="1" x14ac:dyDescent="0.2">
      <c r="A368" s="89"/>
      <c r="B368" s="89"/>
      <c r="C368" s="89"/>
      <c r="D368" s="50"/>
      <c r="E368" s="50"/>
      <c r="F368" s="9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3.5" customHeight="1" x14ac:dyDescent="0.2">
      <c r="A369" s="89"/>
      <c r="B369" s="89"/>
      <c r="C369" s="89"/>
      <c r="D369" s="50"/>
      <c r="E369" s="50"/>
      <c r="F369" s="9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3.5" customHeight="1" x14ac:dyDescent="0.2">
      <c r="A370" s="89"/>
      <c r="B370" s="89"/>
      <c r="C370" s="89"/>
      <c r="D370" s="50"/>
      <c r="E370" s="50"/>
      <c r="F370" s="9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3.5" customHeight="1" x14ac:dyDescent="0.2">
      <c r="A371" s="89"/>
      <c r="B371" s="89"/>
      <c r="C371" s="89"/>
      <c r="D371" s="50"/>
      <c r="E371" s="50"/>
      <c r="F371" s="9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3.5" customHeight="1" x14ac:dyDescent="0.2">
      <c r="A372" s="89"/>
      <c r="B372" s="89"/>
      <c r="C372" s="89"/>
      <c r="D372" s="50"/>
      <c r="E372" s="50"/>
      <c r="F372" s="9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3.5" customHeight="1" x14ac:dyDescent="0.2">
      <c r="A373" s="89"/>
      <c r="B373" s="89"/>
      <c r="C373" s="89"/>
      <c r="D373" s="50"/>
      <c r="E373" s="50"/>
      <c r="F373" s="9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3.5" customHeight="1" x14ac:dyDescent="0.2">
      <c r="A374" s="89"/>
      <c r="B374" s="89"/>
      <c r="C374" s="89"/>
      <c r="D374" s="50"/>
      <c r="E374" s="50"/>
      <c r="F374" s="9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3.5" customHeight="1" x14ac:dyDescent="0.2">
      <c r="A375" s="89"/>
      <c r="B375" s="89"/>
      <c r="C375" s="89"/>
      <c r="D375" s="50"/>
      <c r="E375" s="50"/>
      <c r="F375" s="9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3.5" customHeight="1" x14ac:dyDescent="0.2">
      <c r="A376" s="89"/>
      <c r="B376" s="89"/>
      <c r="C376" s="89"/>
      <c r="D376" s="50"/>
      <c r="E376" s="50"/>
      <c r="F376" s="9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3.5" customHeight="1" x14ac:dyDescent="0.2">
      <c r="A377" s="89"/>
      <c r="B377" s="89"/>
      <c r="C377" s="89"/>
      <c r="D377" s="50"/>
      <c r="E377" s="50"/>
      <c r="F377" s="9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3.5" customHeight="1" x14ac:dyDescent="0.2">
      <c r="A378" s="89"/>
      <c r="B378" s="89"/>
      <c r="C378" s="89"/>
      <c r="D378" s="50"/>
      <c r="E378" s="50"/>
      <c r="F378" s="9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3.5" customHeight="1" x14ac:dyDescent="0.2">
      <c r="A379" s="89"/>
      <c r="B379" s="89"/>
      <c r="C379" s="89"/>
      <c r="D379" s="50"/>
      <c r="E379" s="50"/>
      <c r="F379" s="9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3.5" customHeight="1" x14ac:dyDescent="0.2">
      <c r="A380" s="89"/>
      <c r="B380" s="89"/>
      <c r="C380" s="89"/>
      <c r="D380" s="50"/>
      <c r="E380" s="50"/>
      <c r="F380" s="9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3.5" customHeight="1" x14ac:dyDescent="0.2">
      <c r="A381" s="89"/>
      <c r="B381" s="89"/>
      <c r="C381" s="89"/>
      <c r="D381" s="50"/>
      <c r="E381" s="50"/>
      <c r="F381" s="9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3.5" customHeight="1" x14ac:dyDescent="0.2">
      <c r="A382" s="89"/>
      <c r="B382" s="89"/>
      <c r="C382" s="89"/>
      <c r="D382" s="50"/>
      <c r="E382" s="50"/>
      <c r="F382" s="9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3.5" customHeight="1" x14ac:dyDescent="0.2">
      <c r="A383" s="89"/>
      <c r="B383" s="89"/>
      <c r="C383" s="89"/>
      <c r="D383" s="50"/>
      <c r="E383" s="50"/>
      <c r="F383" s="9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3.5" customHeight="1" x14ac:dyDescent="0.2">
      <c r="A384" s="89"/>
      <c r="B384" s="89"/>
      <c r="C384" s="89"/>
      <c r="D384" s="50"/>
      <c r="E384" s="50"/>
      <c r="F384" s="9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3.5" customHeight="1" x14ac:dyDescent="0.2">
      <c r="A385" s="89"/>
      <c r="B385" s="89"/>
      <c r="C385" s="89"/>
      <c r="D385" s="50"/>
      <c r="E385" s="50"/>
      <c r="F385" s="9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3.5" customHeight="1" x14ac:dyDescent="0.2">
      <c r="A386" s="89"/>
      <c r="B386" s="89"/>
      <c r="C386" s="89"/>
      <c r="D386" s="50"/>
      <c r="E386" s="50"/>
      <c r="F386" s="9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3.5" customHeight="1" x14ac:dyDescent="0.2">
      <c r="A387" s="89"/>
      <c r="B387" s="89"/>
      <c r="C387" s="89"/>
      <c r="D387" s="50"/>
      <c r="E387" s="50"/>
      <c r="F387" s="9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3.5" customHeight="1" x14ac:dyDescent="0.2">
      <c r="A388" s="89"/>
      <c r="B388" s="89"/>
      <c r="C388" s="89"/>
      <c r="D388" s="50"/>
      <c r="E388" s="50"/>
      <c r="F388" s="9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3.5" customHeight="1" x14ac:dyDescent="0.2">
      <c r="A389" s="89"/>
      <c r="B389" s="89"/>
      <c r="C389" s="89"/>
      <c r="D389" s="50"/>
      <c r="E389" s="50"/>
      <c r="F389" s="9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3.5" customHeight="1" x14ac:dyDescent="0.2">
      <c r="A390" s="89"/>
      <c r="B390" s="89"/>
      <c r="C390" s="89"/>
      <c r="D390" s="50"/>
      <c r="E390" s="50"/>
      <c r="F390" s="9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3.5" customHeight="1" x14ac:dyDescent="0.2">
      <c r="A391" s="89"/>
      <c r="B391" s="89"/>
      <c r="C391" s="89"/>
      <c r="D391" s="50"/>
      <c r="E391" s="50"/>
      <c r="F391" s="9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3.5" customHeight="1" x14ac:dyDescent="0.2">
      <c r="A392" s="89"/>
      <c r="B392" s="89"/>
      <c r="C392" s="89"/>
      <c r="D392" s="50"/>
      <c r="E392" s="50"/>
      <c r="F392" s="9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3.5" customHeight="1" x14ac:dyDescent="0.2">
      <c r="A393" s="89"/>
      <c r="B393" s="89"/>
      <c r="C393" s="89"/>
      <c r="D393" s="50"/>
      <c r="E393" s="50"/>
      <c r="F393" s="9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3.5" customHeight="1" x14ac:dyDescent="0.2">
      <c r="A394" s="89"/>
      <c r="B394" s="89"/>
      <c r="C394" s="89"/>
      <c r="D394" s="50"/>
      <c r="E394" s="50"/>
      <c r="F394" s="9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3.5" customHeight="1" x14ac:dyDescent="0.2">
      <c r="A395" s="89"/>
      <c r="B395" s="89"/>
      <c r="C395" s="89"/>
      <c r="D395" s="50"/>
      <c r="E395" s="50"/>
      <c r="F395" s="9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3.5" customHeight="1" x14ac:dyDescent="0.2">
      <c r="A396" s="89"/>
      <c r="B396" s="89"/>
      <c r="C396" s="89"/>
      <c r="D396" s="50"/>
      <c r="E396" s="50"/>
      <c r="F396" s="9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3.5" customHeight="1" x14ac:dyDescent="0.2">
      <c r="A397" s="89"/>
      <c r="B397" s="89"/>
      <c r="C397" s="89"/>
      <c r="D397" s="50"/>
      <c r="E397" s="50"/>
      <c r="F397" s="9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3.5" customHeight="1" x14ac:dyDescent="0.2">
      <c r="A398" s="89"/>
      <c r="B398" s="89"/>
      <c r="C398" s="89"/>
      <c r="D398" s="50"/>
      <c r="E398" s="50"/>
      <c r="F398" s="9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3.5" customHeight="1" x14ac:dyDescent="0.2">
      <c r="A399" s="89"/>
      <c r="B399" s="89"/>
      <c r="C399" s="89"/>
      <c r="D399" s="50"/>
      <c r="E399" s="50"/>
      <c r="F399" s="9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3.5" customHeight="1" x14ac:dyDescent="0.2">
      <c r="A400" s="89"/>
      <c r="B400" s="89"/>
      <c r="C400" s="89"/>
      <c r="D400" s="50"/>
      <c r="E400" s="50"/>
      <c r="F400" s="9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3.5" customHeight="1" x14ac:dyDescent="0.2">
      <c r="A401" s="89"/>
      <c r="B401" s="89"/>
      <c r="C401" s="89"/>
      <c r="D401" s="50"/>
      <c r="E401" s="50"/>
      <c r="F401" s="9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3.5" customHeight="1" x14ac:dyDescent="0.2">
      <c r="A402" s="89"/>
      <c r="B402" s="89"/>
      <c r="C402" s="89"/>
      <c r="D402" s="50"/>
      <c r="E402" s="50"/>
      <c r="F402" s="9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3.5" customHeight="1" x14ac:dyDescent="0.2">
      <c r="A403" s="89"/>
      <c r="B403" s="89"/>
      <c r="C403" s="89"/>
      <c r="D403" s="50"/>
      <c r="E403" s="50"/>
      <c r="F403" s="9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3.5" customHeight="1" x14ac:dyDescent="0.2">
      <c r="A404" s="89"/>
      <c r="B404" s="89"/>
      <c r="C404" s="89"/>
      <c r="D404" s="50"/>
      <c r="E404" s="50"/>
      <c r="F404" s="9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3.5" customHeight="1" x14ac:dyDescent="0.2">
      <c r="A405" s="89"/>
      <c r="B405" s="89"/>
      <c r="C405" s="89"/>
      <c r="D405" s="50"/>
      <c r="E405" s="50"/>
      <c r="F405" s="9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3.5" customHeight="1" x14ac:dyDescent="0.2">
      <c r="A406" s="89"/>
      <c r="B406" s="89"/>
      <c r="C406" s="89"/>
      <c r="D406" s="50"/>
      <c r="E406" s="50"/>
      <c r="F406" s="9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3.5" customHeight="1" x14ac:dyDescent="0.2">
      <c r="A407" s="89"/>
      <c r="B407" s="89"/>
      <c r="C407" s="89"/>
      <c r="D407" s="50"/>
      <c r="E407" s="50"/>
      <c r="F407" s="9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3.5" customHeight="1" x14ac:dyDescent="0.2">
      <c r="A408" s="89"/>
      <c r="B408" s="89"/>
      <c r="C408" s="89"/>
      <c r="D408" s="50"/>
      <c r="E408" s="50"/>
      <c r="F408" s="9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3.5" customHeight="1" x14ac:dyDescent="0.2">
      <c r="A409" s="89"/>
      <c r="B409" s="89"/>
      <c r="C409" s="89"/>
      <c r="D409" s="50"/>
      <c r="E409" s="50"/>
      <c r="F409" s="9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3.5" customHeight="1" x14ac:dyDescent="0.2">
      <c r="A410" s="89"/>
      <c r="B410" s="89"/>
      <c r="C410" s="89"/>
      <c r="D410" s="50"/>
      <c r="E410" s="50"/>
      <c r="F410" s="9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3.5" customHeight="1" x14ac:dyDescent="0.2">
      <c r="A411" s="89"/>
      <c r="B411" s="89"/>
      <c r="C411" s="89"/>
      <c r="D411" s="50"/>
      <c r="E411" s="50"/>
      <c r="F411" s="9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3.5" customHeight="1" x14ac:dyDescent="0.2">
      <c r="A412" s="89"/>
      <c r="B412" s="89"/>
      <c r="C412" s="89"/>
      <c r="D412" s="50"/>
      <c r="E412" s="50"/>
      <c r="F412" s="9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3.5" customHeight="1" x14ac:dyDescent="0.2">
      <c r="A413" s="89"/>
      <c r="B413" s="89"/>
      <c r="C413" s="89"/>
      <c r="D413" s="50"/>
      <c r="E413" s="50"/>
      <c r="F413" s="9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3.5" customHeight="1" x14ac:dyDescent="0.2">
      <c r="A414" s="89"/>
      <c r="B414" s="89"/>
      <c r="C414" s="89"/>
      <c r="D414" s="50"/>
      <c r="E414" s="50"/>
      <c r="F414" s="9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3.5" customHeight="1" x14ac:dyDescent="0.2">
      <c r="A415" s="89"/>
      <c r="B415" s="89"/>
      <c r="C415" s="89"/>
      <c r="D415" s="50"/>
      <c r="E415" s="50"/>
      <c r="F415" s="9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3.5" customHeight="1" x14ac:dyDescent="0.2">
      <c r="A416" s="89"/>
      <c r="B416" s="89"/>
      <c r="C416" s="89"/>
      <c r="D416" s="50"/>
      <c r="E416" s="50"/>
      <c r="F416" s="9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3.5" customHeight="1" x14ac:dyDescent="0.2">
      <c r="A417" s="89"/>
      <c r="B417" s="89"/>
      <c r="C417" s="89"/>
      <c r="D417" s="50"/>
      <c r="E417" s="50"/>
      <c r="F417" s="9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3.5" customHeight="1" x14ac:dyDescent="0.2">
      <c r="A418" s="89"/>
      <c r="B418" s="89"/>
      <c r="C418" s="89"/>
      <c r="D418" s="50"/>
      <c r="E418" s="50"/>
      <c r="F418" s="9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3.5" customHeight="1" x14ac:dyDescent="0.2">
      <c r="A419" s="89"/>
      <c r="B419" s="89"/>
      <c r="C419" s="89"/>
      <c r="D419" s="50"/>
      <c r="E419" s="50"/>
      <c r="F419" s="9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3.5" customHeight="1" x14ac:dyDescent="0.2">
      <c r="A420" s="89"/>
      <c r="B420" s="89"/>
      <c r="C420" s="89"/>
      <c r="D420" s="50"/>
      <c r="E420" s="50"/>
      <c r="F420" s="9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3.5" customHeight="1" x14ac:dyDescent="0.2">
      <c r="A421" s="89"/>
      <c r="B421" s="89"/>
      <c r="C421" s="89"/>
      <c r="D421" s="50"/>
      <c r="E421" s="50"/>
      <c r="F421" s="9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3.5" customHeight="1" x14ac:dyDescent="0.2">
      <c r="A422" s="89"/>
      <c r="B422" s="89"/>
      <c r="C422" s="89"/>
      <c r="D422" s="50"/>
      <c r="E422" s="50"/>
      <c r="F422" s="9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3.5" customHeight="1" x14ac:dyDescent="0.2">
      <c r="A423" s="89"/>
      <c r="B423" s="89"/>
      <c r="C423" s="89"/>
      <c r="D423" s="50"/>
      <c r="E423" s="50"/>
      <c r="F423" s="9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3.5" customHeight="1" x14ac:dyDescent="0.2">
      <c r="A424" s="89"/>
      <c r="B424" s="89"/>
      <c r="C424" s="89"/>
      <c r="D424" s="50"/>
      <c r="E424" s="50"/>
      <c r="F424" s="9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3.5" customHeight="1" x14ac:dyDescent="0.2">
      <c r="A425" s="89"/>
      <c r="B425" s="89"/>
      <c r="C425" s="89"/>
      <c r="D425" s="50"/>
      <c r="E425" s="50"/>
      <c r="F425" s="9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3.5" customHeight="1" x14ac:dyDescent="0.2">
      <c r="A426" s="89"/>
      <c r="B426" s="89"/>
      <c r="C426" s="89"/>
      <c r="D426" s="50"/>
      <c r="E426" s="50"/>
      <c r="F426" s="9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3.5" customHeight="1" x14ac:dyDescent="0.2">
      <c r="A427" s="89"/>
      <c r="B427" s="89"/>
      <c r="C427" s="89"/>
      <c r="D427" s="50"/>
      <c r="E427" s="50"/>
      <c r="F427" s="9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3.5" customHeight="1" x14ac:dyDescent="0.2">
      <c r="A428" s="89"/>
      <c r="B428" s="89"/>
      <c r="C428" s="89"/>
      <c r="D428" s="50"/>
      <c r="E428" s="50"/>
      <c r="F428" s="9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3.5" customHeight="1" x14ac:dyDescent="0.2">
      <c r="A429" s="89"/>
      <c r="B429" s="89"/>
      <c r="C429" s="89"/>
      <c r="D429" s="50"/>
      <c r="E429" s="50"/>
      <c r="F429" s="9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3.5" customHeight="1" x14ac:dyDescent="0.2">
      <c r="A430" s="89"/>
      <c r="B430" s="89"/>
      <c r="C430" s="89"/>
      <c r="D430" s="50"/>
      <c r="E430" s="50"/>
      <c r="F430" s="9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3.5" customHeight="1" x14ac:dyDescent="0.2">
      <c r="A431" s="89"/>
      <c r="B431" s="89"/>
      <c r="C431" s="89"/>
      <c r="D431" s="50"/>
      <c r="E431" s="50"/>
      <c r="F431" s="9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3.5" customHeight="1" x14ac:dyDescent="0.2">
      <c r="A432" s="89"/>
      <c r="B432" s="89"/>
      <c r="C432" s="89"/>
      <c r="D432" s="50"/>
      <c r="E432" s="50"/>
      <c r="F432" s="9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3.5" customHeight="1" x14ac:dyDescent="0.2">
      <c r="A433" s="89"/>
      <c r="B433" s="89"/>
      <c r="C433" s="89"/>
      <c r="D433" s="50"/>
      <c r="E433" s="50"/>
      <c r="F433" s="9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3.5" customHeight="1" x14ac:dyDescent="0.2">
      <c r="A434" s="89"/>
      <c r="B434" s="89"/>
      <c r="C434" s="89"/>
      <c r="D434" s="50"/>
      <c r="E434" s="50"/>
      <c r="F434" s="9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3.5" customHeight="1" x14ac:dyDescent="0.2">
      <c r="A435" s="89"/>
      <c r="B435" s="89"/>
      <c r="C435" s="89"/>
      <c r="D435" s="50"/>
      <c r="E435" s="50"/>
      <c r="F435" s="9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3.5" customHeight="1" x14ac:dyDescent="0.2">
      <c r="A436" s="89"/>
      <c r="B436" s="89"/>
      <c r="C436" s="89"/>
      <c r="D436" s="50"/>
      <c r="E436" s="50"/>
      <c r="F436" s="9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3.5" customHeight="1" x14ac:dyDescent="0.2">
      <c r="A437" s="89"/>
      <c r="B437" s="89"/>
      <c r="C437" s="89"/>
      <c r="D437" s="50"/>
      <c r="E437" s="50"/>
      <c r="F437" s="9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3.5" customHeight="1" x14ac:dyDescent="0.2">
      <c r="A438" s="89"/>
      <c r="B438" s="89"/>
      <c r="C438" s="89"/>
      <c r="D438" s="50"/>
      <c r="E438" s="50"/>
      <c r="F438" s="9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3.5" customHeight="1" x14ac:dyDescent="0.2">
      <c r="A439" s="89"/>
      <c r="B439" s="89"/>
      <c r="C439" s="89"/>
      <c r="D439" s="50"/>
      <c r="E439" s="50"/>
      <c r="F439" s="9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3.5" customHeight="1" x14ac:dyDescent="0.2">
      <c r="A440" s="89"/>
      <c r="B440" s="89"/>
      <c r="C440" s="89"/>
      <c r="D440" s="50"/>
      <c r="E440" s="50"/>
      <c r="F440" s="9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3.5" customHeight="1" x14ac:dyDescent="0.2">
      <c r="A441" s="89"/>
      <c r="B441" s="89"/>
      <c r="C441" s="89"/>
      <c r="D441" s="50"/>
      <c r="E441" s="50"/>
      <c r="F441" s="9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3.5" customHeight="1" x14ac:dyDescent="0.2">
      <c r="A442" s="89"/>
      <c r="B442" s="89"/>
      <c r="C442" s="89"/>
      <c r="D442" s="50"/>
      <c r="E442" s="50"/>
      <c r="F442" s="9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3.5" customHeight="1" x14ac:dyDescent="0.2">
      <c r="A443" s="89"/>
      <c r="B443" s="89"/>
      <c r="C443" s="89"/>
      <c r="D443" s="50"/>
      <c r="E443" s="50"/>
      <c r="F443" s="9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3.5" customHeight="1" x14ac:dyDescent="0.2">
      <c r="A444" s="89"/>
      <c r="B444" s="89"/>
      <c r="C444" s="89"/>
      <c r="D444" s="50"/>
      <c r="E444" s="50"/>
      <c r="F444" s="9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3.5" customHeight="1" x14ac:dyDescent="0.2">
      <c r="A445" s="89"/>
      <c r="B445" s="89"/>
      <c r="C445" s="89"/>
      <c r="D445" s="50"/>
      <c r="E445" s="50"/>
      <c r="F445" s="9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3.5" customHeight="1" x14ac:dyDescent="0.2">
      <c r="A446" s="89"/>
      <c r="B446" s="89"/>
      <c r="C446" s="89"/>
      <c r="D446" s="50"/>
      <c r="E446" s="50"/>
      <c r="F446" s="9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3.5" customHeight="1" x14ac:dyDescent="0.2">
      <c r="A447" s="89"/>
      <c r="B447" s="89"/>
      <c r="C447" s="89"/>
      <c r="D447" s="50"/>
      <c r="E447" s="50"/>
      <c r="F447" s="9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3.5" customHeight="1" x14ac:dyDescent="0.2">
      <c r="A448" s="89"/>
      <c r="B448" s="89"/>
      <c r="C448" s="89"/>
      <c r="D448" s="50"/>
      <c r="E448" s="50"/>
      <c r="F448" s="9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3.5" customHeight="1" x14ac:dyDescent="0.2">
      <c r="A449" s="89"/>
      <c r="B449" s="89"/>
      <c r="C449" s="89"/>
      <c r="D449" s="50"/>
      <c r="E449" s="50"/>
      <c r="F449" s="9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3.5" customHeight="1" x14ac:dyDescent="0.2">
      <c r="A450" s="89"/>
      <c r="B450" s="89"/>
      <c r="C450" s="89"/>
      <c r="D450" s="50"/>
      <c r="E450" s="50"/>
      <c r="F450" s="9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3.5" customHeight="1" x14ac:dyDescent="0.2">
      <c r="A451" s="89"/>
      <c r="B451" s="89"/>
      <c r="C451" s="89"/>
      <c r="D451" s="50"/>
      <c r="E451" s="50"/>
      <c r="F451" s="9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3.5" customHeight="1" x14ac:dyDescent="0.2">
      <c r="A452" s="89"/>
      <c r="B452" s="89"/>
      <c r="C452" s="89"/>
      <c r="D452" s="50"/>
      <c r="E452" s="50"/>
      <c r="F452" s="9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3.5" customHeight="1" x14ac:dyDescent="0.2">
      <c r="A453" s="89"/>
      <c r="B453" s="89"/>
      <c r="C453" s="89"/>
      <c r="D453" s="50"/>
      <c r="E453" s="50"/>
      <c r="F453" s="9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3.5" customHeight="1" x14ac:dyDescent="0.2">
      <c r="A454" s="89"/>
      <c r="B454" s="89"/>
      <c r="C454" s="89"/>
      <c r="D454" s="50"/>
      <c r="E454" s="50"/>
      <c r="F454" s="9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3.5" customHeight="1" x14ac:dyDescent="0.2">
      <c r="A455" s="89"/>
      <c r="B455" s="89"/>
      <c r="C455" s="89"/>
      <c r="D455" s="50"/>
      <c r="E455" s="50"/>
      <c r="F455" s="9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3.5" customHeight="1" x14ac:dyDescent="0.2">
      <c r="A456" s="89"/>
      <c r="B456" s="89"/>
      <c r="C456" s="89"/>
      <c r="D456" s="50"/>
      <c r="E456" s="50"/>
      <c r="F456" s="9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3.5" customHeight="1" x14ac:dyDescent="0.2">
      <c r="A457" s="89"/>
      <c r="B457" s="89"/>
      <c r="C457" s="89"/>
      <c r="D457" s="50"/>
      <c r="E457" s="50"/>
      <c r="F457" s="9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3.5" customHeight="1" x14ac:dyDescent="0.2">
      <c r="A458" s="89"/>
      <c r="B458" s="89"/>
      <c r="C458" s="89"/>
      <c r="D458" s="50"/>
      <c r="E458" s="50"/>
      <c r="F458" s="9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3.5" customHeight="1" x14ac:dyDescent="0.2">
      <c r="A459" s="89"/>
      <c r="B459" s="89"/>
      <c r="C459" s="89"/>
      <c r="D459" s="50"/>
      <c r="E459" s="50"/>
      <c r="F459" s="9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3.5" customHeight="1" x14ac:dyDescent="0.2">
      <c r="A460" s="89"/>
      <c r="B460" s="89"/>
      <c r="C460" s="89"/>
      <c r="D460" s="50"/>
      <c r="E460" s="50"/>
      <c r="F460" s="9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3.5" customHeight="1" x14ac:dyDescent="0.2">
      <c r="A461" s="89"/>
      <c r="B461" s="89"/>
      <c r="C461" s="89"/>
      <c r="D461" s="50"/>
      <c r="E461" s="50"/>
      <c r="F461" s="9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3.5" customHeight="1" x14ac:dyDescent="0.2">
      <c r="A462" s="89"/>
      <c r="B462" s="89"/>
      <c r="C462" s="89"/>
      <c r="D462" s="50"/>
      <c r="E462" s="50"/>
      <c r="F462" s="9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3.5" customHeight="1" x14ac:dyDescent="0.2">
      <c r="A463" s="89"/>
      <c r="B463" s="89"/>
      <c r="C463" s="89"/>
      <c r="D463" s="50"/>
      <c r="E463" s="50"/>
      <c r="F463" s="9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3.5" customHeight="1" x14ac:dyDescent="0.2">
      <c r="A464" s="89"/>
      <c r="B464" s="89"/>
      <c r="C464" s="89"/>
      <c r="D464" s="50"/>
      <c r="E464" s="50"/>
      <c r="F464" s="9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3.5" customHeight="1" x14ac:dyDescent="0.2">
      <c r="A465" s="89"/>
      <c r="B465" s="89"/>
      <c r="C465" s="89"/>
      <c r="D465" s="50"/>
      <c r="E465" s="50"/>
      <c r="F465" s="9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3.5" customHeight="1" x14ac:dyDescent="0.2">
      <c r="A466" s="89"/>
      <c r="B466" s="89"/>
      <c r="C466" s="89"/>
      <c r="D466" s="50"/>
      <c r="E466" s="50"/>
      <c r="F466" s="9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3.5" customHeight="1" x14ac:dyDescent="0.2">
      <c r="A467" s="89"/>
      <c r="B467" s="89"/>
      <c r="C467" s="89"/>
      <c r="D467" s="50"/>
      <c r="E467" s="50"/>
      <c r="F467" s="9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3.5" customHeight="1" x14ac:dyDescent="0.2">
      <c r="A468" s="89"/>
      <c r="B468" s="89"/>
      <c r="C468" s="89"/>
      <c r="D468" s="50"/>
      <c r="E468" s="50"/>
      <c r="F468" s="9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3.5" customHeight="1" x14ac:dyDescent="0.2">
      <c r="A469" s="89"/>
      <c r="B469" s="89"/>
      <c r="C469" s="89"/>
      <c r="D469" s="50"/>
      <c r="E469" s="50"/>
      <c r="F469" s="9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3.5" customHeight="1" x14ac:dyDescent="0.2">
      <c r="A470" s="89"/>
      <c r="B470" s="89"/>
      <c r="C470" s="89"/>
      <c r="D470" s="50"/>
      <c r="E470" s="50"/>
      <c r="F470" s="9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3.5" customHeight="1" x14ac:dyDescent="0.2">
      <c r="A471" s="89"/>
      <c r="B471" s="89"/>
      <c r="C471" s="89"/>
      <c r="D471" s="50"/>
      <c r="E471" s="50"/>
      <c r="F471" s="9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3.5" customHeight="1" x14ac:dyDescent="0.2">
      <c r="A472" s="89"/>
      <c r="B472" s="89"/>
      <c r="C472" s="89"/>
      <c r="D472" s="50"/>
      <c r="E472" s="50"/>
      <c r="F472" s="9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3.5" customHeight="1" x14ac:dyDescent="0.2">
      <c r="A473" s="89"/>
      <c r="B473" s="89"/>
      <c r="C473" s="89"/>
      <c r="D473" s="50"/>
      <c r="E473" s="50"/>
      <c r="F473" s="9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3.5" customHeight="1" x14ac:dyDescent="0.2">
      <c r="A474" s="89"/>
      <c r="B474" s="89"/>
      <c r="C474" s="89"/>
      <c r="D474" s="50"/>
      <c r="E474" s="50"/>
      <c r="F474" s="9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3.5" customHeight="1" x14ac:dyDescent="0.2">
      <c r="A475" s="89"/>
      <c r="B475" s="89"/>
      <c r="C475" s="89"/>
      <c r="D475" s="50"/>
      <c r="E475" s="50"/>
      <c r="F475" s="9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3.5" customHeight="1" x14ac:dyDescent="0.2">
      <c r="A476" s="89"/>
      <c r="B476" s="89"/>
      <c r="C476" s="89"/>
      <c r="D476" s="50"/>
      <c r="E476" s="50"/>
      <c r="F476" s="9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3.5" customHeight="1" x14ac:dyDescent="0.2">
      <c r="A477" s="89"/>
      <c r="B477" s="89"/>
      <c r="C477" s="89"/>
      <c r="D477" s="50"/>
      <c r="E477" s="50"/>
      <c r="F477" s="9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3.5" customHeight="1" x14ac:dyDescent="0.2">
      <c r="A478" s="89"/>
      <c r="B478" s="89"/>
      <c r="C478" s="89"/>
      <c r="D478" s="50"/>
      <c r="E478" s="50"/>
      <c r="F478" s="9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3.5" customHeight="1" x14ac:dyDescent="0.2">
      <c r="A479" s="89"/>
      <c r="B479" s="89"/>
      <c r="C479" s="89"/>
      <c r="D479" s="50"/>
      <c r="E479" s="50"/>
      <c r="F479" s="9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3.5" customHeight="1" x14ac:dyDescent="0.2">
      <c r="A480" s="89"/>
      <c r="B480" s="89"/>
      <c r="C480" s="89"/>
      <c r="D480" s="50"/>
      <c r="E480" s="50"/>
      <c r="F480" s="9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3.5" customHeight="1" x14ac:dyDescent="0.2">
      <c r="A481" s="89"/>
      <c r="B481" s="89"/>
      <c r="C481" s="89"/>
      <c r="D481" s="50"/>
      <c r="E481" s="50"/>
      <c r="F481" s="9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3.5" customHeight="1" x14ac:dyDescent="0.2">
      <c r="A482" s="89"/>
      <c r="B482" s="89"/>
      <c r="C482" s="89"/>
      <c r="D482" s="50"/>
      <c r="E482" s="50"/>
      <c r="F482" s="9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3.5" customHeight="1" x14ac:dyDescent="0.2">
      <c r="A483" s="89"/>
      <c r="B483" s="89"/>
      <c r="C483" s="89"/>
      <c r="D483" s="50"/>
      <c r="E483" s="50"/>
      <c r="F483" s="9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3.5" customHeight="1" x14ac:dyDescent="0.2">
      <c r="A484" s="89"/>
      <c r="B484" s="89"/>
      <c r="C484" s="89"/>
      <c r="D484" s="50"/>
      <c r="E484" s="50"/>
      <c r="F484" s="9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3.5" customHeight="1" x14ac:dyDescent="0.2">
      <c r="A485" s="89"/>
      <c r="B485" s="89"/>
      <c r="C485" s="89"/>
      <c r="D485" s="50"/>
      <c r="E485" s="50"/>
      <c r="F485" s="9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3.5" customHeight="1" x14ac:dyDescent="0.2">
      <c r="A486" s="89"/>
      <c r="B486" s="89"/>
      <c r="C486" s="89"/>
      <c r="D486" s="50"/>
      <c r="E486" s="50"/>
      <c r="F486" s="9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3.5" customHeight="1" x14ac:dyDescent="0.2">
      <c r="A487" s="89"/>
      <c r="B487" s="89"/>
      <c r="C487" s="89"/>
      <c r="D487" s="50"/>
      <c r="E487" s="50"/>
      <c r="F487" s="9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3.5" customHeight="1" x14ac:dyDescent="0.2">
      <c r="A488" s="89"/>
      <c r="B488" s="89"/>
      <c r="C488" s="89"/>
      <c r="D488" s="50"/>
      <c r="E488" s="50"/>
      <c r="F488" s="9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3.5" customHeight="1" x14ac:dyDescent="0.2">
      <c r="A489" s="89"/>
      <c r="B489" s="89"/>
      <c r="C489" s="89"/>
      <c r="D489" s="50"/>
      <c r="E489" s="50"/>
      <c r="F489" s="9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3.5" customHeight="1" x14ac:dyDescent="0.2">
      <c r="A490" s="89"/>
      <c r="B490" s="89"/>
      <c r="C490" s="89"/>
      <c r="D490" s="50"/>
      <c r="E490" s="50"/>
      <c r="F490" s="9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3.5" customHeight="1" x14ac:dyDescent="0.2">
      <c r="A491" s="89"/>
      <c r="B491" s="89"/>
      <c r="C491" s="89"/>
      <c r="D491" s="50"/>
      <c r="E491" s="50"/>
      <c r="F491" s="9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3.5" customHeight="1" x14ac:dyDescent="0.2">
      <c r="A492" s="89"/>
      <c r="B492" s="89"/>
      <c r="C492" s="89"/>
      <c r="D492" s="50"/>
      <c r="E492" s="50"/>
      <c r="F492" s="9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3.5" customHeight="1" x14ac:dyDescent="0.2">
      <c r="A493" s="89"/>
      <c r="B493" s="89"/>
      <c r="C493" s="89"/>
      <c r="D493" s="50"/>
      <c r="E493" s="50"/>
      <c r="F493" s="9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3.5" customHeight="1" x14ac:dyDescent="0.2">
      <c r="A494" s="89"/>
      <c r="B494" s="89"/>
      <c r="C494" s="89"/>
      <c r="D494" s="50"/>
      <c r="E494" s="50"/>
      <c r="F494" s="9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3.5" customHeight="1" x14ac:dyDescent="0.2">
      <c r="A495" s="89"/>
      <c r="B495" s="89"/>
      <c r="C495" s="89"/>
      <c r="D495" s="50"/>
      <c r="E495" s="50"/>
      <c r="F495" s="9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3.5" customHeight="1" x14ac:dyDescent="0.2">
      <c r="A496" s="89"/>
      <c r="B496" s="89"/>
      <c r="C496" s="89"/>
      <c r="D496" s="50"/>
      <c r="E496" s="50"/>
      <c r="F496" s="9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3.5" customHeight="1" x14ac:dyDescent="0.2">
      <c r="A497" s="89"/>
      <c r="B497" s="89"/>
      <c r="C497" s="89"/>
      <c r="D497" s="50"/>
      <c r="E497" s="50"/>
      <c r="F497" s="9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3.5" customHeight="1" x14ac:dyDescent="0.2">
      <c r="A498" s="89"/>
      <c r="B498" s="89"/>
      <c r="C498" s="89"/>
      <c r="D498" s="50"/>
      <c r="E498" s="50"/>
      <c r="F498" s="9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3.5" customHeight="1" x14ac:dyDescent="0.2">
      <c r="A499" s="89"/>
      <c r="B499" s="89"/>
      <c r="C499" s="89"/>
      <c r="D499" s="50"/>
      <c r="E499" s="50"/>
      <c r="F499" s="9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3.5" customHeight="1" x14ac:dyDescent="0.2">
      <c r="A500" s="89"/>
      <c r="B500" s="89"/>
      <c r="C500" s="89"/>
      <c r="D500" s="50"/>
      <c r="E500" s="50"/>
      <c r="F500" s="9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3.5" customHeight="1" x14ac:dyDescent="0.2">
      <c r="A501" s="89"/>
      <c r="B501" s="89"/>
      <c r="C501" s="89"/>
      <c r="D501" s="50"/>
      <c r="E501" s="50"/>
      <c r="F501" s="9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3.5" customHeight="1" x14ac:dyDescent="0.2">
      <c r="A502" s="89"/>
      <c r="B502" s="89"/>
      <c r="C502" s="89"/>
      <c r="D502" s="50"/>
      <c r="E502" s="50"/>
      <c r="F502" s="9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3.5" customHeight="1" x14ac:dyDescent="0.2">
      <c r="A503" s="89"/>
      <c r="B503" s="89"/>
      <c r="C503" s="89"/>
      <c r="D503" s="50"/>
      <c r="E503" s="50"/>
      <c r="F503" s="9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3.5" customHeight="1" x14ac:dyDescent="0.2">
      <c r="A504" s="89"/>
      <c r="B504" s="89"/>
      <c r="C504" s="89"/>
      <c r="D504" s="50"/>
      <c r="E504" s="50"/>
      <c r="F504" s="9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3.5" customHeight="1" x14ac:dyDescent="0.2">
      <c r="A505" s="89"/>
      <c r="B505" s="89"/>
      <c r="C505" s="89"/>
      <c r="D505" s="50"/>
      <c r="E505" s="50"/>
      <c r="F505" s="9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3.5" customHeight="1" x14ac:dyDescent="0.2">
      <c r="A506" s="89"/>
      <c r="B506" s="89"/>
      <c r="C506" s="89"/>
      <c r="D506" s="50"/>
      <c r="E506" s="50"/>
      <c r="F506" s="9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3.5" customHeight="1" x14ac:dyDescent="0.2">
      <c r="A507" s="89"/>
      <c r="B507" s="89"/>
      <c r="C507" s="89"/>
      <c r="D507" s="50"/>
      <c r="E507" s="50"/>
      <c r="F507" s="9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3.5" customHeight="1" x14ac:dyDescent="0.2">
      <c r="A508" s="89"/>
      <c r="B508" s="89"/>
      <c r="C508" s="89"/>
      <c r="D508" s="50"/>
      <c r="E508" s="50"/>
      <c r="F508" s="9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3.5" customHeight="1" x14ac:dyDescent="0.2">
      <c r="A509" s="89"/>
      <c r="B509" s="89"/>
      <c r="C509" s="89"/>
      <c r="D509" s="50"/>
      <c r="E509" s="50"/>
      <c r="F509" s="9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3.5" customHeight="1" x14ac:dyDescent="0.2">
      <c r="A510" s="89"/>
      <c r="B510" s="89"/>
      <c r="C510" s="89"/>
      <c r="D510" s="50"/>
      <c r="E510" s="50"/>
      <c r="F510" s="9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3.5" customHeight="1" x14ac:dyDescent="0.2">
      <c r="A511" s="89"/>
      <c r="B511" s="89"/>
      <c r="C511" s="89"/>
      <c r="D511" s="50"/>
      <c r="E511" s="50"/>
      <c r="F511" s="9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3.5" customHeight="1" x14ac:dyDescent="0.2">
      <c r="A512" s="89"/>
      <c r="B512" s="89"/>
      <c r="C512" s="89"/>
      <c r="D512" s="50"/>
      <c r="E512" s="50"/>
      <c r="F512" s="9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3.5" customHeight="1" x14ac:dyDescent="0.2">
      <c r="A513" s="89"/>
      <c r="B513" s="89"/>
      <c r="C513" s="89"/>
      <c r="D513" s="50"/>
      <c r="E513" s="50"/>
      <c r="F513" s="9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3.5" customHeight="1" x14ac:dyDescent="0.2">
      <c r="A514" s="89"/>
      <c r="B514" s="89"/>
      <c r="C514" s="89"/>
      <c r="D514" s="50"/>
      <c r="E514" s="50"/>
      <c r="F514" s="9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3.5" customHeight="1" x14ac:dyDescent="0.2">
      <c r="A515" s="89"/>
      <c r="B515" s="89"/>
      <c r="C515" s="89"/>
      <c r="D515" s="50"/>
      <c r="E515" s="50"/>
      <c r="F515" s="9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3.5" customHeight="1" x14ac:dyDescent="0.2">
      <c r="A516" s="89"/>
      <c r="B516" s="89"/>
      <c r="C516" s="89"/>
      <c r="D516" s="50"/>
      <c r="E516" s="50"/>
      <c r="F516" s="9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3.5" customHeight="1" x14ac:dyDescent="0.2">
      <c r="A517" s="89"/>
      <c r="B517" s="89"/>
      <c r="C517" s="89"/>
      <c r="D517" s="50"/>
      <c r="E517" s="50"/>
      <c r="F517" s="9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3.5" customHeight="1" x14ac:dyDescent="0.2">
      <c r="A518" s="89"/>
      <c r="B518" s="89"/>
      <c r="C518" s="89"/>
      <c r="D518" s="50"/>
      <c r="E518" s="50"/>
      <c r="F518" s="9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3.5" customHeight="1" x14ac:dyDescent="0.2">
      <c r="A519" s="89"/>
      <c r="B519" s="89"/>
      <c r="C519" s="89"/>
      <c r="D519" s="50"/>
      <c r="E519" s="50"/>
      <c r="F519" s="9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3.5" customHeight="1" x14ac:dyDescent="0.2">
      <c r="A520" s="89"/>
      <c r="B520" s="89"/>
      <c r="C520" s="89"/>
      <c r="D520" s="50"/>
      <c r="E520" s="50"/>
      <c r="F520" s="9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3.5" customHeight="1" x14ac:dyDescent="0.2">
      <c r="A521" s="89"/>
      <c r="B521" s="89"/>
      <c r="C521" s="89"/>
      <c r="D521" s="50"/>
      <c r="E521" s="50"/>
      <c r="F521" s="9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3.5" customHeight="1" x14ac:dyDescent="0.2">
      <c r="A522" s="89"/>
      <c r="B522" s="89"/>
      <c r="C522" s="89"/>
      <c r="D522" s="50"/>
      <c r="E522" s="50"/>
      <c r="F522" s="9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3.5" customHeight="1" x14ac:dyDescent="0.2">
      <c r="A523" s="89"/>
      <c r="B523" s="89"/>
      <c r="C523" s="89"/>
      <c r="D523" s="50"/>
      <c r="E523" s="50"/>
      <c r="F523" s="9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3.5" customHeight="1" x14ac:dyDescent="0.2">
      <c r="A524" s="89"/>
      <c r="B524" s="89"/>
      <c r="C524" s="89"/>
      <c r="D524" s="50"/>
      <c r="E524" s="50"/>
      <c r="F524" s="9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3.5" customHeight="1" x14ac:dyDescent="0.2">
      <c r="A525" s="89"/>
      <c r="B525" s="89"/>
      <c r="C525" s="89"/>
      <c r="D525" s="50"/>
      <c r="E525" s="50"/>
      <c r="F525" s="9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3.5" customHeight="1" x14ac:dyDescent="0.2">
      <c r="A526" s="89"/>
      <c r="B526" s="89"/>
      <c r="C526" s="89"/>
      <c r="D526" s="50"/>
      <c r="E526" s="50"/>
      <c r="F526" s="9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3.5" customHeight="1" x14ac:dyDescent="0.2">
      <c r="A527" s="89"/>
      <c r="B527" s="89"/>
      <c r="C527" s="89"/>
      <c r="D527" s="50"/>
      <c r="E527" s="50"/>
      <c r="F527" s="9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3.5" customHeight="1" x14ac:dyDescent="0.2">
      <c r="A528" s="89"/>
      <c r="B528" s="89"/>
      <c r="C528" s="89"/>
      <c r="D528" s="50"/>
      <c r="E528" s="50"/>
      <c r="F528" s="9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3.5" customHeight="1" x14ac:dyDescent="0.2">
      <c r="A529" s="89"/>
      <c r="B529" s="89"/>
      <c r="C529" s="89"/>
      <c r="D529" s="50"/>
      <c r="E529" s="50"/>
      <c r="F529" s="9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3.5" customHeight="1" x14ac:dyDescent="0.2">
      <c r="A530" s="89"/>
      <c r="B530" s="89"/>
      <c r="C530" s="89"/>
      <c r="D530" s="50"/>
      <c r="E530" s="50"/>
      <c r="F530" s="9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3.5" customHeight="1" x14ac:dyDescent="0.2">
      <c r="A531" s="89"/>
      <c r="B531" s="89"/>
      <c r="C531" s="89"/>
      <c r="D531" s="50"/>
      <c r="E531" s="50"/>
      <c r="F531" s="9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3.5" customHeight="1" x14ac:dyDescent="0.2">
      <c r="A532" s="89"/>
      <c r="B532" s="89"/>
      <c r="C532" s="89"/>
      <c r="D532" s="50"/>
      <c r="E532" s="50"/>
      <c r="F532" s="9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3.5" customHeight="1" x14ac:dyDescent="0.2">
      <c r="A533" s="89"/>
      <c r="B533" s="89"/>
      <c r="C533" s="89"/>
      <c r="D533" s="50"/>
      <c r="E533" s="50"/>
      <c r="F533" s="9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3.5" customHeight="1" x14ac:dyDescent="0.2">
      <c r="A534" s="89"/>
      <c r="B534" s="89"/>
      <c r="C534" s="89"/>
      <c r="D534" s="50"/>
      <c r="E534" s="50"/>
      <c r="F534" s="9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3.5" customHeight="1" x14ac:dyDescent="0.2">
      <c r="A535" s="89"/>
      <c r="B535" s="89"/>
      <c r="C535" s="89"/>
      <c r="D535" s="50"/>
      <c r="E535" s="50"/>
      <c r="F535" s="9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3.5" customHeight="1" x14ac:dyDescent="0.2">
      <c r="A536" s="89"/>
      <c r="B536" s="89"/>
      <c r="C536" s="89"/>
      <c r="D536" s="50"/>
      <c r="E536" s="50"/>
      <c r="F536" s="9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3.5" customHeight="1" x14ac:dyDescent="0.2">
      <c r="A537" s="89"/>
      <c r="B537" s="89"/>
      <c r="C537" s="89"/>
      <c r="D537" s="50"/>
      <c r="E537" s="50"/>
      <c r="F537" s="9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3.5" customHeight="1" x14ac:dyDescent="0.2">
      <c r="A538" s="89"/>
      <c r="B538" s="89"/>
      <c r="C538" s="89"/>
      <c r="D538" s="50"/>
      <c r="E538" s="50"/>
      <c r="F538" s="9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3.5" customHeight="1" x14ac:dyDescent="0.2">
      <c r="A539" s="89"/>
      <c r="B539" s="89"/>
      <c r="C539" s="89"/>
      <c r="D539" s="50"/>
      <c r="E539" s="50"/>
      <c r="F539" s="9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3.5" customHeight="1" x14ac:dyDescent="0.2">
      <c r="A540" s="89"/>
      <c r="B540" s="89"/>
      <c r="C540" s="89"/>
      <c r="D540" s="50"/>
      <c r="E540" s="50"/>
      <c r="F540" s="9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3.5" customHeight="1" x14ac:dyDescent="0.2">
      <c r="A541" s="89"/>
      <c r="B541" s="89"/>
      <c r="C541" s="89"/>
      <c r="D541" s="50"/>
      <c r="E541" s="50"/>
      <c r="F541" s="9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3.5" customHeight="1" x14ac:dyDescent="0.2">
      <c r="A542" s="89"/>
      <c r="B542" s="89"/>
      <c r="C542" s="89"/>
      <c r="D542" s="50"/>
      <c r="E542" s="50"/>
      <c r="F542" s="9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3.5" customHeight="1" x14ac:dyDescent="0.2">
      <c r="A543" s="89"/>
      <c r="B543" s="89"/>
      <c r="C543" s="89"/>
      <c r="D543" s="50"/>
      <c r="E543" s="50"/>
      <c r="F543" s="9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3.5" customHeight="1" x14ac:dyDescent="0.2">
      <c r="A544" s="89"/>
      <c r="B544" s="89"/>
      <c r="C544" s="89"/>
      <c r="D544" s="50"/>
      <c r="E544" s="50"/>
      <c r="F544" s="9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3.5" customHeight="1" x14ac:dyDescent="0.2">
      <c r="A545" s="89"/>
      <c r="B545" s="89"/>
      <c r="C545" s="89"/>
      <c r="D545" s="50"/>
      <c r="E545" s="50"/>
      <c r="F545" s="9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3.5" customHeight="1" x14ac:dyDescent="0.2">
      <c r="A546" s="89"/>
      <c r="B546" s="89"/>
      <c r="C546" s="89"/>
      <c r="D546" s="50"/>
      <c r="E546" s="50"/>
      <c r="F546" s="9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3.5" customHeight="1" x14ac:dyDescent="0.2">
      <c r="A547" s="89"/>
      <c r="B547" s="89"/>
      <c r="C547" s="89"/>
      <c r="D547" s="50"/>
      <c r="E547" s="50"/>
      <c r="F547" s="9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3.5" customHeight="1" x14ac:dyDescent="0.2">
      <c r="A548" s="89"/>
      <c r="B548" s="89"/>
      <c r="C548" s="89"/>
      <c r="D548" s="50"/>
      <c r="E548" s="50"/>
      <c r="F548" s="9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3.5" customHeight="1" x14ac:dyDescent="0.2">
      <c r="A549" s="89"/>
      <c r="B549" s="89"/>
      <c r="C549" s="89"/>
      <c r="D549" s="50"/>
      <c r="E549" s="50"/>
      <c r="F549" s="9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3.5" customHeight="1" x14ac:dyDescent="0.2">
      <c r="A550" s="89"/>
      <c r="B550" s="89"/>
      <c r="C550" s="89"/>
      <c r="D550" s="50"/>
      <c r="E550" s="50"/>
      <c r="F550" s="9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3.5" customHeight="1" x14ac:dyDescent="0.2">
      <c r="A551" s="89"/>
      <c r="B551" s="89"/>
      <c r="C551" s="89"/>
      <c r="D551" s="50"/>
      <c r="E551" s="50"/>
      <c r="F551" s="9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3.5" customHeight="1" x14ac:dyDescent="0.2">
      <c r="A552" s="89"/>
      <c r="B552" s="89"/>
      <c r="C552" s="89"/>
      <c r="D552" s="50"/>
      <c r="E552" s="50"/>
      <c r="F552" s="9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3.5" customHeight="1" x14ac:dyDescent="0.2">
      <c r="A553" s="89"/>
      <c r="B553" s="89"/>
      <c r="C553" s="89"/>
      <c r="D553" s="50"/>
      <c r="E553" s="50"/>
      <c r="F553" s="9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3.5" customHeight="1" x14ac:dyDescent="0.2">
      <c r="A554" s="89"/>
      <c r="B554" s="89"/>
      <c r="C554" s="89"/>
      <c r="D554" s="50"/>
      <c r="E554" s="50"/>
      <c r="F554" s="9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3.5" customHeight="1" x14ac:dyDescent="0.2">
      <c r="A555" s="89"/>
      <c r="B555" s="89"/>
      <c r="C555" s="89"/>
      <c r="D555" s="50"/>
      <c r="E555" s="50"/>
      <c r="F555" s="9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3.5" customHeight="1" x14ac:dyDescent="0.2">
      <c r="A556" s="89"/>
      <c r="B556" s="89"/>
      <c r="C556" s="89"/>
      <c r="D556" s="50"/>
      <c r="E556" s="50"/>
      <c r="F556" s="9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3.5" customHeight="1" x14ac:dyDescent="0.2">
      <c r="A557" s="89"/>
      <c r="B557" s="89"/>
      <c r="C557" s="89"/>
      <c r="D557" s="50"/>
      <c r="E557" s="50"/>
      <c r="F557" s="9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3.5" customHeight="1" x14ac:dyDescent="0.2">
      <c r="A558" s="89"/>
      <c r="B558" s="89"/>
      <c r="C558" s="89"/>
      <c r="D558" s="50"/>
      <c r="E558" s="50"/>
      <c r="F558" s="9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3.5" customHeight="1" x14ac:dyDescent="0.2">
      <c r="A559" s="89"/>
      <c r="B559" s="89"/>
      <c r="C559" s="89"/>
      <c r="D559" s="50"/>
      <c r="E559" s="50"/>
      <c r="F559" s="9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3.5" customHeight="1" x14ac:dyDescent="0.2">
      <c r="A560" s="89"/>
      <c r="B560" s="89"/>
      <c r="C560" s="89"/>
      <c r="D560" s="50"/>
      <c r="E560" s="50"/>
      <c r="F560" s="9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3.5" customHeight="1" x14ac:dyDescent="0.2">
      <c r="A561" s="89"/>
      <c r="B561" s="89"/>
      <c r="C561" s="89"/>
      <c r="D561" s="50"/>
      <c r="E561" s="50"/>
      <c r="F561" s="9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3.5" customHeight="1" x14ac:dyDescent="0.2">
      <c r="A562" s="89"/>
      <c r="B562" s="89"/>
      <c r="C562" s="89"/>
      <c r="D562" s="50"/>
      <c r="E562" s="50"/>
      <c r="F562" s="9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3.5" customHeight="1" x14ac:dyDescent="0.2">
      <c r="A563" s="89"/>
      <c r="B563" s="89"/>
      <c r="C563" s="89"/>
      <c r="D563" s="50"/>
      <c r="E563" s="50"/>
      <c r="F563" s="9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3.5" customHeight="1" x14ac:dyDescent="0.2">
      <c r="A564" s="89"/>
      <c r="B564" s="89"/>
      <c r="C564" s="89"/>
      <c r="D564" s="50"/>
      <c r="E564" s="50"/>
      <c r="F564" s="9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3.5" customHeight="1" x14ac:dyDescent="0.2">
      <c r="A565" s="89"/>
      <c r="B565" s="89"/>
      <c r="C565" s="89"/>
      <c r="D565" s="50"/>
      <c r="E565" s="50"/>
      <c r="F565" s="9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3.5" customHeight="1" x14ac:dyDescent="0.2">
      <c r="A566" s="89"/>
      <c r="B566" s="89"/>
      <c r="C566" s="89"/>
      <c r="D566" s="50"/>
      <c r="E566" s="50"/>
      <c r="F566" s="9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3.5" customHeight="1" x14ac:dyDescent="0.2">
      <c r="A567" s="89"/>
      <c r="B567" s="89"/>
      <c r="C567" s="89"/>
      <c r="D567" s="50"/>
      <c r="E567" s="50"/>
      <c r="F567" s="9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3.5" customHeight="1" x14ac:dyDescent="0.2">
      <c r="A568" s="89"/>
      <c r="B568" s="89"/>
      <c r="C568" s="89"/>
      <c r="D568" s="50"/>
      <c r="E568" s="50"/>
      <c r="F568" s="9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3.5" customHeight="1" x14ac:dyDescent="0.2">
      <c r="A569" s="89"/>
      <c r="B569" s="89"/>
      <c r="C569" s="89"/>
      <c r="D569" s="50"/>
      <c r="E569" s="50"/>
      <c r="F569" s="9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3.5" customHeight="1" x14ac:dyDescent="0.2">
      <c r="A570" s="89"/>
      <c r="B570" s="89"/>
      <c r="C570" s="89"/>
      <c r="D570" s="50"/>
      <c r="E570" s="50"/>
      <c r="F570" s="9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3.5" customHeight="1" x14ac:dyDescent="0.2">
      <c r="A571" s="89"/>
      <c r="B571" s="89"/>
      <c r="C571" s="89"/>
      <c r="D571" s="50"/>
      <c r="E571" s="50"/>
      <c r="F571" s="9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3.5" customHeight="1" x14ac:dyDescent="0.2">
      <c r="A572" s="89"/>
      <c r="B572" s="89"/>
      <c r="C572" s="89"/>
      <c r="D572" s="50"/>
      <c r="E572" s="50"/>
      <c r="F572" s="9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3.5" customHeight="1" x14ac:dyDescent="0.2">
      <c r="A573" s="89"/>
      <c r="B573" s="89"/>
      <c r="C573" s="89"/>
      <c r="D573" s="50"/>
      <c r="E573" s="50"/>
      <c r="F573" s="9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3.5" customHeight="1" x14ac:dyDescent="0.2">
      <c r="A574" s="89"/>
      <c r="B574" s="89"/>
      <c r="C574" s="89"/>
      <c r="D574" s="50"/>
      <c r="E574" s="50"/>
      <c r="F574" s="9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3.5" customHeight="1" x14ac:dyDescent="0.2">
      <c r="A575" s="89"/>
      <c r="B575" s="89"/>
      <c r="C575" s="89"/>
      <c r="D575" s="50"/>
      <c r="E575" s="50"/>
      <c r="F575" s="9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3.5" customHeight="1" x14ac:dyDescent="0.2">
      <c r="A576" s="89"/>
      <c r="B576" s="89"/>
      <c r="C576" s="89"/>
      <c r="D576" s="50"/>
      <c r="E576" s="50"/>
      <c r="F576" s="9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3.5" customHeight="1" x14ac:dyDescent="0.2">
      <c r="A577" s="89"/>
      <c r="B577" s="89"/>
      <c r="C577" s="89"/>
      <c r="D577" s="50"/>
      <c r="E577" s="50"/>
      <c r="F577" s="9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3.5" customHeight="1" x14ac:dyDescent="0.2">
      <c r="A578" s="89"/>
      <c r="B578" s="89"/>
      <c r="C578" s="89"/>
      <c r="D578" s="50"/>
      <c r="E578" s="50"/>
      <c r="F578" s="9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3.5" customHeight="1" x14ac:dyDescent="0.2">
      <c r="A579" s="89"/>
      <c r="B579" s="89"/>
      <c r="C579" s="89"/>
      <c r="D579" s="50"/>
      <c r="E579" s="50"/>
      <c r="F579" s="9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3.5" customHeight="1" x14ac:dyDescent="0.2">
      <c r="A580" s="89"/>
      <c r="B580" s="89"/>
      <c r="C580" s="89"/>
      <c r="D580" s="50"/>
      <c r="E580" s="50"/>
      <c r="F580" s="9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3.5" customHeight="1" x14ac:dyDescent="0.2">
      <c r="A581" s="89"/>
      <c r="B581" s="89"/>
      <c r="C581" s="89"/>
      <c r="D581" s="50"/>
      <c r="E581" s="50"/>
      <c r="F581" s="9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3.5" customHeight="1" x14ac:dyDescent="0.2">
      <c r="A582" s="89"/>
      <c r="B582" s="89"/>
      <c r="C582" s="89"/>
      <c r="D582" s="50"/>
      <c r="E582" s="50"/>
      <c r="F582" s="9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3.5" customHeight="1" x14ac:dyDescent="0.2">
      <c r="A583" s="89"/>
      <c r="B583" s="89"/>
      <c r="C583" s="89"/>
      <c r="D583" s="50"/>
      <c r="E583" s="50"/>
      <c r="F583" s="9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3.5" customHeight="1" x14ac:dyDescent="0.2">
      <c r="A584" s="89"/>
      <c r="B584" s="89"/>
      <c r="C584" s="89"/>
      <c r="D584" s="50"/>
      <c r="E584" s="50"/>
      <c r="F584" s="9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3.5" customHeight="1" x14ac:dyDescent="0.2">
      <c r="A585" s="89"/>
      <c r="B585" s="89"/>
      <c r="C585" s="89"/>
      <c r="D585" s="50"/>
      <c r="E585" s="50"/>
      <c r="F585" s="9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3.5" customHeight="1" x14ac:dyDescent="0.2">
      <c r="A586" s="89"/>
      <c r="B586" s="89"/>
      <c r="C586" s="89"/>
      <c r="D586" s="50"/>
      <c r="E586" s="50"/>
      <c r="F586" s="9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3.5" customHeight="1" x14ac:dyDescent="0.2">
      <c r="A587" s="89"/>
      <c r="B587" s="89"/>
      <c r="C587" s="89"/>
      <c r="D587" s="50"/>
      <c r="E587" s="50"/>
      <c r="F587" s="9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3.5" customHeight="1" x14ac:dyDescent="0.2">
      <c r="A588" s="89"/>
      <c r="B588" s="89"/>
      <c r="C588" s="89"/>
      <c r="D588" s="50"/>
      <c r="E588" s="50"/>
      <c r="F588" s="9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3.5" customHeight="1" x14ac:dyDescent="0.2">
      <c r="A589" s="89"/>
      <c r="B589" s="89"/>
      <c r="C589" s="89"/>
      <c r="D589" s="50"/>
      <c r="E589" s="50"/>
      <c r="F589" s="9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3.5" customHeight="1" x14ac:dyDescent="0.2">
      <c r="A590" s="89"/>
      <c r="B590" s="89"/>
      <c r="C590" s="89"/>
      <c r="D590" s="50"/>
      <c r="E590" s="50"/>
      <c r="F590" s="9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3.5" customHeight="1" x14ac:dyDescent="0.2">
      <c r="A591" s="89"/>
      <c r="B591" s="89"/>
      <c r="C591" s="89"/>
      <c r="D591" s="50"/>
      <c r="E591" s="50"/>
      <c r="F591" s="9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3.5" customHeight="1" x14ac:dyDescent="0.2">
      <c r="A592" s="89"/>
      <c r="B592" s="89"/>
      <c r="C592" s="89"/>
      <c r="D592" s="50"/>
      <c r="E592" s="50"/>
      <c r="F592" s="9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3.5" customHeight="1" x14ac:dyDescent="0.2">
      <c r="A593" s="89"/>
      <c r="B593" s="89"/>
      <c r="C593" s="89"/>
      <c r="D593" s="50"/>
      <c r="E593" s="50"/>
      <c r="F593" s="9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3.5" customHeight="1" x14ac:dyDescent="0.2">
      <c r="A594" s="89"/>
      <c r="B594" s="89"/>
      <c r="C594" s="89"/>
      <c r="D594" s="50"/>
      <c r="E594" s="50"/>
      <c r="F594" s="9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3.5" customHeight="1" x14ac:dyDescent="0.2">
      <c r="A595" s="89"/>
      <c r="B595" s="89"/>
      <c r="C595" s="89"/>
      <c r="D595" s="50"/>
      <c r="E595" s="50"/>
      <c r="F595" s="9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3.5" customHeight="1" x14ac:dyDescent="0.2">
      <c r="A596" s="89"/>
      <c r="B596" s="89"/>
      <c r="C596" s="89"/>
      <c r="D596" s="50"/>
      <c r="E596" s="50"/>
      <c r="F596" s="9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3.5" customHeight="1" x14ac:dyDescent="0.2">
      <c r="A597" s="89"/>
      <c r="B597" s="89"/>
      <c r="C597" s="89"/>
      <c r="D597" s="50"/>
      <c r="E597" s="50"/>
      <c r="F597" s="9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3.5" customHeight="1" x14ac:dyDescent="0.2">
      <c r="A598" s="89"/>
      <c r="B598" s="89"/>
      <c r="C598" s="89"/>
      <c r="D598" s="50"/>
      <c r="E598" s="50"/>
      <c r="F598" s="9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3.5" customHeight="1" x14ac:dyDescent="0.2">
      <c r="A599" s="89"/>
      <c r="B599" s="89"/>
      <c r="C599" s="89"/>
      <c r="D599" s="50"/>
      <c r="E599" s="50"/>
      <c r="F599" s="9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3.5" customHeight="1" x14ac:dyDescent="0.2">
      <c r="A600" s="89"/>
      <c r="B600" s="89"/>
      <c r="C600" s="89"/>
      <c r="D600" s="50"/>
      <c r="E600" s="50"/>
      <c r="F600" s="9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3.5" customHeight="1" x14ac:dyDescent="0.2">
      <c r="A601" s="89"/>
      <c r="B601" s="89"/>
      <c r="C601" s="89"/>
      <c r="D601" s="50"/>
      <c r="E601" s="50"/>
      <c r="F601" s="9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3.5" customHeight="1" x14ac:dyDescent="0.2">
      <c r="A602" s="89"/>
      <c r="B602" s="89"/>
      <c r="C602" s="89"/>
      <c r="D602" s="50"/>
      <c r="E602" s="50"/>
      <c r="F602" s="9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3.5" customHeight="1" x14ac:dyDescent="0.2">
      <c r="A603" s="89"/>
      <c r="B603" s="89"/>
      <c r="C603" s="89"/>
      <c r="D603" s="50"/>
      <c r="E603" s="50"/>
      <c r="F603" s="9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3.5" customHeight="1" x14ac:dyDescent="0.2">
      <c r="A604" s="89"/>
      <c r="B604" s="89"/>
      <c r="C604" s="89"/>
      <c r="D604" s="50"/>
      <c r="E604" s="50"/>
      <c r="F604" s="9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3.5" customHeight="1" x14ac:dyDescent="0.2">
      <c r="A605" s="89"/>
      <c r="B605" s="89"/>
      <c r="C605" s="89"/>
      <c r="D605" s="50"/>
      <c r="E605" s="50"/>
      <c r="F605" s="9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3.5" customHeight="1" x14ac:dyDescent="0.2">
      <c r="A606" s="89"/>
      <c r="B606" s="89"/>
      <c r="C606" s="89"/>
      <c r="D606" s="50"/>
      <c r="E606" s="50"/>
      <c r="F606" s="9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3.5" customHeight="1" x14ac:dyDescent="0.2">
      <c r="A607" s="89"/>
      <c r="B607" s="89"/>
      <c r="C607" s="89"/>
      <c r="D607" s="50"/>
      <c r="E607" s="50"/>
      <c r="F607" s="9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3.5" customHeight="1" x14ac:dyDescent="0.2">
      <c r="A608" s="89"/>
      <c r="B608" s="89"/>
      <c r="C608" s="89"/>
      <c r="D608" s="50"/>
      <c r="E608" s="50"/>
      <c r="F608" s="9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3.5" customHeight="1" x14ac:dyDescent="0.2">
      <c r="A609" s="89"/>
      <c r="B609" s="89"/>
      <c r="C609" s="89"/>
      <c r="D609" s="50"/>
      <c r="E609" s="50"/>
      <c r="F609" s="9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3.5" customHeight="1" x14ac:dyDescent="0.2">
      <c r="A610" s="89"/>
      <c r="B610" s="89"/>
      <c r="C610" s="89"/>
      <c r="D610" s="50"/>
      <c r="E610" s="50"/>
      <c r="F610" s="9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3.5" customHeight="1" x14ac:dyDescent="0.2">
      <c r="A611" s="89"/>
      <c r="B611" s="89"/>
      <c r="C611" s="89"/>
      <c r="D611" s="50"/>
      <c r="E611" s="50"/>
      <c r="F611" s="9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3.5" customHeight="1" x14ac:dyDescent="0.2">
      <c r="A612" s="89"/>
      <c r="B612" s="89"/>
      <c r="C612" s="89"/>
      <c r="D612" s="50"/>
      <c r="E612" s="50"/>
      <c r="F612" s="9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3.5" customHeight="1" x14ac:dyDescent="0.2">
      <c r="A613" s="89"/>
      <c r="B613" s="89"/>
      <c r="C613" s="89"/>
      <c r="D613" s="50"/>
      <c r="E613" s="50"/>
      <c r="F613" s="9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3.5" customHeight="1" x14ac:dyDescent="0.2">
      <c r="A614" s="89"/>
      <c r="B614" s="89"/>
      <c r="C614" s="89"/>
      <c r="D614" s="50"/>
      <c r="E614" s="50"/>
      <c r="F614" s="9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3.5" customHeight="1" x14ac:dyDescent="0.2">
      <c r="A615" s="89"/>
      <c r="B615" s="89"/>
      <c r="C615" s="89"/>
      <c r="D615" s="50"/>
      <c r="E615" s="50"/>
      <c r="F615" s="9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3.5" customHeight="1" x14ac:dyDescent="0.2">
      <c r="A616" s="89"/>
      <c r="B616" s="89"/>
      <c r="C616" s="89"/>
      <c r="D616" s="50"/>
      <c r="E616" s="50"/>
      <c r="F616" s="9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3.5" customHeight="1" x14ac:dyDescent="0.2">
      <c r="A617" s="89"/>
      <c r="B617" s="89"/>
      <c r="C617" s="89"/>
      <c r="D617" s="50"/>
      <c r="E617" s="50"/>
      <c r="F617" s="9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3.5" customHeight="1" x14ac:dyDescent="0.2">
      <c r="A618" s="89"/>
      <c r="B618" s="89"/>
      <c r="C618" s="89"/>
      <c r="D618" s="50"/>
      <c r="E618" s="50"/>
      <c r="F618" s="9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3.5" customHeight="1" x14ac:dyDescent="0.2">
      <c r="A619" s="89"/>
      <c r="B619" s="89"/>
      <c r="C619" s="89"/>
      <c r="D619" s="50"/>
      <c r="E619" s="50"/>
      <c r="F619" s="9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3.5" customHeight="1" x14ac:dyDescent="0.2">
      <c r="A620" s="89"/>
      <c r="B620" s="89"/>
      <c r="C620" s="89"/>
      <c r="D620" s="50"/>
      <c r="E620" s="50"/>
      <c r="F620" s="9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3.5" customHeight="1" x14ac:dyDescent="0.2">
      <c r="A621" s="89"/>
      <c r="B621" s="89"/>
      <c r="C621" s="89"/>
      <c r="D621" s="50"/>
      <c r="E621" s="50"/>
      <c r="F621" s="9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3.5" customHeight="1" x14ac:dyDescent="0.2">
      <c r="A622" s="89"/>
      <c r="B622" s="89"/>
      <c r="C622" s="89"/>
      <c r="D622" s="50"/>
      <c r="E622" s="50"/>
      <c r="F622" s="9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3.5" customHeight="1" x14ac:dyDescent="0.2">
      <c r="A623" s="89"/>
      <c r="B623" s="89"/>
      <c r="C623" s="89"/>
      <c r="D623" s="50"/>
      <c r="E623" s="50"/>
      <c r="F623" s="9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3.5" customHeight="1" x14ac:dyDescent="0.2">
      <c r="A624" s="89"/>
      <c r="B624" s="89"/>
      <c r="C624" s="89"/>
      <c r="D624" s="50"/>
      <c r="E624" s="50"/>
      <c r="F624" s="9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3.5" customHeight="1" x14ac:dyDescent="0.2">
      <c r="A625" s="89"/>
      <c r="B625" s="89"/>
      <c r="C625" s="89"/>
      <c r="D625" s="50"/>
      <c r="E625" s="50"/>
      <c r="F625" s="9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3.5" customHeight="1" x14ac:dyDescent="0.2">
      <c r="A626" s="89"/>
      <c r="B626" s="89"/>
      <c r="C626" s="89"/>
      <c r="D626" s="50"/>
      <c r="E626" s="50"/>
      <c r="F626" s="9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3.5" customHeight="1" x14ac:dyDescent="0.2">
      <c r="A627" s="89"/>
      <c r="B627" s="89"/>
      <c r="C627" s="89"/>
      <c r="D627" s="50"/>
      <c r="E627" s="50"/>
      <c r="F627" s="9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3.5" customHeight="1" x14ac:dyDescent="0.2">
      <c r="A628" s="89"/>
      <c r="B628" s="89"/>
      <c r="C628" s="89"/>
      <c r="D628" s="50"/>
      <c r="E628" s="50"/>
      <c r="F628" s="9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3.5" customHeight="1" x14ac:dyDescent="0.2">
      <c r="A629" s="89"/>
      <c r="B629" s="89"/>
      <c r="C629" s="89"/>
      <c r="D629" s="50"/>
      <c r="E629" s="50"/>
      <c r="F629" s="9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3.5" customHeight="1" x14ac:dyDescent="0.2">
      <c r="A630" s="89"/>
      <c r="B630" s="89"/>
      <c r="C630" s="89"/>
      <c r="D630" s="50"/>
      <c r="E630" s="50"/>
      <c r="F630" s="9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3.5" customHeight="1" x14ac:dyDescent="0.2">
      <c r="A631" s="89"/>
      <c r="B631" s="89"/>
      <c r="C631" s="89"/>
      <c r="D631" s="50"/>
      <c r="E631" s="50"/>
      <c r="F631" s="9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3.5" customHeight="1" x14ac:dyDescent="0.2">
      <c r="A632" s="89"/>
      <c r="B632" s="89"/>
      <c r="C632" s="89"/>
      <c r="D632" s="50"/>
      <c r="E632" s="50"/>
      <c r="F632" s="9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3.5" customHeight="1" x14ac:dyDescent="0.2">
      <c r="A633" s="89"/>
      <c r="B633" s="89"/>
      <c r="C633" s="89"/>
      <c r="D633" s="50"/>
      <c r="E633" s="50"/>
      <c r="F633" s="9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3.5" customHeight="1" x14ac:dyDescent="0.2">
      <c r="A634" s="89"/>
      <c r="B634" s="89"/>
      <c r="C634" s="89"/>
      <c r="D634" s="50"/>
      <c r="E634" s="50"/>
      <c r="F634" s="9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3.5" customHeight="1" x14ac:dyDescent="0.2">
      <c r="A635" s="89"/>
      <c r="B635" s="89"/>
      <c r="C635" s="89"/>
      <c r="D635" s="50"/>
      <c r="E635" s="50"/>
      <c r="F635" s="9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3.5" customHeight="1" x14ac:dyDescent="0.2">
      <c r="A636" s="89"/>
      <c r="B636" s="89"/>
      <c r="C636" s="89"/>
      <c r="D636" s="50"/>
      <c r="E636" s="50"/>
      <c r="F636" s="9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3.5" customHeight="1" x14ac:dyDescent="0.2">
      <c r="A637" s="89"/>
      <c r="B637" s="89"/>
      <c r="C637" s="89"/>
      <c r="D637" s="50"/>
      <c r="E637" s="50"/>
      <c r="F637" s="9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3.5" customHeight="1" x14ac:dyDescent="0.2">
      <c r="A638" s="89"/>
      <c r="B638" s="89"/>
      <c r="C638" s="89"/>
      <c r="D638" s="50"/>
      <c r="E638" s="50"/>
      <c r="F638" s="9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3.5" customHeight="1" x14ac:dyDescent="0.2">
      <c r="A639" s="89"/>
      <c r="B639" s="89"/>
      <c r="C639" s="89"/>
      <c r="D639" s="50"/>
      <c r="E639" s="50"/>
      <c r="F639" s="9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3.5" customHeight="1" x14ac:dyDescent="0.2">
      <c r="A640" s="89"/>
      <c r="B640" s="89"/>
      <c r="C640" s="89"/>
      <c r="D640" s="50"/>
      <c r="E640" s="50"/>
      <c r="F640" s="9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3.5" customHeight="1" x14ac:dyDescent="0.2">
      <c r="A641" s="89"/>
      <c r="B641" s="89"/>
      <c r="C641" s="89"/>
      <c r="D641" s="50"/>
      <c r="E641" s="50"/>
      <c r="F641" s="9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3.5" customHeight="1" x14ac:dyDescent="0.2">
      <c r="A642" s="89"/>
      <c r="B642" s="89"/>
      <c r="C642" s="89"/>
      <c r="D642" s="50"/>
      <c r="E642" s="50"/>
      <c r="F642" s="9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3.5" customHeight="1" x14ac:dyDescent="0.2">
      <c r="A643" s="89"/>
      <c r="B643" s="89"/>
      <c r="C643" s="89"/>
      <c r="D643" s="50"/>
      <c r="E643" s="50"/>
      <c r="F643" s="9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3.5" customHeight="1" x14ac:dyDescent="0.2">
      <c r="A644" s="89"/>
      <c r="B644" s="89"/>
      <c r="C644" s="89"/>
      <c r="D644" s="50"/>
      <c r="E644" s="50"/>
      <c r="F644" s="9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3.5" customHeight="1" x14ac:dyDescent="0.2">
      <c r="A645" s="89"/>
      <c r="B645" s="89"/>
      <c r="C645" s="89"/>
      <c r="D645" s="50"/>
      <c r="E645" s="50"/>
      <c r="F645" s="9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3.5" customHeight="1" x14ac:dyDescent="0.2">
      <c r="A646" s="89"/>
      <c r="B646" s="89"/>
      <c r="C646" s="89"/>
      <c r="D646" s="50"/>
      <c r="E646" s="50"/>
      <c r="F646" s="9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3.5" customHeight="1" x14ac:dyDescent="0.2">
      <c r="A647" s="89"/>
      <c r="B647" s="89"/>
      <c r="C647" s="89"/>
      <c r="D647" s="50"/>
      <c r="E647" s="50"/>
      <c r="F647" s="9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3.5" customHeight="1" x14ac:dyDescent="0.2">
      <c r="A648" s="89"/>
      <c r="B648" s="89"/>
      <c r="C648" s="89"/>
      <c r="D648" s="50"/>
      <c r="E648" s="50"/>
      <c r="F648" s="9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3.5" customHeight="1" x14ac:dyDescent="0.2">
      <c r="A649" s="89"/>
      <c r="B649" s="89"/>
      <c r="C649" s="89"/>
      <c r="D649" s="50"/>
      <c r="E649" s="50"/>
      <c r="F649" s="9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3.5" customHeight="1" x14ac:dyDescent="0.2">
      <c r="A650" s="89"/>
      <c r="B650" s="89"/>
      <c r="C650" s="89"/>
      <c r="D650" s="50"/>
      <c r="E650" s="50"/>
      <c r="F650" s="9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3.5" customHeight="1" x14ac:dyDescent="0.2">
      <c r="A651" s="89"/>
      <c r="B651" s="89"/>
      <c r="C651" s="89"/>
      <c r="D651" s="50"/>
      <c r="E651" s="50"/>
      <c r="F651" s="9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3.5" customHeight="1" x14ac:dyDescent="0.2">
      <c r="A652" s="89"/>
      <c r="B652" s="89"/>
      <c r="C652" s="89"/>
      <c r="D652" s="50"/>
      <c r="E652" s="50"/>
      <c r="F652" s="9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3.5" customHeight="1" x14ac:dyDescent="0.2">
      <c r="A653" s="89"/>
      <c r="B653" s="89"/>
      <c r="C653" s="89"/>
      <c r="D653" s="50"/>
      <c r="E653" s="50"/>
      <c r="F653" s="9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3.5" customHeight="1" x14ac:dyDescent="0.2">
      <c r="A654" s="89"/>
      <c r="B654" s="89"/>
      <c r="C654" s="89"/>
      <c r="D654" s="50"/>
      <c r="E654" s="50"/>
      <c r="F654" s="9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3.5" customHeight="1" x14ac:dyDescent="0.2">
      <c r="A655" s="89"/>
      <c r="B655" s="89"/>
      <c r="C655" s="89"/>
      <c r="D655" s="50"/>
      <c r="E655" s="50"/>
      <c r="F655" s="9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3.5" customHeight="1" x14ac:dyDescent="0.2">
      <c r="A656" s="89"/>
      <c r="B656" s="89"/>
      <c r="C656" s="89"/>
      <c r="D656" s="50"/>
      <c r="E656" s="50"/>
      <c r="F656" s="9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3.5" customHeight="1" x14ac:dyDescent="0.2">
      <c r="A657" s="89"/>
      <c r="B657" s="89"/>
      <c r="C657" s="89"/>
      <c r="D657" s="50"/>
      <c r="E657" s="50"/>
      <c r="F657" s="9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3.5" customHeight="1" x14ac:dyDescent="0.2">
      <c r="A658" s="89"/>
      <c r="B658" s="89"/>
      <c r="C658" s="89"/>
      <c r="D658" s="50"/>
      <c r="E658" s="50"/>
      <c r="F658" s="9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3.5" customHeight="1" x14ac:dyDescent="0.2">
      <c r="A659" s="89"/>
      <c r="B659" s="89"/>
      <c r="C659" s="89"/>
      <c r="D659" s="50"/>
      <c r="E659" s="50"/>
      <c r="F659" s="9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3.5" customHeight="1" x14ac:dyDescent="0.2">
      <c r="A660" s="89"/>
      <c r="B660" s="89"/>
      <c r="C660" s="89"/>
      <c r="D660" s="50"/>
      <c r="E660" s="50"/>
      <c r="F660" s="9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3.5" customHeight="1" x14ac:dyDescent="0.2">
      <c r="A661" s="89"/>
      <c r="B661" s="89"/>
      <c r="C661" s="89"/>
      <c r="D661" s="50"/>
      <c r="E661" s="50"/>
      <c r="F661" s="9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3.5" customHeight="1" x14ac:dyDescent="0.2">
      <c r="A662" s="89"/>
      <c r="B662" s="89"/>
      <c r="C662" s="89"/>
      <c r="D662" s="50"/>
      <c r="E662" s="50"/>
      <c r="F662" s="9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3.5" customHeight="1" x14ac:dyDescent="0.2">
      <c r="A663" s="89"/>
      <c r="B663" s="89"/>
      <c r="C663" s="89"/>
      <c r="D663" s="50"/>
      <c r="E663" s="50"/>
      <c r="F663" s="9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3.5" customHeight="1" x14ac:dyDescent="0.2">
      <c r="A664" s="89"/>
      <c r="B664" s="89"/>
      <c r="C664" s="89"/>
      <c r="D664" s="50"/>
      <c r="E664" s="50"/>
      <c r="F664" s="9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3.5" customHeight="1" x14ac:dyDescent="0.2">
      <c r="A665" s="89"/>
      <c r="B665" s="89"/>
      <c r="C665" s="89"/>
      <c r="D665" s="50"/>
      <c r="E665" s="50"/>
      <c r="F665" s="9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3.5" customHeight="1" x14ac:dyDescent="0.2">
      <c r="A666" s="89"/>
      <c r="B666" s="89"/>
      <c r="C666" s="89"/>
      <c r="D666" s="50"/>
      <c r="E666" s="50"/>
      <c r="F666" s="9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3.5" customHeight="1" x14ac:dyDescent="0.2">
      <c r="A667" s="89"/>
      <c r="B667" s="89"/>
      <c r="C667" s="89"/>
      <c r="D667" s="50"/>
      <c r="E667" s="50"/>
      <c r="F667" s="9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3.5" customHeight="1" x14ac:dyDescent="0.2">
      <c r="A668" s="89"/>
      <c r="B668" s="89"/>
      <c r="C668" s="89"/>
      <c r="D668" s="50"/>
      <c r="E668" s="50"/>
      <c r="F668" s="9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3.5" customHeight="1" x14ac:dyDescent="0.2">
      <c r="A669" s="89"/>
      <c r="B669" s="89"/>
      <c r="C669" s="89"/>
      <c r="D669" s="50"/>
      <c r="E669" s="50"/>
      <c r="F669" s="9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3.5" customHeight="1" x14ac:dyDescent="0.2">
      <c r="A670" s="89"/>
      <c r="B670" s="89"/>
      <c r="C670" s="89"/>
      <c r="D670" s="50"/>
      <c r="E670" s="50"/>
      <c r="F670" s="9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3.5" customHeight="1" x14ac:dyDescent="0.2">
      <c r="A671" s="89"/>
      <c r="B671" s="89"/>
      <c r="C671" s="89"/>
      <c r="D671" s="50"/>
      <c r="E671" s="50"/>
      <c r="F671" s="9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3.5" customHeight="1" x14ac:dyDescent="0.2">
      <c r="A672" s="89"/>
      <c r="B672" s="89"/>
      <c r="C672" s="89"/>
      <c r="D672" s="50"/>
      <c r="E672" s="50"/>
      <c r="F672" s="9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3.5" customHeight="1" x14ac:dyDescent="0.2">
      <c r="A673" s="89"/>
      <c r="B673" s="89"/>
      <c r="C673" s="89"/>
      <c r="D673" s="50"/>
      <c r="E673" s="50"/>
      <c r="F673" s="9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3.5" customHeight="1" x14ac:dyDescent="0.2">
      <c r="A674" s="89"/>
      <c r="B674" s="89"/>
      <c r="C674" s="89"/>
      <c r="D674" s="50"/>
      <c r="E674" s="50"/>
      <c r="F674" s="9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3.5" customHeight="1" x14ac:dyDescent="0.2">
      <c r="A675" s="89"/>
      <c r="B675" s="89"/>
      <c r="C675" s="89"/>
      <c r="D675" s="50"/>
      <c r="E675" s="50"/>
      <c r="F675" s="9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3.5" customHeight="1" x14ac:dyDescent="0.2">
      <c r="A676" s="89"/>
      <c r="B676" s="89"/>
      <c r="C676" s="89"/>
      <c r="D676" s="50"/>
      <c r="E676" s="50"/>
      <c r="F676" s="9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3.5" customHeight="1" x14ac:dyDescent="0.2">
      <c r="A677" s="89"/>
      <c r="B677" s="89"/>
      <c r="C677" s="89"/>
      <c r="D677" s="50"/>
      <c r="E677" s="50"/>
      <c r="F677" s="9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3.5" customHeight="1" x14ac:dyDescent="0.2">
      <c r="A678" s="89"/>
      <c r="B678" s="89"/>
      <c r="C678" s="89"/>
      <c r="D678" s="50"/>
      <c r="E678" s="50"/>
      <c r="F678" s="9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3.5" customHeight="1" x14ac:dyDescent="0.2">
      <c r="A679" s="89"/>
      <c r="B679" s="89"/>
      <c r="C679" s="89"/>
      <c r="D679" s="50"/>
      <c r="E679" s="50"/>
      <c r="F679" s="9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3.5" customHeight="1" x14ac:dyDescent="0.2">
      <c r="A680" s="89"/>
      <c r="B680" s="89"/>
      <c r="C680" s="89"/>
      <c r="D680" s="50"/>
      <c r="E680" s="50"/>
      <c r="F680" s="9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3.5" customHeight="1" x14ac:dyDescent="0.2">
      <c r="A681" s="89"/>
      <c r="B681" s="89"/>
      <c r="C681" s="89"/>
      <c r="D681" s="50"/>
      <c r="E681" s="50"/>
      <c r="F681" s="9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3.5" customHeight="1" x14ac:dyDescent="0.2">
      <c r="A682" s="89"/>
      <c r="B682" s="89"/>
      <c r="C682" s="89"/>
      <c r="D682" s="50"/>
      <c r="E682" s="50"/>
      <c r="F682" s="9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3.5" customHeight="1" x14ac:dyDescent="0.2">
      <c r="A683" s="89"/>
      <c r="B683" s="89"/>
      <c r="C683" s="89"/>
      <c r="D683" s="50"/>
      <c r="E683" s="50"/>
      <c r="F683" s="9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3.5" customHeight="1" x14ac:dyDescent="0.2">
      <c r="A684" s="89"/>
      <c r="B684" s="89"/>
      <c r="C684" s="89"/>
      <c r="D684" s="50"/>
      <c r="E684" s="50"/>
      <c r="F684" s="9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3.5" customHeight="1" x14ac:dyDescent="0.2">
      <c r="A685" s="89"/>
      <c r="B685" s="89"/>
      <c r="C685" s="89"/>
      <c r="D685" s="50"/>
      <c r="E685" s="50"/>
      <c r="F685" s="9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3.5" customHeight="1" x14ac:dyDescent="0.2">
      <c r="A686" s="89"/>
      <c r="B686" s="89"/>
      <c r="C686" s="89"/>
      <c r="D686" s="50"/>
      <c r="E686" s="50"/>
      <c r="F686" s="9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3.5" customHeight="1" x14ac:dyDescent="0.2">
      <c r="A687" s="89"/>
      <c r="B687" s="89"/>
      <c r="C687" s="89"/>
      <c r="D687" s="50"/>
      <c r="E687" s="50"/>
      <c r="F687" s="9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3.5" customHeight="1" x14ac:dyDescent="0.2">
      <c r="A688" s="89"/>
      <c r="B688" s="89"/>
      <c r="C688" s="89"/>
      <c r="D688" s="50"/>
      <c r="E688" s="50"/>
      <c r="F688" s="9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3.5" customHeight="1" x14ac:dyDescent="0.2">
      <c r="A689" s="89"/>
      <c r="B689" s="89"/>
      <c r="C689" s="89"/>
      <c r="D689" s="50"/>
      <c r="E689" s="50"/>
      <c r="F689" s="9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3.5" customHeight="1" x14ac:dyDescent="0.2">
      <c r="A690" s="89"/>
      <c r="B690" s="89"/>
      <c r="C690" s="89"/>
      <c r="D690" s="50"/>
      <c r="E690" s="50"/>
      <c r="F690" s="9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3.5" customHeight="1" x14ac:dyDescent="0.2">
      <c r="A691" s="89"/>
      <c r="B691" s="89"/>
      <c r="C691" s="89"/>
      <c r="D691" s="50"/>
      <c r="E691" s="50"/>
      <c r="F691" s="9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3.5" customHeight="1" x14ac:dyDescent="0.2">
      <c r="A692" s="89"/>
      <c r="B692" s="89"/>
      <c r="C692" s="89"/>
      <c r="D692" s="50"/>
      <c r="E692" s="50"/>
      <c r="F692" s="9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3.5" customHeight="1" x14ac:dyDescent="0.2">
      <c r="A693" s="89"/>
      <c r="B693" s="89"/>
      <c r="C693" s="89"/>
      <c r="D693" s="50"/>
      <c r="E693" s="50"/>
      <c r="F693" s="9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3.5" customHeight="1" x14ac:dyDescent="0.2">
      <c r="A694" s="89"/>
      <c r="B694" s="89"/>
      <c r="C694" s="89"/>
      <c r="D694" s="50"/>
      <c r="E694" s="50"/>
      <c r="F694" s="9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3.5" customHeight="1" x14ac:dyDescent="0.2">
      <c r="A695" s="89"/>
      <c r="B695" s="89"/>
      <c r="C695" s="89"/>
      <c r="D695" s="50"/>
      <c r="E695" s="50"/>
      <c r="F695" s="9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3.5" customHeight="1" x14ac:dyDescent="0.2">
      <c r="A696" s="89"/>
      <c r="B696" s="89"/>
      <c r="C696" s="89"/>
      <c r="D696" s="50"/>
      <c r="E696" s="50"/>
      <c r="F696" s="9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3.5" customHeight="1" x14ac:dyDescent="0.2">
      <c r="A697" s="89"/>
      <c r="B697" s="89"/>
      <c r="C697" s="89"/>
      <c r="D697" s="50"/>
      <c r="E697" s="50"/>
      <c r="F697" s="9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3.5" customHeight="1" x14ac:dyDescent="0.2">
      <c r="A698" s="89"/>
      <c r="B698" s="89"/>
      <c r="C698" s="89"/>
      <c r="D698" s="50"/>
      <c r="E698" s="50"/>
      <c r="F698" s="9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3.5" customHeight="1" x14ac:dyDescent="0.2">
      <c r="A699" s="89"/>
      <c r="B699" s="89"/>
      <c r="C699" s="89"/>
      <c r="D699" s="50"/>
      <c r="E699" s="50"/>
      <c r="F699" s="9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3.5" customHeight="1" x14ac:dyDescent="0.2">
      <c r="A700" s="89"/>
      <c r="B700" s="89"/>
      <c r="C700" s="89"/>
      <c r="D700" s="50"/>
      <c r="E700" s="50"/>
      <c r="F700" s="9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3.5" customHeight="1" x14ac:dyDescent="0.2">
      <c r="A701" s="89"/>
      <c r="B701" s="89"/>
      <c r="C701" s="89"/>
      <c r="D701" s="50"/>
      <c r="E701" s="50"/>
      <c r="F701" s="9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3.5" customHeight="1" x14ac:dyDescent="0.2">
      <c r="A702" s="89"/>
      <c r="B702" s="89"/>
      <c r="C702" s="89"/>
      <c r="D702" s="50"/>
      <c r="E702" s="50"/>
      <c r="F702" s="9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3.5" customHeight="1" x14ac:dyDescent="0.2">
      <c r="A703" s="89"/>
      <c r="B703" s="89"/>
      <c r="C703" s="89"/>
      <c r="D703" s="50"/>
      <c r="E703" s="50"/>
      <c r="F703" s="9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3.5" customHeight="1" x14ac:dyDescent="0.2">
      <c r="A704" s="89"/>
      <c r="B704" s="89"/>
      <c r="C704" s="89"/>
      <c r="D704" s="50"/>
      <c r="E704" s="50"/>
      <c r="F704" s="9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3.5" customHeight="1" x14ac:dyDescent="0.2">
      <c r="A705" s="89"/>
      <c r="B705" s="89"/>
      <c r="C705" s="89"/>
      <c r="D705" s="50"/>
      <c r="E705" s="50"/>
      <c r="F705" s="9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3.5" customHeight="1" x14ac:dyDescent="0.2">
      <c r="A706" s="89"/>
      <c r="B706" s="89"/>
      <c r="C706" s="89"/>
      <c r="D706" s="50"/>
      <c r="E706" s="50"/>
      <c r="F706" s="9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3.5" customHeight="1" x14ac:dyDescent="0.2">
      <c r="A707" s="89"/>
      <c r="B707" s="89"/>
      <c r="C707" s="89"/>
      <c r="D707" s="50"/>
      <c r="E707" s="50"/>
      <c r="F707" s="9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3.5" customHeight="1" x14ac:dyDescent="0.2">
      <c r="A708" s="89"/>
      <c r="B708" s="89"/>
      <c r="C708" s="89"/>
      <c r="D708" s="50"/>
      <c r="E708" s="50"/>
      <c r="F708" s="9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3.5" customHeight="1" x14ac:dyDescent="0.2">
      <c r="A709" s="89"/>
      <c r="B709" s="89"/>
      <c r="C709" s="89"/>
      <c r="D709" s="50"/>
      <c r="E709" s="50"/>
      <c r="F709" s="9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3.5" customHeight="1" x14ac:dyDescent="0.2">
      <c r="A710" s="89"/>
      <c r="B710" s="89"/>
      <c r="C710" s="89"/>
      <c r="D710" s="50"/>
      <c r="E710" s="50"/>
      <c r="F710" s="9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3.5" customHeight="1" x14ac:dyDescent="0.2">
      <c r="A711" s="89"/>
      <c r="B711" s="89"/>
      <c r="C711" s="89"/>
      <c r="D711" s="50"/>
      <c r="E711" s="50"/>
      <c r="F711" s="9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3.5" customHeight="1" x14ac:dyDescent="0.2">
      <c r="A712" s="89"/>
      <c r="B712" s="89"/>
      <c r="C712" s="89"/>
      <c r="D712" s="50"/>
      <c r="E712" s="50"/>
      <c r="F712" s="9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3.5" customHeight="1" x14ac:dyDescent="0.2">
      <c r="A713" s="89"/>
      <c r="B713" s="89"/>
      <c r="C713" s="89"/>
      <c r="D713" s="50"/>
      <c r="E713" s="50"/>
      <c r="F713" s="9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3.5" customHeight="1" x14ac:dyDescent="0.2">
      <c r="A714" s="89"/>
      <c r="B714" s="89"/>
      <c r="C714" s="89"/>
      <c r="D714" s="50"/>
      <c r="E714" s="50"/>
      <c r="F714" s="9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3.5" customHeight="1" x14ac:dyDescent="0.2">
      <c r="A715" s="89"/>
      <c r="B715" s="89"/>
      <c r="C715" s="89"/>
      <c r="D715" s="50"/>
      <c r="E715" s="50"/>
      <c r="F715" s="9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3.5" customHeight="1" x14ac:dyDescent="0.2">
      <c r="A716" s="89"/>
      <c r="B716" s="89"/>
      <c r="C716" s="89"/>
      <c r="D716" s="50"/>
      <c r="E716" s="50"/>
      <c r="F716" s="9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3.5" customHeight="1" x14ac:dyDescent="0.2">
      <c r="A717" s="89"/>
      <c r="B717" s="89"/>
      <c r="C717" s="89"/>
      <c r="D717" s="50"/>
      <c r="E717" s="50"/>
      <c r="F717" s="9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3.5" customHeight="1" x14ac:dyDescent="0.2">
      <c r="A718" s="89"/>
      <c r="B718" s="89"/>
      <c r="C718" s="89"/>
      <c r="D718" s="50"/>
      <c r="E718" s="50"/>
      <c r="F718" s="9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3.5" customHeight="1" x14ac:dyDescent="0.2">
      <c r="A719" s="89"/>
      <c r="B719" s="89"/>
      <c r="C719" s="89"/>
      <c r="D719" s="50"/>
      <c r="E719" s="50"/>
      <c r="F719" s="9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3.5" customHeight="1" x14ac:dyDescent="0.2">
      <c r="A720" s="89"/>
      <c r="B720" s="89"/>
      <c r="C720" s="89"/>
      <c r="D720" s="50"/>
      <c r="E720" s="50"/>
      <c r="F720" s="9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3.5" customHeight="1" x14ac:dyDescent="0.2">
      <c r="A721" s="89"/>
      <c r="B721" s="89"/>
      <c r="C721" s="89"/>
      <c r="D721" s="50"/>
      <c r="E721" s="50"/>
      <c r="F721" s="9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3.5" customHeight="1" x14ac:dyDescent="0.2">
      <c r="A722" s="89"/>
      <c r="B722" s="89"/>
      <c r="C722" s="89"/>
      <c r="D722" s="50"/>
      <c r="E722" s="50"/>
      <c r="F722" s="9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3.5" customHeight="1" x14ac:dyDescent="0.2">
      <c r="A723" s="89"/>
      <c r="B723" s="89"/>
      <c r="C723" s="89"/>
      <c r="D723" s="50"/>
      <c r="E723" s="50"/>
      <c r="F723" s="9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3.5" customHeight="1" x14ac:dyDescent="0.2">
      <c r="A724" s="89"/>
      <c r="B724" s="89"/>
      <c r="C724" s="89"/>
      <c r="D724" s="50"/>
      <c r="E724" s="50"/>
      <c r="F724" s="9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3.5" customHeight="1" x14ac:dyDescent="0.2">
      <c r="A725" s="89"/>
      <c r="B725" s="89"/>
      <c r="C725" s="89"/>
      <c r="D725" s="50"/>
      <c r="E725" s="50"/>
      <c r="F725" s="9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3.5" customHeight="1" x14ac:dyDescent="0.2">
      <c r="A726" s="89"/>
      <c r="B726" s="89"/>
      <c r="C726" s="89"/>
      <c r="D726" s="50"/>
      <c r="E726" s="50"/>
      <c r="F726" s="9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3.5" customHeight="1" x14ac:dyDescent="0.2">
      <c r="A727" s="89"/>
      <c r="B727" s="89"/>
      <c r="C727" s="89"/>
      <c r="D727" s="50"/>
      <c r="E727" s="50"/>
      <c r="F727" s="9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3.5" customHeight="1" x14ac:dyDescent="0.2">
      <c r="A728" s="89"/>
      <c r="B728" s="89"/>
      <c r="C728" s="89"/>
      <c r="D728" s="50"/>
      <c r="E728" s="50"/>
      <c r="F728" s="9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3.5" customHeight="1" x14ac:dyDescent="0.2">
      <c r="A729" s="89"/>
      <c r="B729" s="89"/>
      <c r="C729" s="89"/>
      <c r="D729" s="50"/>
      <c r="E729" s="50"/>
      <c r="F729" s="9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3.5" customHeight="1" x14ac:dyDescent="0.2">
      <c r="A730" s="89"/>
      <c r="B730" s="89"/>
      <c r="C730" s="89"/>
      <c r="D730" s="50"/>
      <c r="E730" s="50"/>
      <c r="F730" s="9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3.5" customHeight="1" x14ac:dyDescent="0.2">
      <c r="A731" s="89"/>
      <c r="B731" s="89"/>
      <c r="C731" s="89"/>
      <c r="D731" s="50"/>
      <c r="E731" s="50"/>
      <c r="F731" s="9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3.5" customHeight="1" x14ac:dyDescent="0.2">
      <c r="A732" s="89"/>
      <c r="B732" s="89"/>
      <c r="C732" s="89"/>
      <c r="D732" s="50"/>
      <c r="E732" s="50"/>
      <c r="F732" s="9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3.5" customHeight="1" x14ac:dyDescent="0.2">
      <c r="A733" s="89"/>
      <c r="B733" s="89"/>
      <c r="C733" s="89"/>
      <c r="D733" s="50"/>
      <c r="E733" s="50"/>
      <c r="F733" s="9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3.5" customHeight="1" x14ac:dyDescent="0.2">
      <c r="A734" s="89"/>
      <c r="B734" s="89"/>
      <c r="C734" s="89"/>
      <c r="D734" s="50"/>
      <c r="E734" s="50"/>
      <c r="F734" s="9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3.5" customHeight="1" x14ac:dyDescent="0.2">
      <c r="A735" s="89"/>
      <c r="B735" s="89"/>
      <c r="C735" s="89"/>
      <c r="D735" s="50"/>
      <c r="E735" s="50"/>
      <c r="F735" s="9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3.5" customHeight="1" x14ac:dyDescent="0.2">
      <c r="A736" s="89"/>
      <c r="B736" s="89"/>
      <c r="C736" s="89"/>
      <c r="D736" s="50"/>
      <c r="E736" s="50"/>
      <c r="F736" s="9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3.5" customHeight="1" x14ac:dyDescent="0.2">
      <c r="A737" s="89"/>
      <c r="B737" s="89"/>
      <c r="C737" s="89"/>
      <c r="D737" s="50"/>
      <c r="E737" s="50"/>
      <c r="F737" s="9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3.5" customHeight="1" x14ac:dyDescent="0.2">
      <c r="A738" s="89"/>
      <c r="B738" s="89"/>
      <c r="C738" s="89"/>
      <c r="D738" s="50"/>
      <c r="E738" s="50"/>
      <c r="F738" s="9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3.5" customHeight="1" x14ac:dyDescent="0.2">
      <c r="A739" s="89"/>
      <c r="B739" s="89"/>
      <c r="C739" s="89"/>
      <c r="D739" s="50"/>
      <c r="E739" s="50"/>
      <c r="F739" s="9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3.5" customHeight="1" x14ac:dyDescent="0.2">
      <c r="A740" s="89"/>
      <c r="B740" s="89"/>
      <c r="C740" s="89"/>
      <c r="D740" s="50"/>
      <c r="E740" s="50"/>
      <c r="F740" s="9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3.5" customHeight="1" x14ac:dyDescent="0.2">
      <c r="A741" s="89"/>
      <c r="B741" s="89"/>
      <c r="C741" s="89"/>
      <c r="D741" s="50"/>
      <c r="E741" s="50"/>
      <c r="F741" s="9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3.5" customHeight="1" x14ac:dyDescent="0.2">
      <c r="A742" s="89"/>
      <c r="B742" s="89"/>
      <c r="C742" s="89"/>
      <c r="D742" s="50"/>
      <c r="E742" s="50"/>
      <c r="F742" s="9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3.5" customHeight="1" x14ac:dyDescent="0.2">
      <c r="A743" s="89"/>
      <c r="B743" s="89"/>
      <c r="C743" s="89"/>
      <c r="D743" s="50"/>
      <c r="E743" s="50"/>
      <c r="F743" s="9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3.5" customHeight="1" x14ac:dyDescent="0.2">
      <c r="A744" s="89"/>
      <c r="B744" s="89"/>
      <c r="C744" s="89"/>
      <c r="D744" s="50"/>
      <c r="E744" s="50"/>
      <c r="F744" s="9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3.5" customHeight="1" x14ac:dyDescent="0.2">
      <c r="A745" s="89"/>
      <c r="B745" s="89"/>
      <c r="C745" s="89"/>
      <c r="D745" s="50"/>
      <c r="E745" s="50"/>
      <c r="F745" s="9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3.5" customHeight="1" x14ac:dyDescent="0.2">
      <c r="A746" s="89"/>
      <c r="B746" s="89"/>
      <c r="C746" s="89"/>
      <c r="D746" s="50"/>
      <c r="E746" s="50"/>
      <c r="F746" s="9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3.5" customHeight="1" x14ac:dyDescent="0.2">
      <c r="A747" s="89"/>
      <c r="B747" s="89"/>
      <c r="C747" s="89"/>
      <c r="D747" s="50"/>
      <c r="E747" s="50"/>
      <c r="F747" s="9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3.5" customHeight="1" x14ac:dyDescent="0.2">
      <c r="A748" s="89"/>
      <c r="B748" s="89"/>
      <c r="C748" s="89"/>
      <c r="D748" s="50"/>
      <c r="E748" s="50"/>
      <c r="F748" s="9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3.5" customHeight="1" x14ac:dyDescent="0.2">
      <c r="A749" s="89"/>
      <c r="B749" s="89"/>
      <c r="C749" s="89"/>
      <c r="D749" s="50"/>
      <c r="E749" s="50"/>
      <c r="F749" s="9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3.5" customHeight="1" x14ac:dyDescent="0.2">
      <c r="A750" s="89"/>
      <c r="B750" s="89"/>
      <c r="C750" s="89"/>
      <c r="D750" s="50"/>
      <c r="E750" s="50"/>
      <c r="F750" s="9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3.5" customHeight="1" x14ac:dyDescent="0.2">
      <c r="A751" s="89"/>
      <c r="B751" s="89"/>
      <c r="C751" s="89"/>
      <c r="D751" s="50"/>
      <c r="E751" s="50"/>
      <c r="F751" s="9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3.5" customHeight="1" x14ac:dyDescent="0.2">
      <c r="A752" s="89"/>
      <c r="B752" s="89"/>
      <c r="C752" s="89"/>
      <c r="D752" s="50"/>
      <c r="E752" s="50"/>
      <c r="F752" s="9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3.5" customHeight="1" x14ac:dyDescent="0.2">
      <c r="A753" s="89"/>
      <c r="B753" s="89"/>
      <c r="C753" s="89"/>
      <c r="D753" s="50"/>
      <c r="E753" s="50"/>
      <c r="F753" s="9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3.5" customHeight="1" x14ac:dyDescent="0.2">
      <c r="A754" s="89"/>
      <c r="B754" s="89"/>
      <c r="C754" s="89"/>
      <c r="D754" s="50"/>
      <c r="E754" s="50"/>
      <c r="F754" s="9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3.5" customHeight="1" x14ac:dyDescent="0.2">
      <c r="A755" s="89"/>
      <c r="B755" s="89"/>
      <c r="C755" s="89"/>
      <c r="D755" s="50"/>
      <c r="E755" s="50"/>
      <c r="F755" s="9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3.5" customHeight="1" x14ac:dyDescent="0.2">
      <c r="A756" s="89"/>
      <c r="B756" s="89"/>
      <c r="C756" s="89"/>
      <c r="D756" s="50"/>
      <c r="E756" s="50"/>
      <c r="F756" s="9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3.5" customHeight="1" x14ac:dyDescent="0.2">
      <c r="A757" s="89"/>
      <c r="B757" s="89"/>
      <c r="C757" s="89"/>
      <c r="D757" s="50"/>
      <c r="E757" s="50"/>
      <c r="F757" s="9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3.5" customHeight="1" x14ac:dyDescent="0.2">
      <c r="A758" s="89"/>
      <c r="B758" s="89"/>
      <c r="C758" s="89"/>
      <c r="D758" s="50"/>
      <c r="E758" s="50"/>
      <c r="F758" s="9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3.5" customHeight="1" x14ac:dyDescent="0.2">
      <c r="A759" s="89"/>
      <c r="B759" s="89"/>
      <c r="C759" s="89"/>
      <c r="D759" s="50"/>
      <c r="E759" s="50"/>
      <c r="F759" s="9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3.5" customHeight="1" x14ac:dyDescent="0.2">
      <c r="A760" s="89"/>
      <c r="B760" s="89"/>
      <c r="C760" s="89"/>
      <c r="D760" s="50"/>
      <c r="E760" s="50"/>
      <c r="F760" s="9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3.5" customHeight="1" x14ac:dyDescent="0.2">
      <c r="A761" s="89"/>
      <c r="B761" s="89"/>
      <c r="C761" s="89"/>
      <c r="D761" s="50"/>
      <c r="E761" s="50"/>
      <c r="F761" s="9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3.5" customHeight="1" x14ac:dyDescent="0.2">
      <c r="A762" s="89"/>
      <c r="B762" s="89"/>
      <c r="C762" s="89"/>
      <c r="D762" s="50"/>
      <c r="E762" s="50"/>
      <c r="F762" s="9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3.5" customHeight="1" x14ac:dyDescent="0.2">
      <c r="A763" s="89"/>
      <c r="B763" s="89"/>
      <c r="C763" s="89"/>
      <c r="D763" s="50"/>
      <c r="E763" s="50"/>
      <c r="F763" s="9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3.5" customHeight="1" x14ac:dyDescent="0.2">
      <c r="A764" s="89"/>
      <c r="B764" s="89"/>
      <c r="C764" s="89"/>
      <c r="D764" s="50"/>
      <c r="E764" s="50"/>
      <c r="F764" s="9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3.5" customHeight="1" x14ac:dyDescent="0.2">
      <c r="A765" s="89"/>
      <c r="B765" s="89"/>
      <c r="C765" s="89"/>
      <c r="D765" s="50"/>
      <c r="E765" s="50"/>
      <c r="F765" s="9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3.5" customHeight="1" x14ac:dyDescent="0.2">
      <c r="A766" s="89"/>
      <c r="B766" s="89"/>
      <c r="C766" s="89"/>
      <c r="D766" s="50"/>
      <c r="E766" s="50"/>
      <c r="F766" s="9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3.5" customHeight="1" x14ac:dyDescent="0.2">
      <c r="A767" s="89"/>
      <c r="B767" s="89"/>
      <c r="C767" s="89"/>
      <c r="D767" s="50"/>
      <c r="E767" s="50"/>
      <c r="F767" s="9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3.5" customHeight="1" x14ac:dyDescent="0.2">
      <c r="A768" s="89"/>
      <c r="B768" s="89"/>
      <c r="C768" s="89"/>
      <c r="D768" s="50"/>
      <c r="E768" s="50"/>
      <c r="F768" s="9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3.5" customHeight="1" x14ac:dyDescent="0.2">
      <c r="A769" s="89"/>
      <c r="B769" s="89"/>
      <c r="C769" s="89"/>
      <c r="D769" s="50"/>
      <c r="E769" s="50"/>
      <c r="F769" s="9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3.5" customHeight="1" x14ac:dyDescent="0.2">
      <c r="A770" s="89"/>
      <c r="B770" s="89"/>
      <c r="C770" s="89"/>
      <c r="D770" s="50"/>
      <c r="E770" s="50"/>
      <c r="F770" s="9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3.5" customHeight="1" x14ac:dyDescent="0.2">
      <c r="A771" s="89"/>
      <c r="B771" s="89"/>
      <c r="C771" s="89"/>
      <c r="D771" s="50"/>
      <c r="E771" s="50"/>
      <c r="F771" s="9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3.5" customHeight="1" x14ac:dyDescent="0.2">
      <c r="A772" s="89"/>
      <c r="B772" s="89"/>
      <c r="C772" s="89"/>
      <c r="D772" s="50"/>
      <c r="E772" s="50"/>
      <c r="F772" s="9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3.5" customHeight="1" x14ac:dyDescent="0.2">
      <c r="A773" s="89"/>
      <c r="B773" s="89"/>
      <c r="C773" s="89"/>
      <c r="D773" s="50"/>
      <c r="E773" s="50"/>
      <c r="F773" s="9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3.5" customHeight="1" x14ac:dyDescent="0.2">
      <c r="A774" s="89"/>
      <c r="B774" s="89"/>
      <c r="C774" s="89"/>
      <c r="D774" s="50"/>
      <c r="E774" s="50"/>
      <c r="F774" s="9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3.5" customHeight="1" x14ac:dyDescent="0.2">
      <c r="A775" s="89"/>
      <c r="B775" s="89"/>
      <c r="C775" s="89"/>
      <c r="D775" s="50"/>
      <c r="E775" s="50"/>
      <c r="F775" s="9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3.5" customHeight="1" x14ac:dyDescent="0.2">
      <c r="A776" s="89"/>
      <c r="B776" s="89"/>
      <c r="C776" s="89"/>
      <c r="D776" s="50"/>
      <c r="E776" s="50"/>
      <c r="F776" s="9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3.5" customHeight="1" x14ac:dyDescent="0.2">
      <c r="A777" s="89"/>
      <c r="B777" s="89"/>
      <c r="C777" s="89"/>
      <c r="D777" s="50"/>
      <c r="E777" s="50"/>
      <c r="F777" s="9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3.5" customHeight="1" x14ac:dyDescent="0.2">
      <c r="A778" s="89"/>
      <c r="B778" s="89"/>
      <c r="C778" s="89"/>
      <c r="D778" s="50"/>
      <c r="E778" s="50"/>
      <c r="F778" s="9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3.5" customHeight="1" x14ac:dyDescent="0.2">
      <c r="A779" s="89"/>
      <c r="B779" s="89"/>
      <c r="C779" s="89"/>
      <c r="D779" s="50"/>
      <c r="E779" s="50"/>
      <c r="F779" s="9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3.5" customHeight="1" x14ac:dyDescent="0.2">
      <c r="A780" s="89"/>
      <c r="B780" s="89"/>
      <c r="C780" s="89"/>
      <c r="D780" s="50"/>
      <c r="E780" s="50"/>
      <c r="F780" s="9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3.5" customHeight="1" x14ac:dyDescent="0.2">
      <c r="A781" s="89"/>
      <c r="B781" s="89"/>
      <c r="C781" s="89"/>
      <c r="D781" s="50"/>
      <c r="E781" s="50"/>
      <c r="F781" s="9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3.5" customHeight="1" x14ac:dyDescent="0.2">
      <c r="A782" s="89"/>
      <c r="B782" s="89"/>
      <c r="C782" s="89"/>
      <c r="D782" s="50"/>
      <c r="E782" s="50"/>
      <c r="F782" s="9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3.5" customHeight="1" x14ac:dyDescent="0.2">
      <c r="A783" s="89"/>
      <c r="B783" s="89"/>
      <c r="C783" s="89"/>
      <c r="D783" s="50"/>
      <c r="E783" s="50"/>
      <c r="F783" s="9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3.5" customHeight="1" x14ac:dyDescent="0.2">
      <c r="A784" s="89"/>
      <c r="B784" s="89"/>
      <c r="C784" s="89"/>
      <c r="D784" s="50"/>
      <c r="E784" s="50"/>
      <c r="F784" s="9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3.5" customHeight="1" x14ac:dyDescent="0.2">
      <c r="A785" s="89"/>
      <c r="B785" s="89"/>
      <c r="C785" s="89"/>
      <c r="D785" s="50"/>
      <c r="E785" s="50"/>
      <c r="F785" s="9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3.5" customHeight="1" x14ac:dyDescent="0.2">
      <c r="A786" s="89"/>
      <c r="B786" s="89"/>
      <c r="C786" s="89"/>
      <c r="D786" s="50"/>
      <c r="E786" s="50"/>
      <c r="F786" s="9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3.5" customHeight="1" x14ac:dyDescent="0.2">
      <c r="A787" s="89"/>
      <c r="B787" s="89"/>
      <c r="C787" s="89"/>
      <c r="D787" s="50"/>
      <c r="E787" s="50"/>
      <c r="F787" s="9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3.5" customHeight="1" x14ac:dyDescent="0.2">
      <c r="A788" s="89"/>
      <c r="B788" s="89"/>
      <c r="C788" s="89"/>
      <c r="D788" s="50"/>
      <c r="E788" s="50"/>
      <c r="F788" s="9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3.5" customHeight="1" x14ac:dyDescent="0.2">
      <c r="A789" s="89"/>
      <c r="B789" s="89"/>
      <c r="C789" s="89"/>
      <c r="D789" s="50"/>
      <c r="E789" s="50"/>
      <c r="F789" s="9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3.5" customHeight="1" x14ac:dyDescent="0.2">
      <c r="A790" s="89"/>
      <c r="B790" s="89"/>
      <c r="C790" s="89"/>
      <c r="D790" s="50"/>
      <c r="E790" s="50"/>
      <c r="F790" s="9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3.5" customHeight="1" x14ac:dyDescent="0.2">
      <c r="A791" s="89"/>
      <c r="B791" s="89"/>
      <c r="C791" s="89"/>
      <c r="D791" s="50"/>
      <c r="E791" s="50"/>
      <c r="F791" s="9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3.5" customHeight="1" x14ac:dyDescent="0.2">
      <c r="A792" s="89"/>
      <c r="B792" s="89"/>
      <c r="C792" s="89"/>
      <c r="D792" s="50"/>
      <c r="E792" s="50"/>
      <c r="F792" s="9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3.5" customHeight="1" x14ac:dyDescent="0.2">
      <c r="A793" s="89"/>
      <c r="B793" s="89"/>
      <c r="C793" s="89"/>
      <c r="D793" s="50"/>
      <c r="E793" s="50"/>
      <c r="F793" s="9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3.5" customHeight="1" x14ac:dyDescent="0.2">
      <c r="A794" s="89"/>
      <c r="B794" s="89"/>
      <c r="C794" s="89"/>
      <c r="D794" s="50"/>
      <c r="E794" s="50"/>
      <c r="F794" s="9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3.5" customHeight="1" x14ac:dyDescent="0.2">
      <c r="A795" s="89"/>
      <c r="B795" s="89"/>
      <c r="C795" s="89"/>
      <c r="D795" s="50"/>
      <c r="E795" s="50"/>
      <c r="F795" s="9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3.5" customHeight="1" x14ac:dyDescent="0.2">
      <c r="A796" s="89"/>
      <c r="B796" s="89"/>
      <c r="C796" s="89"/>
      <c r="D796" s="50"/>
      <c r="E796" s="50"/>
      <c r="F796" s="9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3.5" customHeight="1" x14ac:dyDescent="0.2">
      <c r="A797" s="89"/>
      <c r="B797" s="89"/>
      <c r="C797" s="89"/>
      <c r="D797" s="50"/>
      <c r="E797" s="50"/>
      <c r="F797" s="9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3.5" customHeight="1" x14ac:dyDescent="0.2">
      <c r="A798" s="89"/>
      <c r="B798" s="89"/>
      <c r="C798" s="89"/>
      <c r="D798" s="50"/>
      <c r="E798" s="50"/>
      <c r="F798" s="9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3.5" customHeight="1" x14ac:dyDescent="0.2">
      <c r="A799" s="89"/>
      <c r="B799" s="89"/>
      <c r="C799" s="89"/>
      <c r="D799" s="50"/>
      <c r="E799" s="50"/>
      <c r="F799" s="9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3.5" customHeight="1" x14ac:dyDescent="0.2">
      <c r="A800" s="89"/>
      <c r="B800" s="89"/>
      <c r="C800" s="89"/>
      <c r="D800" s="50"/>
      <c r="E800" s="50"/>
      <c r="F800" s="9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3.5" customHeight="1" x14ac:dyDescent="0.2">
      <c r="A801" s="89"/>
      <c r="B801" s="89"/>
      <c r="C801" s="89"/>
      <c r="D801" s="50"/>
      <c r="E801" s="50"/>
      <c r="F801" s="9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3.5" customHeight="1" x14ac:dyDescent="0.2">
      <c r="A802" s="89"/>
      <c r="B802" s="89"/>
      <c r="C802" s="89"/>
      <c r="D802" s="50"/>
      <c r="E802" s="50"/>
      <c r="F802" s="9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3.5" customHeight="1" x14ac:dyDescent="0.2">
      <c r="A803" s="89"/>
      <c r="B803" s="89"/>
      <c r="C803" s="89"/>
      <c r="D803" s="50"/>
      <c r="E803" s="50"/>
      <c r="F803" s="9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3.5" customHeight="1" x14ac:dyDescent="0.2">
      <c r="A804" s="89"/>
      <c r="B804" s="89"/>
      <c r="C804" s="89"/>
      <c r="D804" s="50"/>
      <c r="E804" s="50"/>
      <c r="F804" s="9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3.5" customHeight="1" x14ac:dyDescent="0.2">
      <c r="A805" s="89"/>
      <c r="B805" s="89"/>
      <c r="C805" s="89"/>
      <c r="D805" s="50"/>
      <c r="E805" s="50"/>
      <c r="F805" s="9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3.5" customHeight="1" x14ac:dyDescent="0.2">
      <c r="A806" s="89"/>
      <c r="B806" s="89"/>
      <c r="C806" s="89"/>
      <c r="D806" s="50"/>
      <c r="E806" s="50"/>
      <c r="F806" s="9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3.5" customHeight="1" x14ac:dyDescent="0.2">
      <c r="A807" s="89"/>
      <c r="B807" s="89"/>
      <c r="C807" s="89"/>
      <c r="D807" s="50"/>
      <c r="E807" s="50"/>
      <c r="F807" s="9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3.5" customHeight="1" x14ac:dyDescent="0.2">
      <c r="A808" s="89"/>
      <c r="B808" s="89"/>
      <c r="C808" s="89"/>
      <c r="D808" s="50"/>
      <c r="E808" s="50"/>
      <c r="F808" s="9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3.5" customHeight="1" x14ac:dyDescent="0.2">
      <c r="A809" s="89"/>
      <c r="B809" s="89"/>
      <c r="C809" s="89"/>
      <c r="D809" s="50"/>
      <c r="E809" s="50"/>
      <c r="F809" s="9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3.5" customHeight="1" x14ac:dyDescent="0.2">
      <c r="A810" s="89"/>
      <c r="B810" s="89"/>
      <c r="C810" s="89"/>
      <c r="D810" s="50"/>
      <c r="E810" s="50"/>
      <c r="F810" s="9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3.5" customHeight="1" x14ac:dyDescent="0.2">
      <c r="A811" s="89"/>
      <c r="B811" s="89"/>
      <c r="C811" s="89"/>
      <c r="D811" s="50"/>
      <c r="E811" s="50"/>
      <c r="F811" s="9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3.5" customHeight="1" x14ac:dyDescent="0.2">
      <c r="A812" s="89"/>
      <c r="B812" s="89"/>
      <c r="C812" s="89"/>
      <c r="D812" s="50"/>
      <c r="E812" s="50"/>
      <c r="F812" s="9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3.5" customHeight="1" x14ac:dyDescent="0.2">
      <c r="A813" s="89"/>
      <c r="B813" s="89"/>
      <c r="C813" s="89"/>
      <c r="D813" s="50"/>
      <c r="E813" s="50"/>
      <c r="F813" s="9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3.5" customHeight="1" x14ac:dyDescent="0.2">
      <c r="A814" s="89"/>
      <c r="B814" s="89"/>
      <c r="C814" s="89"/>
      <c r="D814" s="50"/>
      <c r="E814" s="50"/>
      <c r="F814" s="9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3.5" customHeight="1" x14ac:dyDescent="0.2">
      <c r="A815" s="89"/>
      <c r="B815" s="89"/>
      <c r="C815" s="89"/>
      <c r="D815" s="50"/>
      <c r="E815" s="50"/>
      <c r="F815" s="9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3.5" customHeight="1" x14ac:dyDescent="0.2">
      <c r="A816" s="89"/>
      <c r="B816" s="89"/>
      <c r="C816" s="89"/>
      <c r="D816" s="50"/>
      <c r="E816" s="50"/>
      <c r="F816" s="9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3.5" customHeight="1" x14ac:dyDescent="0.2">
      <c r="A817" s="89"/>
      <c r="B817" s="89"/>
      <c r="C817" s="89"/>
      <c r="D817" s="50"/>
      <c r="E817" s="50"/>
      <c r="F817" s="9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3.5" customHeight="1" x14ac:dyDescent="0.2">
      <c r="A818" s="89"/>
      <c r="B818" s="89"/>
      <c r="C818" s="89"/>
      <c r="D818" s="50"/>
      <c r="E818" s="50"/>
      <c r="F818" s="9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3.5" customHeight="1" x14ac:dyDescent="0.2">
      <c r="A819" s="89"/>
      <c r="B819" s="89"/>
      <c r="C819" s="89"/>
      <c r="D819" s="50"/>
      <c r="E819" s="50"/>
      <c r="F819" s="9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3.5" customHeight="1" x14ac:dyDescent="0.2">
      <c r="A820" s="89"/>
      <c r="B820" s="89"/>
      <c r="C820" s="89"/>
      <c r="D820" s="50"/>
      <c r="E820" s="50"/>
      <c r="F820" s="9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3.5" customHeight="1" x14ac:dyDescent="0.2">
      <c r="A821" s="89"/>
      <c r="B821" s="89"/>
      <c r="C821" s="89"/>
      <c r="D821" s="50"/>
      <c r="E821" s="50"/>
      <c r="F821" s="9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3.5" customHeight="1" x14ac:dyDescent="0.2">
      <c r="A822" s="89"/>
      <c r="B822" s="89"/>
      <c r="C822" s="89"/>
      <c r="D822" s="50"/>
      <c r="E822" s="50"/>
      <c r="F822" s="9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3.5" customHeight="1" x14ac:dyDescent="0.2">
      <c r="A823" s="89"/>
      <c r="B823" s="89"/>
      <c r="C823" s="89"/>
      <c r="D823" s="50"/>
      <c r="E823" s="50"/>
      <c r="F823" s="9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3.5" customHeight="1" x14ac:dyDescent="0.2">
      <c r="A824" s="89"/>
      <c r="B824" s="89"/>
      <c r="C824" s="89"/>
      <c r="D824" s="50"/>
      <c r="E824" s="50"/>
      <c r="F824" s="9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3.5" customHeight="1" x14ac:dyDescent="0.2">
      <c r="A825" s="89"/>
      <c r="B825" s="89"/>
      <c r="C825" s="89"/>
      <c r="D825" s="50"/>
      <c r="E825" s="50"/>
      <c r="F825" s="9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3.5" customHeight="1" x14ac:dyDescent="0.2">
      <c r="A826" s="89"/>
      <c r="B826" s="89"/>
      <c r="C826" s="89"/>
      <c r="D826" s="50"/>
      <c r="E826" s="50"/>
      <c r="F826" s="9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3.5" customHeight="1" x14ac:dyDescent="0.2">
      <c r="A827" s="89"/>
      <c r="B827" s="89"/>
      <c r="C827" s="89"/>
      <c r="D827" s="50"/>
      <c r="E827" s="50"/>
      <c r="F827" s="9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3.5" customHeight="1" x14ac:dyDescent="0.2">
      <c r="A828" s="89"/>
      <c r="B828" s="89"/>
      <c r="C828" s="89"/>
      <c r="D828" s="50"/>
      <c r="E828" s="50"/>
      <c r="F828" s="9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3.5" customHeight="1" x14ac:dyDescent="0.2">
      <c r="A829" s="89"/>
      <c r="B829" s="89"/>
      <c r="C829" s="89"/>
      <c r="D829" s="50"/>
      <c r="E829" s="50"/>
      <c r="F829" s="9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3.5" customHeight="1" x14ac:dyDescent="0.2">
      <c r="A830" s="89"/>
      <c r="B830" s="89"/>
      <c r="C830" s="89"/>
      <c r="D830" s="50"/>
      <c r="E830" s="50"/>
      <c r="F830" s="9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3.5" customHeight="1" x14ac:dyDescent="0.2">
      <c r="A831" s="89"/>
      <c r="B831" s="89"/>
      <c r="C831" s="89"/>
      <c r="D831" s="50"/>
      <c r="E831" s="50"/>
      <c r="F831" s="9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3.5" customHeight="1" x14ac:dyDescent="0.2">
      <c r="A832" s="89"/>
      <c r="B832" s="89"/>
      <c r="C832" s="89"/>
      <c r="D832" s="50"/>
      <c r="E832" s="50"/>
      <c r="F832" s="9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3.5" customHeight="1" x14ac:dyDescent="0.2">
      <c r="A833" s="89"/>
      <c r="B833" s="89"/>
      <c r="C833" s="89"/>
      <c r="D833" s="50"/>
      <c r="E833" s="50"/>
      <c r="F833" s="9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3.5" customHeight="1" x14ac:dyDescent="0.2">
      <c r="A834" s="89"/>
      <c r="B834" s="89"/>
      <c r="C834" s="89"/>
      <c r="D834" s="50"/>
      <c r="E834" s="50"/>
      <c r="F834" s="9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3.5" customHeight="1" x14ac:dyDescent="0.2">
      <c r="A835" s="89"/>
      <c r="B835" s="89"/>
      <c r="C835" s="89"/>
      <c r="D835" s="50"/>
      <c r="E835" s="50"/>
      <c r="F835" s="9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3.5" customHeight="1" x14ac:dyDescent="0.2">
      <c r="A836" s="89"/>
      <c r="B836" s="89"/>
      <c r="C836" s="89"/>
      <c r="D836" s="50"/>
      <c r="E836" s="50"/>
      <c r="F836" s="9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3.5" customHeight="1" x14ac:dyDescent="0.2">
      <c r="A837" s="89"/>
      <c r="B837" s="89"/>
      <c r="C837" s="89"/>
      <c r="D837" s="50"/>
      <c r="E837" s="50"/>
      <c r="F837" s="9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3.5" customHeight="1" x14ac:dyDescent="0.2">
      <c r="A838" s="89"/>
      <c r="B838" s="89"/>
      <c r="C838" s="89"/>
      <c r="D838" s="50"/>
      <c r="E838" s="50"/>
      <c r="F838" s="9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3.5" customHeight="1" x14ac:dyDescent="0.2">
      <c r="A839" s="89"/>
      <c r="B839" s="89"/>
      <c r="C839" s="89"/>
      <c r="D839" s="50"/>
      <c r="E839" s="50"/>
      <c r="F839" s="9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3.5" customHeight="1" x14ac:dyDescent="0.2">
      <c r="A840" s="89"/>
      <c r="B840" s="89"/>
      <c r="C840" s="89"/>
      <c r="D840" s="50"/>
      <c r="E840" s="50"/>
      <c r="F840" s="9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3.5" customHeight="1" x14ac:dyDescent="0.2">
      <c r="A841" s="89"/>
      <c r="B841" s="89"/>
      <c r="C841" s="89"/>
      <c r="D841" s="50"/>
      <c r="E841" s="50"/>
      <c r="F841" s="9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3.5" customHeight="1" x14ac:dyDescent="0.2">
      <c r="A842" s="89"/>
      <c r="B842" s="89"/>
      <c r="C842" s="89"/>
      <c r="D842" s="50"/>
      <c r="E842" s="50"/>
      <c r="F842" s="9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3.5" customHeight="1" x14ac:dyDescent="0.2">
      <c r="A843" s="89"/>
      <c r="B843" s="89"/>
      <c r="C843" s="89"/>
      <c r="D843" s="50"/>
      <c r="E843" s="50"/>
      <c r="F843" s="9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3.5" customHeight="1" x14ac:dyDescent="0.2">
      <c r="A844" s="89"/>
      <c r="B844" s="89"/>
      <c r="C844" s="89"/>
      <c r="D844" s="50"/>
      <c r="E844" s="50"/>
      <c r="F844" s="9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3.5" customHeight="1" x14ac:dyDescent="0.2">
      <c r="A845" s="89"/>
      <c r="B845" s="89"/>
      <c r="C845" s="89"/>
      <c r="D845" s="50"/>
      <c r="E845" s="50"/>
      <c r="F845" s="9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3.5" customHeight="1" x14ac:dyDescent="0.2">
      <c r="A846" s="89"/>
      <c r="B846" s="89"/>
      <c r="C846" s="89"/>
      <c r="D846" s="50"/>
      <c r="E846" s="50"/>
      <c r="F846" s="9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3.5" customHeight="1" x14ac:dyDescent="0.2">
      <c r="A847" s="89"/>
      <c r="B847" s="89"/>
      <c r="C847" s="89"/>
      <c r="D847" s="50"/>
      <c r="E847" s="50"/>
      <c r="F847" s="9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3.5" customHeight="1" x14ac:dyDescent="0.2">
      <c r="A848" s="89"/>
      <c r="B848" s="89"/>
      <c r="C848" s="89"/>
      <c r="D848" s="50"/>
      <c r="E848" s="50"/>
      <c r="F848" s="9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3.5" customHeight="1" x14ac:dyDescent="0.2">
      <c r="A849" s="89"/>
      <c r="B849" s="89"/>
      <c r="C849" s="89"/>
      <c r="D849" s="50"/>
      <c r="E849" s="50"/>
      <c r="F849" s="9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3.5" customHeight="1" x14ac:dyDescent="0.2">
      <c r="A850" s="89"/>
      <c r="B850" s="89"/>
      <c r="C850" s="89"/>
      <c r="D850" s="50"/>
      <c r="E850" s="50"/>
      <c r="F850" s="9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3.5" customHeight="1" x14ac:dyDescent="0.2">
      <c r="A851" s="89"/>
      <c r="B851" s="89"/>
      <c r="C851" s="89"/>
      <c r="D851" s="50"/>
      <c r="E851" s="50"/>
      <c r="F851" s="9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3.5" customHeight="1" x14ac:dyDescent="0.2">
      <c r="A852" s="89"/>
      <c r="B852" s="89"/>
      <c r="C852" s="89"/>
      <c r="D852" s="50"/>
      <c r="E852" s="50"/>
      <c r="F852" s="9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3.5" customHeight="1" x14ac:dyDescent="0.2">
      <c r="A853" s="89"/>
      <c r="B853" s="89"/>
      <c r="C853" s="89"/>
      <c r="D853" s="50"/>
      <c r="E853" s="50"/>
      <c r="F853" s="9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3.5" customHeight="1" x14ac:dyDescent="0.2">
      <c r="A854" s="89"/>
      <c r="B854" s="89"/>
      <c r="C854" s="89"/>
      <c r="D854" s="50"/>
      <c r="E854" s="50"/>
      <c r="F854" s="9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3.5" customHeight="1" x14ac:dyDescent="0.2">
      <c r="A855" s="89"/>
      <c r="B855" s="89"/>
      <c r="C855" s="89"/>
      <c r="D855" s="50"/>
      <c r="E855" s="50"/>
      <c r="F855" s="9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3.5" customHeight="1" x14ac:dyDescent="0.2">
      <c r="A856" s="89"/>
      <c r="B856" s="89"/>
      <c r="C856" s="89"/>
      <c r="D856" s="50"/>
      <c r="E856" s="50"/>
      <c r="F856" s="9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3.5" customHeight="1" x14ac:dyDescent="0.2">
      <c r="A857" s="89"/>
      <c r="B857" s="89"/>
      <c r="C857" s="89"/>
      <c r="D857" s="50"/>
      <c r="E857" s="50"/>
      <c r="F857" s="9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3.5" customHeight="1" x14ac:dyDescent="0.2">
      <c r="A858" s="89"/>
      <c r="B858" s="89"/>
      <c r="C858" s="89"/>
      <c r="D858" s="50"/>
      <c r="E858" s="50"/>
      <c r="F858" s="9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3.5" customHeight="1" x14ac:dyDescent="0.2">
      <c r="A859" s="89"/>
      <c r="B859" s="89"/>
      <c r="C859" s="89"/>
      <c r="D859" s="50"/>
      <c r="E859" s="50"/>
      <c r="F859" s="9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3.5" customHeight="1" x14ac:dyDescent="0.2">
      <c r="A860" s="89"/>
      <c r="B860" s="89"/>
      <c r="C860" s="89"/>
      <c r="D860" s="50"/>
      <c r="E860" s="50"/>
      <c r="F860" s="9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3.5" customHeight="1" x14ac:dyDescent="0.2">
      <c r="A861" s="89"/>
      <c r="B861" s="89"/>
      <c r="C861" s="89"/>
      <c r="D861" s="50"/>
      <c r="E861" s="50"/>
      <c r="F861" s="9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3.5" customHeight="1" x14ac:dyDescent="0.2">
      <c r="A862" s="89"/>
      <c r="B862" s="89"/>
      <c r="C862" s="89"/>
      <c r="D862" s="50"/>
      <c r="E862" s="50"/>
      <c r="F862" s="9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3.5" customHeight="1" x14ac:dyDescent="0.2">
      <c r="A863" s="89"/>
      <c r="B863" s="89"/>
      <c r="C863" s="89"/>
      <c r="D863" s="50"/>
      <c r="E863" s="50"/>
      <c r="F863" s="9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3.5" customHeight="1" x14ac:dyDescent="0.2">
      <c r="A864" s="89"/>
      <c r="B864" s="89"/>
      <c r="C864" s="89"/>
      <c r="D864" s="50"/>
      <c r="E864" s="50"/>
      <c r="F864" s="9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3.5" customHeight="1" x14ac:dyDescent="0.2">
      <c r="A865" s="89"/>
      <c r="B865" s="89"/>
      <c r="C865" s="89"/>
      <c r="D865" s="50"/>
      <c r="E865" s="50"/>
      <c r="F865" s="9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3.5" customHeight="1" x14ac:dyDescent="0.2">
      <c r="A866" s="89"/>
      <c r="B866" s="89"/>
      <c r="C866" s="89"/>
      <c r="D866" s="50"/>
      <c r="E866" s="50"/>
      <c r="F866" s="9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3.5" customHeight="1" x14ac:dyDescent="0.2">
      <c r="A867" s="89"/>
      <c r="B867" s="89"/>
      <c r="C867" s="89"/>
      <c r="D867" s="50"/>
      <c r="E867" s="50"/>
      <c r="F867" s="9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3.5" customHeight="1" x14ac:dyDescent="0.2">
      <c r="A868" s="89"/>
      <c r="B868" s="89"/>
      <c r="C868" s="89"/>
      <c r="D868" s="50"/>
      <c r="E868" s="50"/>
      <c r="F868" s="9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3.5" customHeight="1" x14ac:dyDescent="0.2">
      <c r="A869" s="89"/>
      <c r="B869" s="89"/>
      <c r="C869" s="89"/>
      <c r="D869" s="50"/>
      <c r="E869" s="50"/>
      <c r="F869" s="9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3.5" customHeight="1" x14ac:dyDescent="0.2">
      <c r="A870" s="89"/>
      <c r="B870" s="89"/>
      <c r="C870" s="89"/>
      <c r="D870" s="50"/>
      <c r="E870" s="50"/>
      <c r="F870" s="9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3.5" customHeight="1" x14ac:dyDescent="0.2">
      <c r="A871" s="89"/>
      <c r="B871" s="89"/>
      <c r="C871" s="89"/>
      <c r="D871" s="50"/>
      <c r="E871" s="50"/>
      <c r="F871" s="9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3.5" customHeight="1" x14ac:dyDescent="0.2">
      <c r="A872" s="89"/>
      <c r="B872" s="89"/>
      <c r="C872" s="89"/>
      <c r="D872" s="50"/>
      <c r="E872" s="50"/>
      <c r="F872" s="9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3.5" customHeight="1" x14ac:dyDescent="0.2">
      <c r="A873" s="89"/>
      <c r="B873" s="89"/>
      <c r="C873" s="89"/>
      <c r="D873" s="50"/>
      <c r="E873" s="50"/>
      <c r="F873" s="9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3.5" customHeight="1" x14ac:dyDescent="0.2">
      <c r="A874" s="89"/>
      <c r="B874" s="89"/>
      <c r="C874" s="89"/>
      <c r="D874" s="50"/>
      <c r="E874" s="50"/>
      <c r="F874" s="9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3.5" customHeight="1" x14ac:dyDescent="0.2">
      <c r="A875" s="89"/>
      <c r="B875" s="89"/>
      <c r="C875" s="89"/>
      <c r="D875" s="50"/>
      <c r="E875" s="50"/>
      <c r="F875" s="9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3.5" customHeight="1" x14ac:dyDescent="0.2">
      <c r="A876" s="89"/>
      <c r="B876" s="89"/>
      <c r="C876" s="89"/>
      <c r="D876" s="50"/>
      <c r="E876" s="50"/>
      <c r="F876" s="9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3.5" customHeight="1" x14ac:dyDescent="0.2">
      <c r="A877" s="89"/>
      <c r="B877" s="89"/>
      <c r="C877" s="89"/>
      <c r="D877" s="50"/>
      <c r="E877" s="50"/>
      <c r="F877" s="9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3.5" customHeight="1" x14ac:dyDescent="0.2">
      <c r="A878" s="89"/>
      <c r="B878" s="89"/>
      <c r="C878" s="89"/>
      <c r="D878" s="50"/>
      <c r="E878" s="50"/>
      <c r="F878" s="9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3.5" customHeight="1" x14ac:dyDescent="0.2">
      <c r="A879" s="89"/>
      <c r="B879" s="89"/>
      <c r="C879" s="89"/>
      <c r="D879" s="50"/>
      <c r="E879" s="50"/>
      <c r="F879" s="9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3.5" customHeight="1" x14ac:dyDescent="0.2">
      <c r="A880" s="89"/>
      <c r="B880" s="89"/>
      <c r="C880" s="89"/>
      <c r="D880" s="50"/>
      <c r="E880" s="50"/>
      <c r="F880" s="9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3.5" customHeight="1" x14ac:dyDescent="0.2">
      <c r="A881" s="89"/>
      <c r="B881" s="89"/>
      <c r="C881" s="89"/>
      <c r="D881" s="50"/>
      <c r="E881" s="50"/>
      <c r="F881" s="9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3.5" customHeight="1" x14ac:dyDescent="0.2">
      <c r="A882" s="89"/>
      <c r="B882" s="89"/>
      <c r="C882" s="89"/>
      <c r="D882" s="50"/>
      <c r="E882" s="50"/>
      <c r="F882" s="9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3.5" customHeight="1" x14ac:dyDescent="0.2">
      <c r="A883" s="89"/>
      <c r="B883" s="89"/>
      <c r="C883" s="89"/>
      <c r="D883" s="50"/>
      <c r="E883" s="50"/>
      <c r="F883" s="9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3.5" customHeight="1" x14ac:dyDescent="0.2">
      <c r="A884" s="89"/>
      <c r="B884" s="89"/>
      <c r="C884" s="89"/>
      <c r="D884" s="50"/>
      <c r="E884" s="50"/>
      <c r="F884" s="9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3.5" customHeight="1" x14ac:dyDescent="0.2">
      <c r="A885" s="89"/>
      <c r="B885" s="89"/>
      <c r="C885" s="89"/>
      <c r="D885" s="50"/>
      <c r="E885" s="50"/>
      <c r="F885" s="9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3.5" customHeight="1" x14ac:dyDescent="0.2">
      <c r="A886" s="89"/>
      <c r="B886" s="89"/>
      <c r="C886" s="89"/>
      <c r="D886" s="50"/>
      <c r="E886" s="50"/>
      <c r="F886" s="9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3.5" customHeight="1" x14ac:dyDescent="0.2">
      <c r="A887" s="89"/>
      <c r="B887" s="89"/>
      <c r="C887" s="89"/>
      <c r="D887" s="50"/>
      <c r="E887" s="50"/>
      <c r="F887" s="9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3.5" customHeight="1" x14ac:dyDescent="0.2">
      <c r="A888" s="89"/>
      <c r="B888" s="89"/>
      <c r="C888" s="89"/>
      <c r="D888" s="50"/>
      <c r="E888" s="50"/>
      <c r="F888" s="9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3.5" customHeight="1" x14ac:dyDescent="0.2">
      <c r="A889" s="89"/>
      <c r="B889" s="89"/>
      <c r="C889" s="89"/>
      <c r="D889" s="50"/>
      <c r="E889" s="50"/>
      <c r="F889" s="9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3.5" customHeight="1" x14ac:dyDescent="0.2">
      <c r="A890" s="89"/>
      <c r="B890" s="89"/>
      <c r="C890" s="89"/>
      <c r="D890" s="50"/>
      <c r="E890" s="50"/>
      <c r="F890" s="9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3.5" customHeight="1" x14ac:dyDescent="0.2">
      <c r="A891" s="89"/>
      <c r="B891" s="89"/>
      <c r="C891" s="89"/>
      <c r="D891" s="50"/>
      <c r="E891" s="50"/>
      <c r="F891" s="9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3.5" customHeight="1" x14ac:dyDescent="0.2">
      <c r="A892" s="89"/>
      <c r="B892" s="89"/>
      <c r="C892" s="89"/>
      <c r="D892" s="50"/>
      <c r="E892" s="50"/>
      <c r="F892" s="9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3.5" customHeight="1" x14ac:dyDescent="0.2">
      <c r="A893" s="89"/>
      <c r="B893" s="89"/>
      <c r="C893" s="89"/>
      <c r="D893" s="50"/>
      <c r="E893" s="50"/>
      <c r="F893" s="9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3.5" customHeight="1" x14ac:dyDescent="0.2">
      <c r="A894" s="89"/>
      <c r="B894" s="89"/>
      <c r="C894" s="89"/>
      <c r="D894" s="50"/>
      <c r="E894" s="50"/>
      <c r="F894" s="9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3.5" customHeight="1" x14ac:dyDescent="0.2">
      <c r="A895" s="89"/>
      <c r="B895" s="89"/>
      <c r="C895" s="89"/>
      <c r="D895" s="50"/>
      <c r="E895" s="50"/>
      <c r="F895" s="9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3.5" customHeight="1" x14ac:dyDescent="0.2">
      <c r="A896" s="89"/>
      <c r="B896" s="89"/>
      <c r="C896" s="89"/>
      <c r="D896" s="50"/>
      <c r="E896" s="50"/>
      <c r="F896" s="9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3.5" customHeight="1" x14ac:dyDescent="0.2">
      <c r="A897" s="89"/>
      <c r="B897" s="89"/>
      <c r="C897" s="89"/>
      <c r="D897" s="50"/>
      <c r="E897" s="50"/>
      <c r="F897" s="9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3.5" customHeight="1" x14ac:dyDescent="0.2">
      <c r="A898" s="89"/>
      <c r="B898" s="89"/>
      <c r="C898" s="89"/>
      <c r="D898" s="50"/>
      <c r="E898" s="50"/>
      <c r="F898" s="9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3.5" customHeight="1" x14ac:dyDescent="0.2">
      <c r="A899" s="89"/>
      <c r="B899" s="89"/>
      <c r="C899" s="89"/>
      <c r="D899" s="50"/>
      <c r="E899" s="50"/>
      <c r="F899" s="9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3.5" customHeight="1" x14ac:dyDescent="0.2">
      <c r="A900" s="89"/>
      <c r="B900" s="89"/>
      <c r="C900" s="89"/>
      <c r="D900" s="50"/>
      <c r="E900" s="50"/>
      <c r="F900" s="9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3.5" customHeight="1" x14ac:dyDescent="0.2">
      <c r="A901" s="89"/>
      <c r="B901" s="89"/>
      <c r="C901" s="89"/>
      <c r="D901" s="50"/>
      <c r="E901" s="50"/>
      <c r="F901" s="9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3.5" customHeight="1" x14ac:dyDescent="0.2">
      <c r="A902" s="89"/>
      <c r="B902" s="89"/>
      <c r="C902" s="89"/>
      <c r="D902" s="50"/>
      <c r="E902" s="50"/>
      <c r="F902" s="9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3.5" customHeight="1" x14ac:dyDescent="0.2">
      <c r="A903" s="89"/>
      <c r="B903" s="89"/>
      <c r="C903" s="89"/>
      <c r="D903" s="50"/>
      <c r="E903" s="50"/>
      <c r="F903" s="9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3.5" customHeight="1" x14ac:dyDescent="0.2">
      <c r="A904" s="89"/>
      <c r="B904" s="89"/>
      <c r="C904" s="89"/>
      <c r="D904" s="50"/>
      <c r="E904" s="50"/>
      <c r="F904" s="9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3.5" customHeight="1" x14ac:dyDescent="0.2">
      <c r="A905" s="89"/>
      <c r="B905" s="89"/>
      <c r="C905" s="89"/>
      <c r="D905" s="50"/>
      <c r="E905" s="50"/>
      <c r="F905" s="9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3.5" customHeight="1" x14ac:dyDescent="0.2">
      <c r="A906" s="89"/>
      <c r="B906" s="89"/>
      <c r="C906" s="89"/>
      <c r="D906" s="50"/>
      <c r="E906" s="50"/>
      <c r="F906" s="9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3.5" customHeight="1" x14ac:dyDescent="0.2">
      <c r="A907" s="89"/>
      <c r="B907" s="89"/>
      <c r="C907" s="89"/>
      <c r="D907" s="50"/>
      <c r="E907" s="50"/>
      <c r="F907" s="9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3.5" customHeight="1" x14ac:dyDescent="0.2">
      <c r="A908" s="89"/>
      <c r="B908" s="89"/>
      <c r="C908" s="89"/>
      <c r="D908" s="50"/>
      <c r="E908" s="50"/>
      <c r="F908" s="9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3.5" customHeight="1" x14ac:dyDescent="0.2">
      <c r="A909" s="89"/>
      <c r="B909" s="89"/>
      <c r="C909" s="89"/>
      <c r="D909" s="50"/>
      <c r="E909" s="50"/>
      <c r="F909" s="9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3.5" customHeight="1" x14ac:dyDescent="0.2">
      <c r="A910" s="89"/>
      <c r="B910" s="89"/>
      <c r="C910" s="89"/>
      <c r="D910" s="50"/>
      <c r="E910" s="50"/>
      <c r="F910" s="9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3.5" customHeight="1" x14ac:dyDescent="0.2">
      <c r="A911" s="89"/>
      <c r="B911" s="89"/>
      <c r="C911" s="89"/>
      <c r="D911" s="50"/>
      <c r="E911" s="50"/>
      <c r="F911" s="9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3.5" customHeight="1" x14ac:dyDescent="0.2">
      <c r="A912" s="89"/>
      <c r="B912" s="89"/>
      <c r="C912" s="89"/>
      <c r="D912" s="50"/>
      <c r="E912" s="50"/>
      <c r="F912" s="9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3.5" customHeight="1" x14ac:dyDescent="0.2">
      <c r="A913" s="89"/>
      <c r="B913" s="89"/>
      <c r="C913" s="89"/>
      <c r="D913" s="50"/>
      <c r="E913" s="50"/>
      <c r="F913" s="9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3.5" customHeight="1" x14ac:dyDescent="0.2">
      <c r="A914" s="89"/>
      <c r="B914" s="89"/>
      <c r="C914" s="89"/>
      <c r="D914" s="50"/>
      <c r="E914" s="50"/>
      <c r="F914" s="9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3.5" customHeight="1" x14ac:dyDescent="0.2">
      <c r="A915" s="89"/>
      <c r="B915" s="89"/>
      <c r="C915" s="89"/>
      <c r="D915" s="50"/>
      <c r="E915" s="50"/>
      <c r="F915" s="9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3.5" customHeight="1" x14ac:dyDescent="0.2">
      <c r="A916" s="89"/>
      <c r="B916" s="89"/>
      <c r="C916" s="89"/>
      <c r="D916" s="50"/>
      <c r="E916" s="50"/>
      <c r="F916" s="9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3.5" customHeight="1" x14ac:dyDescent="0.2">
      <c r="A917" s="89"/>
      <c r="B917" s="89"/>
      <c r="C917" s="89"/>
      <c r="D917" s="50"/>
      <c r="E917" s="50"/>
      <c r="F917" s="9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3.5" customHeight="1" x14ac:dyDescent="0.2">
      <c r="A918" s="89"/>
      <c r="B918" s="89"/>
      <c r="C918" s="89"/>
      <c r="D918" s="50"/>
      <c r="E918" s="50"/>
      <c r="F918" s="9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3.5" customHeight="1" x14ac:dyDescent="0.2">
      <c r="A919" s="89"/>
      <c r="B919" s="89"/>
      <c r="C919" s="89"/>
      <c r="D919" s="50"/>
      <c r="E919" s="50"/>
      <c r="F919" s="9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3.5" customHeight="1" x14ac:dyDescent="0.2">
      <c r="A920" s="89"/>
      <c r="B920" s="89"/>
      <c r="C920" s="89"/>
      <c r="D920" s="50"/>
      <c r="E920" s="50"/>
      <c r="F920" s="9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3.5" customHeight="1" x14ac:dyDescent="0.2">
      <c r="A921" s="89"/>
      <c r="B921" s="89"/>
      <c r="C921" s="89"/>
      <c r="D921" s="50"/>
      <c r="E921" s="50"/>
      <c r="F921" s="9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3.5" customHeight="1" x14ac:dyDescent="0.2">
      <c r="A922" s="89"/>
      <c r="B922" s="89"/>
      <c r="C922" s="89"/>
      <c r="D922" s="50"/>
      <c r="E922" s="50"/>
      <c r="F922" s="9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3.5" customHeight="1" x14ac:dyDescent="0.2">
      <c r="A923" s="89"/>
      <c r="B923" s="89"/>
      <c r="C923" s="89"/>
      <c r="D923" s="50"/>
      <c r="E923" s="50"/>
      <c r="F923" s="9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3.5" customHeight="1" x14ac:dyDescent="0.2">
      <c r="A924" s="89"/>
      <c r="B924" s="89"/>
      <c r="C924" s="89"/>
      <c r="D924" s="50"/>
      <c r="E924" s="50"/>
      <c r="F924" s="9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3.5" customHeight="1" x14ac:dyDescent="0.2">
      <c r="A925" s="89"/>
      <c r="B925" s="89"/>
      <c r="C925" s="89"/>
      <c r="D925" s="50"/>
      <c r="E925" s="50"/>
      <c r="F925" s="9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3.5" customHeight="1" x14ac:dyDescent="0.2">
      <c r="A926" s="89"/>
      <c r="B926" s="89"/>
      <c r="C926" s="89"/>
      <c r="D926" s="50"/>
      <c r="E926" s="50"/>
      <c r="F926" s="9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3.5" customHeight="1" x14ac:dyDescent="0.2">
      <c r="A927" s="89"/>
      <c r="B927" s="89"/>
      <c r="C927" s="89"/>
      <c r="D927" s="50"/>
      <c r="E927" s="50"/>
      <c r="F927" s="9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3.5" customHeight="1" x14ac:dyDescent="0.2">
      <c r="A928" s="89"/>
      <c r="B928" s="89"/>
      <c r="C928" s="89"/>
      <c r="D928" s="50"/>
      <c r="E928" s="50"/>
      <c r="F928" s="9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3.5" customHeight="1" x14ac:dyDescent="0.2">
      <c r="A929" s="89"/>
      <c r="B929" s="89"/>
      <c r="C929" s="89"/>
      <c r="D929" s="50"/>
      <c r="E929" s="50"/>
      <c r="F929" s="9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3.5" customHeight="1" x14ac:dyDescent="0.2">
      <c r="A930" s="89"/>
      <c r="B930" s="89"/>
      <c r="C930" s="89"/>
      <c r="D930" s="50"/>
      <c r="E930" s="50"/>
      <c r="F930" s="9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3.5" customHeight="1" x14ac:dyDescent="0.2">
      <c r="A931" s="89"/>
      <c r="B931" s="89"/>
      <c r="C931" s="89"/>
      <c r="D931" s="50"/>
      <c r="E931" s="50"/>
      <c r="F931" s="9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3.5" customHeight="1" x14ac:dyDescent="0.2">
      <c r="A932" s="89"/>
      <c r="B932" s="89"/>
      <c r="C932" s="89"/>
      <c r="D932" s="50"/>
      <c r="E932" s="50"/>
      <c r="F932" s="9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3.5" customHeight="1" x14ac:dyDescent="0.2">
      <c r="A933" s="89"/>
      <c r="B933" s="89"/>
      <c r="C933" s="89"/>
      <c r="D933" s="50"/>
      <c r="E933" s="50"/>
      <c r="F933" s="9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3.5" customHeight="1" x14ac:dyDescent="0.2">
      <c r="A934" s="89"/>
      <c r="B934" s="89"/>
      <c r="C934" s="89"/>
      <c r="D934" s="50"/>
      <c r="E934" s="50"/>
      <c r="F934" s="9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3.5" customHeight="1" x14ac:dyDescent="0.2">
      <c r="A935" s="89"/>
      <c r="B935" s="89"/>
      <c r="C935" s="89"/>
      <c r="D935" s="50"/>
      <c r="E935" s="50"/>
      <c r="F935" s="9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3.5" customHeight="1" x14ac:dyDescent="0.2">
      <c r="A936" s="89"/>
      <c r="B936" s="89"/>
      <c r="C936" s="89"/>
      <c r="D936" s="50"/>
      <c r="E936" s="50"/>
      <c r="F936" s="9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3.5" customHeight="1" x14ac:dyDescent="0.2">
      <c r="A937" s="89"/>
      <c r="B937" s="89"/>
      <c r="C937" s="89"/>
      <c r="D937" s="50"/>
      <c r="E937" s="50"/>
      <c r="F937" s="9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3.5" customHeight="1" x14ac:dyDescent="0.2">
      <c r="A938" s="89"/>
      <c r="B938" s="89"/>
      <c r="C938" s="89"/>
      <c r="D938" s="50"/>
      <c r="E938" s="50"/>
      <c r="F938" s="9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3.5" customHeight="1" x14ac:dyDescent="0.2">
      <c r="A939" s="89"/>
      <c r="B939" s="89"/>
      <c r="C939" s="89"/>
      <c r="D939" s="50"/>
      <c r="E939" s="50"/>
      <c r="F939" s="9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3.5" customHeight="1" x14ac:dyDescent="0.2">
      <c r="A940" s="89"/>
      <c r="B940" s="89"/>
      <c r="C940" s="89"/>
      <c r="D940" s="50"/>
      <c r="E940" s="50"/>
      <c r="F940" s="9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3.5" customHeight="1" x14ac:dyDescent="0.2">
      <c r="A941" s="89"/>
      <c r="B941" s="89"/>
      <c r="C941" s="89"/>
      <c r="D941" s="50"/>
      <c r="E941" s="50"/>
      <c r="F941" s="9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3.5" customHeight="1" x14ac:dyDescent="0.2">
      <c r="A942" s="89"/>
      <c r="B942" s="89"/>
      <c r="C942" s="89"/>
      <c r="D942" s="50"/>
      <c r="E942" s="50"/>
      <c r="F942" s="9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3.5" customHeight="1" x14ac:dyDescent="0.2">
      <c r="A943" s="89"/>
      <c r="B943" s="89"/>
      <c r="C943" s="89"/>
      <c r="D943" s="50"/>
      <c r="E943" s="50"/>
      <c r="F943" s="9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3.5" customHeight="1" x14ac:dyDescent="0.2">
      <c r="A944" s="89"/>
      <c r="B944" s="89"/>
      <c r="C944" s="89"/>
      <c r="D944" s="50"/>
      <c r="E944" s="50"/>
      <c r="F944" s="9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3.5" customHeight="1" x14ac:dyDescent="0.2">
      <c r="A945" s="89"/>
      <c r="B945" s="89"/>
      <c r="C945" s="89"/>
      <c r="D945" s="50"/>
      <c r="E945" s="50"/>
      <c r="F945" s="9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3.5" customHeight="1" x14ac:dyDescent="0.2">
      <c r="A946" s="89"/>
      <c r="B946" s="89"/>
      <c r="C946" s="89"/>
      <c r="D946" s="50"/>
      <c r="E946" s="50"/>
      <c r="F946" s="9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3.5" customHeight="1" x14ac:dyDescent="0.2">
      <c r="A947" s="89"/>
      <c r="B947" s="89"/>
      <c r="C947" s="89"/>
      <c r="D947" s="50"/>
      <c r="E947" s="50"/>
      <c r="F947" s="9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3.5" customHeight="1" x14ac:dyDescent="0.2">
      <c r="A948" s="89"/>
      <c r="B948" s="89"/>
      <c r="C948" s="89"/>
      <c r="D948" s="50"/>
      <c r="E948" s="50"/>
      <c r="F948" s="9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3.5" customHeight="1" x14ac:dyDescent="0.2">
      <c r="A949" s="89"/>
      <c r="B949" s="89"/>
      <c r="C949" s="89"/>
      <c r="D949" s="50"/>
      <c r="E949" s="50"/>
      <c r="F949" s="9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3.5" customHeight="1" x14ac:dyDescent="0.2">
      <c r="A950" s="89"/>
      <c r="B950" s="89"/>
      <c r="C950" s="89"/>
      <c r="D950" s="50"/>
      <c r="E950" s="50"/>
      <c r="F950" s="9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3.5" customHeight="1" x14ac:dyDescent="0.2">
      <c r="A951" s="89"/>
      <c r="B951" s="89"/>
      <c r="C951" s="89"/>
      <c r="D951" s="50"/>
      <c r="E951" s="50"/>
      <c r="F951" s="9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3.5" customHeight="1" x14ac:dyDescent="0.2">
      <c r="A952" s="89"/>
      <c r="B952" s="89"/>
      <c r="C952" s="89"/>
      <c r="D952" s="50"/>
      <c r="E952" s="50"/>
      <c r="F952" s="9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3.5" customHeight="1" x14ac:dyDescent="0.2">
      <c r="A953" s="89"/>
      <c r="B953" s="89"/>
      <c r="C953" s="89"/>
      <c r="D953" s="50"/>
      <c r="E953" s="50"/>
      <c r="F953" s="9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3.5" customHeight="1" x14ac:dyDescent="0.2">
      <c r="A954" s="89"/>
      <c r="B954" s="89"/>
      <c r="C954" s="89"/>
      <c r="D954" s="50"/>
      <c r="E954" s="50"/>
      <c r="F954" s="9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3.5" customHeight="1" x14ac:dyDescent="0.2">
      <c r="A955" s="89"/>
      <c r="B955" s="89"/>
      <c r="C955" s="89"/>
      <c r="D955" s="50"/>
      <c r="E955" s="50"/>
      <c r="F955" s="9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3.5" customHeight="1" x14ac:dyDescent="0.2">
      <c r="A956" s="89"/>
      <c r="B956" s="89"/>
      <c r="C956" s="89"/>
      <c r="D956" s="50"/>
      <c r="E956" s="50"/>
      <c r="F956" s="9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3.5" customHeight="1" x14ac:dyDescent="0.2">
      <c r="A957" s="89"/>
      <c r="B957" s="89"/>
      <c r="C957" s="89"/>
      <c r="D957" s="50"/>
      <c r="E957" s="50"/>
      <c r="F957" s="9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3.5" customHeight="1" x14ac:dyDescent="0.2">
      <c r="A958" s="89"/>
      <c r="B958" s="89"/>
      <c r="C958" s="89"/>
      <c r="D958" s="50"/>
      <c r="E958" s="50"/>
      <c r="F958" s="9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3.5" customHeight="1" x14ac:dyDescent="0.2">
      <c r="A959" s="89"/>
      <c r="B959" s="89"/>
      <c r="C959" s="89"/>
      <c r="D959" s="50"/>
      <c r="E959" s="50"/>
      <c r="F959" s="9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3.5" customHeight="1" x14ac:dyDescent="0.2">
      <c r="A960" s="89"/>
      <c r="B960" s="89"/>
      <c r="C960" s="89"/>
      <c r="D960" s="50"/>
      <c r="E960" s="50"/>
      <c r="F960" s="9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3.5" customHeight="1" x14ac:dyDescent="0.2">
      <c r="A961" s="89"/>
      <c r="B961" s="89"/>
      <c r="C961" s="89"/>
      <c r="D961" s="50"/>
      <c r="E961" s="50"/>
      <c r="F961" s="9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3.5" customHeight="1" x14ac:dyDescent="0.2">
      <c r="A962" s="89"/>
      <c r="B962" s="89"/>
      <c r="C962" s="89"/>
      <c r="D962" s="50"/>
      <c r="E962" s="50"/>
      <c r="F962" s="9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3.5" customHeight="1" x14ac:dyDescent="0.2">
      <c r="A963" s="89"/>
      <c r="B963" s="89"/>
      <c r="C963" s="89"/>
      <c r="D963" s="50"/>
      <c r="E963" s="50"/>
      <c r="F963" s="9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3.5" customHeight="1" x14ac:dyDescent="0.2">
      <c r="A964" s="89"/>
      <c r="B964" s="89"/>
      <c r="C964" s="89"/>
      <c r="D964" s="50"/>
      <c r="E964" s="50"/>
      <c r="F964" s="9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3.5" customHeight="1" x14ac:dyDescent="0.2">
      <c r="A965" s="89"/>
      <c r="B965" s="89"/>
      <c r="C965" s="89"/>
      <c r="D965" s="50"/>
      <c r="E965" s="50"/>
      <c r="F965" s="9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3.5" customHeight="1" x14ac:dyDescent="0.2">
      <c r="A966" s="89"/>
      <c r="B966" s="89"/>
      <c r="C966" s="89"/>
      <c r="D966" s="50"/>
      <c r="E966" s="50"/>
      <c r="F966" s="9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3.5" customHeight="1" x14ac:dyDescent="0.2">
      <c r="A967" s="89"/>
      <c r="B967" s="89"/>
      <c r="C967" s="89"/>
      <c r="D967" s="50"/>
      <c r="E967" s="50"/>
      <c r="F967" s="9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3.5" customHeight="1" x14ac:dyDescent="0.2">
      <c r="A968" s="89"/>
      <c r="B968" s="89"/>
      <c r="C968" s="89"/>
      <c r="D968" s="50"/>
      <c r="E968" s="50"/>
      <c r="F968" s="9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3.5" customHeight="1" x14ac:dyDescent="0.2">
      <c r="A969" s="89"/>
      <c r="B969" s="89"/>
      <c r="C969" s="89"/>
      <c r="D969" s="50"/>
      <c r="E969" s="50"/>
      <c r="F969" s="9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3.5" customHeight="1" x14ac:dyDescent="0.2">
      <c r="A970" s="89"/>
      <c r="B970" s="89"/>
      <c r="C970" s="89"/>
      <c r="D970" s="50"/>
      <c r="E970" s="50"/>
      <c r="F970" s="9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3.5" customHeight="1" x14ac:dyDescent="0.2">
      <c r="A971" s="89"/>
      <c r="B971" s="89"/>
      <c r="C971" s="89"/>
      <c r="D971" s="50"/>
      <c r="E971" s="50"/>
      <c r="F971" s="9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3.5" customHeight="1" x14ac:dyDescent="0.2">
      <c r="A972" s="89"/>
      <c r="B972" s="89"/>
      <c r="C972" s="89"/>
      <c r="D972" s="50"/>
      <c r="E972" s="50"/>
      <c r="F972" s="9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3.5" customHeight="1" x14ac:dyDescent="0.2">
      <c r="A973" s="89"/>
      <c r="B973" s="89"/>
      <c r="C973" s="89"/>
      <c r="D973" s="50"/>
      <c r="E973" s="50"/>
      <c r="F973" s="9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3.5" customHeight="1" x14ac:dyDescent="0.2">
      <c r="A974" s="89"/>
      <c r="B974" s="89"/>
      <c r="C974" s="89"/>
      <c r="D974" s="50"/>
      <c r="E974" s="50"/>
      <c r="F974" s="9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3.5" customHeight="1" x14ac:dyDescent="0.2">
      <c r="A975" s="89"/>
      <c r="B975" s="89"/>
      <c r="C975" s="89"/>
      <c r="D975" s="50"/>
      <c r="E975" s="50"/>
      <c r="F975" s="9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3.5" customHeight="1" x14ac:dyDescent="0.2">
      <c r="A976" s="89"/>
      <c r="B976" s="89"/>
      <c r="C976" s="89"/>
      <c r="D976" s="50"/>
      <c r="E976" s="50"/>
      <c r="F976" s="9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3.5" customHeight="1" x14ac:dyDescent="0.2">
      <c r="A977" s="89"/>
      <c r="B977" s="89"/>
      <c r="C977" s="89"/>
      <c r="D977" s="50"/>
      <c r="E977" s="50"/>
      <c r="F977" s="9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3.5" customHeight="1" x14ac:dyDescent="0.2">
      <c r="A978" s="89"/>
      <c r="B978" s="89"/>
      <c r="C978" s="89"/>
      <c r="D978" s="50"/>
      <c r="E978" s="50"/>
      <c r="F978" s="9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3.5" customHeight="1" x14ac:dyDescent="0.2">
      <c r="A979" s="89"/>
      <c r="B979" s="89"/>
      <c r="C979" s="89"/>
      <c r="D979" s="50"/>
      <c r="E979" s="50"/>
      <c r="F979" s="9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3.5" customHeight="1" x14ac:dyDescent="0.2">
      <c r="A980" s="89"/>
      <c r="B980" s="89"/>
      <c r="C980" s="89"/>
      <c r="D980" s="50"/>
      <c r="E980" s="50"/>
      <c r="F980" s="9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3.5" customHeight="1" x14ac:dyDescent="0.2">
      <c r="A981" s="89"/>
      <c r="B981" s="89"/>
      <c r="C981" s="89"/>
      <c r="D981" s="50"/>
      <c r="E981" s="50"/>
      <c r="F981" s="9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3.5" customHeight="1" x14ac:dyDescent="0.2">
      <c r="A982" s="89"/>
      <c r="B982" s="89"/>
      <c r="C982" s="89"/>
      <c r="D982" s="50"/>
      <c r="E982" s="50"/>
      <c r="F982" s="9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3.5" customHeight="1" x14ac:dyDescent="0.2">
      <c r="A983" s="89"/>
      <c r="B983" s="89"/>
      <c r="C983" s="89"/>
      <c r="D983" s="50"/>
      <c r="E983" s="50"/>
      <c r="F983" s="9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3.5" customHeight="1" x14ac:dyDescent="0.2">
      <c r="A984" s="89"/>
      <c r="B984" s="89"/>
      <c r="C984" s="89"/>
      <c r="D984" s="50"/>
      <c r="E984" s="50"/>
      <c r="F984" s="9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3.5" customHeight="1" x14ac:dyDescent="0.2">
      <c r="A985" s="89"/>
      <c r="B985" s="89"/>
      <c r="C985" s="89"/>
      <c r="D985" s="50"/>
      <c r="E985" s="50"/>
      <c r="F985" s="9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3.5" customHeight="1" x14ac:dyDescent="0.2">
      <c r="A986" s="89"/>
      <c r="B986" s="89"/>
      <c r="C986" s="89"/>
      <c r="D986" s="50"/>
      <c r="E986" s="50"/>
      <c r="F986" s="9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3.5" customHeight="1" x14ac:dyDescent="0.2">
      <c r="A987" s="89"/>
      <c r="B987" s="89"/>
      <c r="C987" s="89"/>
      <c r="D987" s="50"/>
      <c r="E987" s="50"/>
      <c r="F987" s="9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3.5" customHeight="1" x14ac:dyDescent="0.2">
      <c r="A988" s="89"/>
      <c r="B988" s="89"/>
      <c r="C988" s="89"/>
      <c r="D988" s="50"/>
      <c r="E988" s="50"/>
      <c r="F988" s="9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3.5" customHeight="1" x14ac:dyDescent="0.2">
      <c r="A989" s="89"/>
      <c r="B989" s="89"/>
      <c r="C989" s="89"/>
      <c r="D989" s="50"/>
      <c r="E989" s="50"/>
      <c r="F989" s="9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3.5" customHeight="1" x14ac:dyDescent="0.2">
      <c r="A990" s="89"/>
      <c r="B990" s="89"/>
      <c r="C990" s="89"/>
      <c r="D990" s="50"/>
      <c r="E990" s="50"/>
      <c r="F990" s="9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3.5" customHeight="1" x14ac:dyDescent="0.2">
      <c r="A991" s="89"/>
      <c r="B991" s="89"/>
      <c r="C991" s="89"/>
      <c r="D991" s="50"/>
      <c r="E991" s="50"/>
      <c r="F991" s="9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3.5" customHeight="1" x14ac:dyDescent="0.2">
      <c r="A992" s="89"/>
      <c r="B992" s="89"/>
      <c r="C992" s="89"/>
      <c r="D992" s="50"/>
      <c r="E992" s="50"/>
      <c r="F992" s="9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3.5" customHeight="1" x14ac:dyDescent="0.2">
      <c r="A993" s="89"/>
      <c r="B993" s="89"/>
      <c r="C993" s="89"/>
      <c r="D993" s="50"/>
      <c r="E993" s="50"/>
      <c r="F993" s="9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3.5" customHeight="1" x14ac:dyDescent="0.2">
      <c r="A994" s="89"/>
      <c r="B994" s="89"/>
      <c r="C994" s="89"/>
      <c r="D994" s="50"/>
      <c r="E994" s="50"/>
      <c r="F994" s="9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3.5" customHeight="1" x14ac:dyDescent="0.2">
      <c r="A995" s="89"/>
      <c r="B995" s="89"/>
      <c r="C995" s="89"/>
      <c r="D995" s="50"/>
      <c r="E995" s="50"/>
      <c r="F995" s="9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3.5" customHeight="1" x14ac:dyDescent="0.2">
      <c r="A996" s="89"/>
      <c r="B996" s="89"/>
      <c r="C996" s="89"/>
      <c r="D996" s="50"/>
      <c r="E996" s="50"/>
      <c r="F996" s="9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3.5" customHeight="1" x14ac:dyDescent="0.2">
      <c r="A997" s="89"/>
      <c r="B997" s="89"/>
      <c r="C997" s="89"/>
      <c r="D997" s="50"/>
      <c r="E997" s="50"/>
      <c r="F997" s="9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3.5" customHeight="1" x14ac:dyDescent="0.2">
      <c r="A998" s="89"/>
      <c r="B998" s="89"/>
      <c r="C998" s="89"/>
      <c r="D998" s="50"/>
      <c r="E998" s="50"/>
      <c r="F998" s="9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3.5" customHeight="1" x14ac:dyDescent="0.2">
      <c r="A999" s="89"/>
      <c r="B999" s="89"/>
      <c r="C999" s="89"/>
      <c r="D999" s="50"/>
      <c r="E999" s="50"/>
      <c r="F999" s="9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3.5" customHeight="1" x14ac:dyDescent="0.2">
      <c r="A1000" s="89"/>
      <c r="B1000" s="89"/>
      <c r="C1000" s="89"/>
      <c r="D1000" s="50"/>
      <c r="E1000" s="50"/>
      <c r="F1000" s="9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67">
    <mergeCell ref="A2:G2"/>
    <mergeCell ref="A3:A18"/>
    <mergeCell ref="D3:D9"/>
    <mergeCell ref="B10:E10"/>
    <mergeCell ref="B11:G11"/>
    <mergeCell ref="B12:E12"/>
    <mergeCell ref="F13:G13"/>
    <mergeCell ref="B15:E15"/>
    <mergeCell ref="B16:E16"/>
    <mergeCell ref="B13:E13"/>
    <mergeCell ref="B14:G14"/>
    <mergeCell ref="F16:G16"/>
    <mergeCell ref="B17:G17"/>
    <mergeCell ref="B18:E18"/>
    <mergeCell ref="A19:G20"/>
    <mergeCell ref="B30:E30"/>
    <mergeCell ref="F30:G30"/>
    <mergeCell ref="B31:G31"/>
    <mergeCell ref="B32:E32"/>
    <mergeCell ref="A21:A35"/>
    <mergeCell ref="D21:D26"/>
    <mergeCell ref="B27:E27"/>
    <mergeCell ref="B28:G28"/>
    <mergeCell ref="B29:E29"/>
    <mergeCell ref="B33:E33"/>
    <mergeCell ref="F33:G33"/>
    <mergeCell ref="A49:G50"/>
    <mergeCell ref="F51:F54"/>
    <mergeCell ref="A52:E52"/>
    <mergeCell ref="A55:A63"/>
    <mergeCell ref="B55:D55"/>
    <mergeCell ref="B56:F56"/>
    <mergeCell ref="B57:E57"/>
    <mergeCell ref="B58:E58"/>
    <mergeCell ref="B59:F59"/>
    <mergeCell ref="B60:E60"/>
    <mergeCell ref="B61:E61"/>
    <mergeCell ref="B62:F62"/>
    <mergeCell ref="B47:G47"/>
    <mergeCell ref="B34:G34"/>
    <mergeCell ref="B35:E35"/>
    <mergeCell ref="A36:G37"/>
    <mergeCell ref="A38:A48"/>
    <mergeCell ref="D38:D39"/>
    <mergeCell ref="B40:E40"/>
    <mergeCell ref="B41:G41"/>
    <mergeCell ref="B42:E42"/>
    <mergeCell ref="B43:E43"/>
    <mergeCell ref="B48:E48"/>
    <mergeCell ref="F43:G43"/>
    <mergeCell ref="B44:G44"/>
    <mergeCell ref="B45:E45"/>
    <mergeCell ref="B46:E46"/>
    <mergeCell ref="F46:G46"/>
    <mergeCell ref="A71:F71"/>
    <mergeCell ref="B63:F63"/>
    <mergeCell ref="A64:F65"/>
    <mergeCell ref="A66:E66"/>
    <mergeCell ref="A67:F67"/>
    <mergeCell ref="A68:E68"/>
    <mergeCell ref="A69:F69"/>
    <mergeCell ref="A70:E70"/>
    <mergeCell ref="A72:F72"/>
    <mergeCell ref="C75:E75"/>
    <mergeCell ref="C76:E76"/>
    <mergeCell ref="A80:E80"/>
    <mergeCell ref="A82:E82"/>
  </mergeCells>
  <pageMargins left="0.74791666666666667" right="0.74791666666666667" top="0.98402777777777772" bottom="0.98402777777777772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topLeftCell="A22" workbookViewId="0">
      <selection activeCell="A26" sqref="A26:P26"/>
    </sheetView>
  </sheetViews>
  <sheetFormatPr defaultColWidth="14.42578125" defaultRowHeight="15" customHeight="1" x14ac:dyDescent="0.2"/>
  <cols>
    <col min="1" max="1" width="26" customWidth="1"/>
    <col min="2" max="2" width="18.7109375" customWidth="1"/>
    <col min="3" max="3" width="14.7109375" customWidth="1"/>
    <col min="4" max="4" width="13.140625" customWidth="1"/>
    <col min="5" max="6" width="12.7109375" customWidth="1"/>
    <col min="7" max="7" width="10.85546875" customWidth="1"/>
    <col min="8" max="8" width="13.42578125" customWidth="1"/>
    <col min="9" max="9" width="3.85546875" customWidth="1"/>
    <col min="10" max="10" width="11.85546875" customWidth="1"/>
    <col min="11" max="11" width="2.85546875" customWidth="1"/>
    <col min="12" max="12" width="6.42578125" customWidth="1"/>
    <col min="13" max="13" width="2.28515625" customWidth="1"/>
    <col min="14" max="14" width="11" customWidth="1"/>
    <col min="15" max="15" width="9.85546875" customWidth="1"/>
    <col min="16" max="16" width="9.42578125" customWidth="1"/>
    <col min="17" max="26" width="11.42578125" customWidth="1"/>
  </cols>
  <sheetData>
    <row r="1" spans="1:16" ht="12.75" customHeight="1" x14ac:dyDescent="0.2">
      <c r="A1" s="100" t="s">
        <v>1</v>
      </c>
      <c r="B1" s="100" t="s">
        <v>7</v>
      </c>
      <c r="C1" s="101" t="s">
        <v>145</v>
      </c>
      <c r="D1" s="101" t="s">
        <v>146</v>
      </c>
      <c r="E1" s="101" t="s">
        <v>147</v>
      </c>
      <c r="F1" s="101" t="s">
        <v>148</v>
      </c>
      <c r="G1" s="101" t="s">
        <v>149</v>
      </c>
      <c r="H1" s="101" t="s">
        <v>150</v>
      </c>
      <c r="I1" s="364" t="s">
        <v>151</v>
      </c>
      <c r="J1" s="310"/>
      <c r="K1" s="310"/>
      <c r="L1" s="310"/>
      <c r="M1" s="310"/>
      <c r="N1" s="310"/>
      <c r="O1" s="310"/>
      <c r="P1" s="311"/>
    </row>
    <row r="2" spans="1:16" ht="12.75" customHeight="1" x14ac:dyDescent="0.2">
      <c r="A2" s="365" t="s">
        <v>2</v>
      </c>
      <c r="B2" s="102" t="s">
        <v>8</v>
      </c>
      <c r="C2" s="103">
        <v>1200</v>
      </c>
      <c r="D2" s="104">
        <f>'Áreas Totais'!B107</f>
        <v>618.18000000000006</v>
      </c>
      <c r="E2" s="102">
        <f t="shared" ref="E2:E14" si="0">D2/C2</f>
        <v>0.51515000000000011</v>
      </c>
      <c r="F2" s="105">
        <f t="shared" ref="F2:F19" si="1">TRUNC(E2,0)</f>
        <v>0</v>
      </c>
      <c r="G2" s="102">
        <f t="shared" ref="G2:G19" si="2">E2-F2</f>
        <v>0.51515000000000011</v>
      </c>
      <c r="H2" s="100">
        <f t="shared" ref="H2:H19" si="3">G2*$C$23*60</f>
        <v>247.27200000000005</v>
      </c>
      <c r="I2" s="106">
        <f t="shared" ref="I2:I19" si="4">F2</f>
        <v>0</v>
      </c>
      <c r="J2" s="101" t="s">
        <v>152</v>
      </c>
      <c r="K2" s="106">
        <f t="shared" ref="K2:K19" si="5">$C$23</f>
        <v>8</v>
      </c>
      <c r="L2" s="101" t="s">
        <v>153</v>
      </c>
      <c r="M2" s="106">
        <v>1</v>
      </c>
      <c r="N2" s="101" t="s">
        <v>154</v>
      </c>
      <c r="O2" s="106">
        <f t="shared" ref="O2:O19" si="6">H2</f>
        <v>247.27200000000005</v>
      </c>
      <c r="P2" s="101" t="s">
        <v>155</v>
      </c>
    </row>
    <row r="3" spans="1:16" ht="12.75" customHeight="1" x14ac:dyDescent="0.2">
      <c r="A3" s="332"/>
      <c r="B3" s="102" t="s">
        <v>9</v>
      </c>
      <c r="C3" s="103">
        <v>1200</v>
      </c>
      <c r="D3" s="104">
        <f>'Áreas Totais'!B108</f>
        <v>4340.7919999999995</v>
      </c>
      <c r="E3" s="107">
        <f t="shared" si="0"/>
        <v>3.6173266666666661</v>
      </c>
      <c r="F3" s="105">
        <f t="shared" si="1"/>
        <v>3</v>
      </c>
      <c r="G3" s="107">
        <f t="shared" si="2"/>
        <v>0.61732666666666614</v>
      </c>
      <c r="H3" s="108">
        <f t="shared" si="3"/>
        <v>296.31679999999972</v>
      </c>
      <c r="I3" s="106">
        <f t="shared" si="4"/>
        <v>3</v>
      </c>
      <c r="J3" s="101" t="s">
        <v>152</v>
      </c>
      <c r="K3" s="106">
        <f t="shared" si="5"/>
        <v>8</v>
      </c>
      <c r="L3" s="101" t="s">
        <v>153</v>
      </c>
      <c r="M3" s="106">
        <v>1</v>
      </c>
      <c r="N3" s="101" t="s">
        <v>154</v>
      </c>
      <c r="O3" s="109">
        <f t="shared" si="6"/>
        <v>296.31679999999972</v>
      </c>
      <c r="P3" s="101" t="s">
        <v>155</v>
      </c>
    </row>
    <row r="4" spans="1:16" ht="12.75" customHeight="1" x14ac:dyDescent="0.2">
      <c r="A4" s="332"/>
      <c r="B4" s="102" t="s">
        <v>10</v>
      </c>
      <c r="C4" s="103">
        <v>450</v>
      </c>
      <c r="D4" s="104">
        <f>'Áreas Totais'!B109</f>
        <v>1079.386</v>
      </c>
      <c r="E4" s="107">
        <f t="shared" si="0"/>
        <v>2.3986355555555554</v>
      </c>
      <c r="F4" s="105">
        <f t="shared" si="1"/>
        <v>2</v>
      </c>
      <c r="G4" s="107">
        <f t="shared" si="2"/>
        <v>0.39863555555555541</v>
      </c>
      <c r="H4" s="108">
        <f t="shared" si="3"/>
        <v>191.34506666666658</v>
      </c>
      <c r="I4" s="106">
        <f t="shared" si="4"/>
        <v>2</v>
      </c>
      <c r="J4" s="101" t="s">
        <v>152</v>
      </c>
      <c r="K4" s="106">
        <f t="shared" si="5"/>
        <v>8</v>
      </c>
      <c r="L4" s="101" t="s">
        <v>153</v>
      </c>
      <c r="M4" s="106">
        <v>1</v>
      </c>
      <c r="N4" s="101" t="s">
        <v>154</v>
      </c>
      <c r="O4" s="109">
        <f t="shared" si="6"/>
        <v>191.34506666666658</v>
      </c>
      <c r="P4" s="101" t="s">
        <v>155</v>
      </c>
    </row>
    <row r="5" spans="1:16" ht="12.75" customHeight="1" x14ac:dyDescent="0.2">
      <c r="A5" s="332"/>
      <c r="B5" s="102" t="s">
        <v>57</v>
      </c>
      <c r="C5" s="103">
        <v>2500</v>
      </c>
      <c r="D5" s="104">
        <f>'Áreas Totais'!B110</f>
        <v>621.10599999999999</v>
      </c>
      <c r="E5" s="107">
        <f t="shared" si="0"/>
        <v>0.24844240000000001</v>
      </c>
      <c r="F5" s="105">
        <f t="shared" si="1"/>
        <v>0</v>
      </c>
      <c r="G5" s="107">
        <f t="shared" si="2"/>
        <v>0.24844240000000001</v>
      </c>
      <c r="H5" s="108">
        <f t="shared" si="3"/>
        <v>119.252352</v>
      </c>
      <c r="I5" s="106">
        <f t="shared" si="4"/>
        <v>0</v>
      </c>
      <c r="J5" s="101" t="s">
        <v>152</v>
      </c>
      <c r="K5" s="106">
        <f t="shared" si="5"/>
        <v>8</v>
      </c>
      <c r="L5" s="101" t="s">
        <v>153</v>
      </c>
      <c r="M5" s="106">
        <v>1</v>
      </c>
      <c r="N5" s="101" t="s">
        <v>154</v>
      </c>
      <c r="O5" s="109">
        <f t="shared" si="6"/>
        <v>119.252352</v>
      </c>
      <c r="P5" s="101" t="s">
        <v>155</v>
      </c>
    </row>
    <row r="6" spans="1:16" ht="12.75" customHeight="1" x14ac:dyDescent="0.2">
      <c r="A6" s="332"/>
      <c r="B6" s="102" t="s">
        <v>12</v>
      </c>
      <c r="C6" s="103">
        <v>1800</v>
      </c>
      <c r="D6" s="104">
        <f>'Áreas Totais'!B111</f>
        <v>0</v>
      </c>
      <c r="E6" s="102">
        <f t="shared" si="0"/>
        <v>0</v>
      </c>
      <c r="F6" s="105">
        <f t="shared" si="1"/>
        <v>0</v>
      </c>
      <c r="G6" s="107">
        <f t="shared" si="2"/>
        <v>0</v>
      </c>
      <c r="H6" s="108">
        <f t="shared" si="3"/>
        <v>0</v>
      </c>
      <c r="I6" s="106">
        <f t="shared" si="4"/>
        <v>0</v>
      </c>
      <c r="J6" s="101" t="s">
        <v>152</v>
      </c>
      <c r="K6" s="106">
        <f t="shared" si="5"/>
        <v>8</v>
      </c>
      <c r="L6" s="101" t="s">
        <v>153</v>
      </c>
      <c r="M6" s="106">
        <v>1</v>
      </c>
      <c r="N6" s="101" t="s">
        <v>154</v>
      </c>
      <c r="O6" s="109">
        <f t="shared" si="6"/>
        <v>0</v>
      </c>
      <c r="P6" s="101" t="s">
        <v>155</v>
      </c>
    </row>
    <row r="7" spans="1:16" ht="12.75" customHeight="1" x14ac:dyDescent="0.2">
      <c r="A7" s="332"/>
      <c r="B7" s="110" t="s">
        <v>13</v>
      </c>
      <c r="C7" s="103">
        <v>1500</v>
      </c>
      <c r="D7" s="104">
        <f>'Áreas Totais'!B112</f>
        <v>1583.2740000000001</v>
      </c>
      <c r="E7" s="107">
        <f t="shared" si="0"/>
        <v>1.0555160000000001</v>
      </c>
      <c r="F7" s="105">
        <f t="shared" si="1"/>
        <v>1</v>
      </c>
      <c r="G7" s="107">
        <f t="shared" si="2"/>
        <v>5.5516000000000121E-2</v>
      </c>
      <c r="H7" s="108">
        <f t="shared" si="3"/>
        <v>26.647680000000058</v>
      </c>
      <c r="I7" s="106">
        <f t="shared" si="4"/>
        <v>1</v>
      </c>
      <c r="J7" s="101" t="s">
        <v>152</v>
      </c>
      <c r="K7" s="106">
        <f t="shared" si="5"/>
        <v>8</v>
      </c>
      <c r="L7" s="101" t="s">
        <v>153</v>
      </c>
      <c r="M7" s="106">
        <v>1</v>
      </c>
      <c r="N7" s="101" t="s">
        <v>154</v>
      </c>
      <c r="O7" s="109">
        <f t="shared" si="6"/>
        <v>26.647680000000058</v>
      </c>
      <c r="P7" s="101" t="s">
        <v>155</v>
      </c>
    </row>
    <row r="8" spans="1:16" ht="12.75" customHeight="1" x14ac:dyDescent="0.2">
      <c r="A8" s="334"/>
      <c r="B8" s="111" t="s">
        <v>14</v>
      </c>
      <c r="C8" s="103">
        <v>300</v>
      </c>
      <c r="D8" s="104">
        <f>'Áreas Totais'!B113</f>
        <v>491.22</v>
      </c>
      <c r="E8" s="107">
        <f t="shared" si="0"/>
        <v>1.6374000000000002</v>
      </c>
      <c r="F8" s="105">
        <f t="shared" si="1"/>
        <v>1</v>
      </c>
      <c r="G8" s="107">
        <f t="shared" si="2"/>
        <v>0.63740000000000019</v>
      </c>
      <c r="H8" s="108">
        <f t="shared" si="3"/>
        <v>305.95200000000011</v>
      </c>
      <c r="I8" s="106">
        <f t="shared" si="4"/>
        <v>1</v>
      </c>
      <c r="J8" s="101" t="s">
        <v>152</v>
      </c>
      <c r="K8" s="106">
        <f t="shared" si="5"/>
        <v>8</v>
      </c>
      <c r="L8" s="101" t="s">
        <v>153</v>
      </c>
      <c r="M8" s="106">
        <v>1</v>
      </c>
      <c r="N8" s="101" t="s">
        <v>154</v>
      </c>
      <c r="O8" s="109">
        <f t="shared" si="6"/>
        <v>305.95200000000011</v>
      </c>
      <c r="P8" s="101" t="s">
        <v>155</v>
      </c>
    </row>
    <row r="9" spans="1:16" ht="12.75" customHeight="1" x14ac:dyDescent="0.2">
      <c r="A9" s="365" t="s">
        <v>3</v>
      </c>
      <c r="B9" s="110" t="s">
        <v>58</v>
      </c>
      <c r="C9" s="112">
        <v>2700</v>
      </c>
      <c r="D9" s="104">
        <f>'Áreas Totais'!B114</f>
        <v>812</v>
      </c>
      <c r="E9" s="107">
        <f t="shared" si="0"/>
        <v>0.30074074074074075</v>
      </c>
      <c r="F9" s="105">
        <f t="shared" si="1"/>
        <v>0</v>
      </c>
      <c r="G9" s="107">
        <f t="shared" si="2"/>
        <v>0.30074074074074075</v>
      </c>
      <c r="H9" s="108">
        <f t="shared" si="3"/>
        <v>144.35555555555555</v>
      </c>
      <c r="I9" s="106">
        <f t="shared" si="4"/>
        <v>0</v>
      </c>
      <c r="J9" s="101" t="s">
        <v>152</v>
      </c>
      <c r="K9" s="106">
        <f t="shared" si="5"/>
        <v>8</v>
      </c>
      <c r="L9" s="101" t="s">
        <v>153</v>
      </c>
      <c r="M9" s="106">
        <v>1</v>
      </c>
      <c r="N9" s="101" t="s">
        <v>154</v>
      </c>
      <c r="O9" s="109">
        <f t="shared" si="6"/>
        <v>144.35555555555555</v>
      </c>
      <c r="P9" s="101" t="s">
        <v>155</v>
      </c>
    </row>
    <row r="10" spans="1:16" ht="12.75" customHeight="1" x14ac:dyDescent="0.2">
      <c r="A10" s="332"/>
      <c r="B10" s="110" t="s">
        <v>16</v>
      </c>
      <c r="C10" s="112">
        <v>9000</v>
      </c>
      <c r="D10" s="104">
        <f>'Áreas Totais'!B115</f>
        <v>0</v>
      </c>
      <c r="E10" s="102">
        <f t="shared" si="0"/>
        <v>0</v>
      </c>
      <c r="F10" s="105">
        <f t="shared" si="1"/>
        <v>0</v>
      </c>
      <c r="G10" s="102">
        <f t="shared" si="2"/>
        <v>0</v>
      </c>
      <c r="H10" s="100">
        <f t="shared" si="3"/>
        <v>0</v>
      </c>
      <c r="I10" s="106">
        <f t="shared" si="4"/>
        <v>0</v>
      </c>
      <c r="J10" s="101" t="s">
        <v>152</v>
      </c>
      <c r="K10" s="106">
        <f t="shared" si="5"/>
        <v>8</v>
      </c>
      <c r="L10" s="101" t="s">
        <v>153</v>
      </c>
      <c r="M10" s="106">
        <v>1</v>
      </c>
      <c r="N10" s="101" t="s">
        <v>154</v>
      </c>
      <c r="O10" s="109">
        <f t="shared" si="6"/>
        <v>0</v>
      </c>
      <c r="P10" s="101" t="s">
        <v>155</v>
      </c>
    </row>
    <row r="11" spans="1:16" ht="12.75" customHeight="1" x14ac:dyDescent="0.2">
      <c r="A11" s="332"/>
      <c r="B11" s="110" t="s">
        <v>17</v>
      </c>
      <c r="C11" s="112">
        <v>2700</v>
      </c>
      <c r="D11" s="104">
        <f>'Áreas Totais'!B116</f>
        <v>0</v>
      </c>
      <c r="E11" s="102">
        <f t="shared" si="0"/>
        <v>0</v>
      </c>
      <c r="F11" s="105">
        <f t="shared" si="1"/>
        <v>0</v>
      </c>
      <c r="G11" s="102">
        <f t="shared" si="2"/>
        <v>0</v>
      </c>
      <c r="H11" s="100">
        <f t="shared" si="3"/>
        <v>0</v>
      </c>
      <c r="I11" s="106">
        <f t="shared" si="4"/>
        <v>0</v>
      </c>
      <c r="J11" s="101" t="s">
        <v>152</v>
      </c>
      <c r="K11" s="106">
        <f t="shared" si="5"/>
        <v>8</v>
      </c>
      <c r="L11" s="101" t="s">
        <v>153</v>
      </c>
      <c r="M11" s="106">
        <v>1</v>
      </c>
      <c r="N11" s="101" t="s">
        <v>154</v>
      </c>
      <c r="O11" s="109">
        <f t="shared" si="6"/>
        <v>0</v>
      </c>
      <c r="P11" s="101" t="s">
        <v>155</v>
      </c>
    </row>
    <row r="12" spans="1:16" ht="12.75" customHeight="1" x14ac:dyDescent="0.2">
      <c r="A12" s="332"/>
      <c r="B12" s="110" t="s">
        <v>18</v>
      </c>
      <c r="C12" s="112">
        <v>2700</v>
      </c>
      <c r="D12" s="104">
        <f>'Áreas Totais'!B117</f>
        <v>0</v>
      </c>
      <c r="E12" s="107">
        <f t="shared" si="0"/>
        <v>0</v>
      </c>
      <c r="F12" s="105">
        <f t="shared" si="1"/>
        <v>0</v>
      </c>
      <c r="G12" s="107">
        <f t="shared" si="2"/>
        <v>0</v>
      </c>
      <c r="H12" s="108">
        <f t="shared" si="3"/>
        <v>0</v>
      </c>
      <c r="I12" s="106">
        <f t="shared" si="4"/>
        <v>0</v>
      </c>
      <c r="J12" s="101" t="s">
        <v>152</v>
      </c>
      <c r="K12" s="106">
        <f t="shared" si="5"/>
        <v>8</v>
      </c>
      <c r="L12" s="101" t="s">
        <v>153</v>
      </c>
      <c r="M12" s="106">
        <v>1</v>
      </c>
      <c r="N12" s="101" t="s">
        <v>154</v>
      </c>
      <c r="O12" s="109">
        <f t="shared" si="6"/>
        <v>0</v>
      </c>
      <c r="P12" s="101" t="s">
        <v>155</v>
      </c>
    </row>
    <row r="13" spans="1:16" ht="12.75" customHeight="1" x14ac:dyDescent="0.2">
      <c r="A13" s="332"/>
      <c r="B13" s="110" t="s">
        <v>19</v>
      </c>
      <c r="C13" s="112">
        <v>2700</v>
      </c>
      <c r="D13" s="104">
        <f>'Áreas Totais'!B118</f>
        <v>0</v>
      </c>
      <c r="E13" s="102">
        <f t="shared" si="0"/>
        <v>0</v>
      </c>
      <c r="F13" s="105">
        <f t="shared" si="1"/>
        <v>0</v>
      </c>
      <c r="G13" s="102">
        <f t="shared" si="2"/>
        <v>0</v>
      </c>
      <c r="H13" s="100">
        <f t="shared" si="3"/>
        <v>0</v>
      </c>
      <c r="I13" s="106">
        <f t="shared" si="4"/>
        <v>0</v>
      </c>
      <c r="J13" s="101" t="s">
        <v>152</v>
      </c>
      <c r="K13" s="106">
        <f t="shared" si="5"/>
        <v>8</v>
      </c>
      <c r="L13" s="101" t="s">
        <v>153</v>
      </c>
      <c r="M13" s="106">
        <v>1</v>
      </c>
      <c r="N13" s="101" t="s">
        <v>154</v>
      </c>
      <c r="O13" s="109">
        <f t="shared" si="6"/>
        <v>0</v>
      </c>
      <c r="P13" s="101" t="s">
        <v>155</v>
      </c>
    </row>
    <row r="14" spans="1:16" ht="12.75" customHeight="1" x14ac:dyDescent="0.2">
      <c r="A14" s="334"/>
      <c r="B14" s="110" t="s">
        <v>20</v>
      </c>
      <c r="C14" s="112">
        <v>100000</v>
      </c>
      <c r="D14" s="104">
        <f>'Áreas Totais'!B119</f>
        <v>0</v>
      </c>
      <c r="E14" s="107">
        <f t="shared" si="0"/>
        <v>0</v>
      </c>
      <c r="F14" s="105">
        <f t="shared" si="1"/>
        <v>0</v>
      </c>
      <c r="G14" s="107">
        <f t="shared" si="2"/>
        <v>0</v>
      </c>
      <c r="H14" s="100">
        <f t="shared" si="3"/>
        <v>0</v>
      </c>
      <c r="I14" s="106">
        <f t="shared" si="4"/>
        <v>0</v>
      </c>
      <c r="J14" s="101" t="s">
        <v>152</v>
      </c>
      <c r="K14" s="106">
        <f t="shared" si="5"/>
        <v>8</v>
      </c>
      <c r="L14" s="101" t="s">
        <v>153</v>
      </c>
      <c r="M14" s="106">
        <v>1</v>
      </c>
      <c r="N14" s="101" t="s">
        <v>154</v>
      </c>
      <c r="O14" s="109">
        <f t="shared" si="6"/>
        <v>0</v>
      </c>
      <c r="P14" s="101" t="s">
        <v>155</v>
      </c>
    </row>
    <row r="15" spans="1:16" ht="36" customHeight="1" x14ac:dyDescent="0.2">
      <c r="A15" s="366" t="s">
        <v>4</v>
      </c>
      <c r="B15" s="110" t="s">
        <v>156</v>
      </c>
      <c r="C15" s="112">
        <v>160</v>
      </c>
      <c r="D15" s="104">
        <f>'Áreas Totais'!B120</f>
        <v>182.798</v>
      </c>
      <c r="E15" s="102">
        <f t="shared" ref="E15:E17" si="7">(D15/C15)*(16/188.76)</f>
        <v>9.6841491841491864E-2</v>
      </c>
      <c r="F15" s="105">
        <f t="shared" si="1"/>
        <v>0</v>
      </c>
      <c r="G15" s="102">
        <f t="shared" si="2"/>
        <v>9.6841491841491864E-2</v>
      </c>
      <c r="H15" s="100">
        <f t="shared" si="3"/>
        <v>46.483916083916093</v>
      </c>
      <c r="I15" s="106">
        <f t="shared" si="4"/>
        <v>0</v>
      </c>
      <c r="J15" s="101" t="s">
        <v>152</v>
      </c>
      <c r="K15" s="106">
        <f t="shared" si="5"/>
        <v>8</v>
      </c>
      <c r="L15" s="101" t="s">
        <v>153</v>
      </c>
      <c r="M15" s="106">
        <v>1</v>
      </c>
      <c r="N15" s="101" t="s">
        <v>154</v>
      </c>
      <c r="O15" s="109">
        <f t="shared" si="6"/>
        <v>46.483916083916093</v>
      </c>
      <c r="P15" s="101" t="s">
        <v>155</v>
      </c>
    </row>
    <row r="16" spans="1:16" ht="12.75" customHeight="1" x14ac:dyDescent="0.2">
      <c r="A16" s="332"/>
      <c r="B16" s="110" t="s">
        <v>157</v>
      </c>
      <c r="C16" s="112">
        <v>380</v>
      </c>
      <c r="D16" s="104">
        <f>'Áreas Totais'!B121</f>
        <v>193.184</v>
      </c>
      <c r="E16" s="107">
        <f t="shared" si="7"/>
        <v>4.3092091321756398E-2</v>
      </c>
      <c r="F16" s="105">
        <f t="shared" si="1"/>
        <v>0</v>
      </c>
      <c r="G16" s="107">
        <f t="shared" si="2"/>
        <v>4.3092091321756398E-2</v>
      </c>
      <c r="H16" s="108">
        <f t="shared" si="3"/>
        <v>20.684203834443071</v>
      </c>
      <c r="I16" s="106">
        <f t="shared" si="4"/>
        <v>0</v>
      </c>
      <c r="J16" s="101" t="s">
        <v>152</v>
      </c>
      <c r="K16" s="106">
        <f t="shared" si="5"/>
        <v>8</v>
      </c>
      <c r="L16" s="101" t="s">
        <v>153</v>
      </c>
      <c r="M16" s="106">
        <v>1</v>
      </c>
      <c r="N16" s="101" t="s">
        <v>154</v>
      </c>
      <c r="O16" s="109">
        <f t="shared" si="6"/>
        <v>20.684203834443071</v>
      </c>
      <c r="P16" s="101" t="s">
        <v>155</v>
      </c>
    </row>
    <row r="17" spans="1:18" ht="12.75" customHeight="1" x14ac:dyDescent="0.2">
      <c r="A17" s="334"/>
      <c r="B17" s="110" t="s">
        <v>23</v>
      </c>
      <c r="C17" s="112">
        <v>380</v>
      </c>
      <c r="D17" s="104">
        <f>'Áreas Totais'!B122</f>
        <v>375.98200000000003</v>
      </c>
      <c r="E17" s="107">
        <f t="shared" si="7"/>
        <v>8.3867456307647706E-2</v>
      </c>
      <c r="F17" s="105">
        <f t="shared" si="1"/>
        <v>0</v>
      </c>
      <c r="G17" s="107">
        <f t="shared" si="2"/>
        <v>8.3867456307647706E-2</v>
      </c>
      <c r="H17" s="108">
        <f t="shared" si="3"/>
        <v>40.256379027670896</v>
      </c>
      <c r="I17" s="106">
        <f t="shared" si="4"/>
        <v>0</v>
      </c>
      <c r="J17" s="101" t="s">
        <v>152</v>
      </c>
      <c r="K17" s="106">
        <f t="shared" si="5"/>
        <v>8</v>
      </c>
      <c r="L17" s="101" t="s">
        <v>153</v>
      </c>
      <c r="M17" s="106">
        <v>1</v>
      </c>
      <c r="N17" s="101" t="s">
        <v>154</v>
      </c>
      <c r="O17" s="109">
        <f t="shared" si="6"/>
        <v>40.256379027670896</v>
      </c>
      <c r="P17" s="101" t="s">
        <v>155</v>
      </c>
    </row>
    <row r="18" spans="1:18" ht="12.75" customHeight="1" x14ac:dyDescent="0.2">
      <c r="A18" s="110" t="s">
        <v>5</v>
      </c>
      <c r="B18" s="110" t="s">
        <v>24</v>
      </c>
      <c r="C18" s="102">
        <v>160</v>
      </c>
      <c r="D18" s="104">
        <f>'Áreas Totais'!B123</f>
        <v>0</v>
      </c>
      <c r="E18" s="102">
        <f>(D18/C18)*(8/1132.6)</f>
        <v>0</v>
      </c>
      <c r="F18" s="105">
        <f t="shared" si="1"/>
        <v>0</v>
      </c>
      <c r="G18" s="102">
        <f t="shared" si="2"/>
        <v>0</v>
      </c>
      <c r="H18" s="100">
        <f t="shared" si="3"/>
        <v>0</v>
      </c>
      <c r="I18" s="106">
        <f t="shared" si="4"/>
        <v>0</v>
      </c>
      <c r="J18" s="101" t="s">
        <v>152</v>
      </c>
      <c r="K18" s="106">
        <f t="shared" si="5"/>
        <v>8</v>
      </c>
      <c r="L18" s="101" t="s">
        <v>153</v>
      </c>
      <c r="M18" s="106">
        <v>1</v>
      </c>
      <c r="N18" s="101" t="s">
        <v>154</v>
      </c>
      <c r="O18" s="109">
        <f t="shared" si="6"/>
        <v>0</v>
      </c>
      <c r="P18" s="101" t="s">
        <v>155</v>
      </c>
    </row>
    <row r="19" spans="1:18" ht="12.75" customHeight="1" x14ac:dyDescent="0.2">
      <c r="A19" s="110" t="s">
        <v>6</v>
      </c>
      <c r="B19" s="110" t="s">
        <v>25</v>
      </c>
      <c r="C19" s="110">
        <v>450</v>
      </c>
      <c r="D19" s="104">
        <f>'Áreas Totais'!B124</f>
        <v>54.5</v>
      </c>
      <c r="E19" s="102">
        <f>0</f>
        <v>0</v>
      </c>
      <c r="F19" s="105">
        <f t="shared" si="1"/>
        <v>0</v>
      </c>
      <c r="G19" s="102">
        <f t="shared" si="2"/>
        <v>0</v>
      </c>
      <c r="H19" s="100">
        <f t="shared" si="3"/>
        <v>0</v>
      </c>
      <c r="I19" s="106">
        <f t="shared" si="4"/>
        <v>0</v>
      </c>
      <c r="J19" s="101" t="s">
        <v>152</v>
      </c>
      <c r="K19" s="106">
        <f t="shared" si="5"/>
        <v>8</v>
      </c>
      <c r="L19" s="101" t="s">
        <v>153</v>
      </c>
      <c r="M19" s="106">
        <v>1</v>
      </c>
      <c r="N19" s="101" t="s">
        <v>154</v>
      </c>
      <c r="O19" s="106">
        <f t="shared" si="6"/>
        <v>0</v>
      </c>
      <c r="P19" s="101" t="s">
        <v>155</v>
      </c>
    </row>
    <row r="20" spans="1:18" ht="12.75" customHeight="1" x14ac:dyDescent="0.2">
      <c r="A20" s="113"/>
      <c r="B20" s="113"/>
      <c r="C20" s="114"/>
      <c r="D20" s="115">
        <f>SUM(D2:D19)</f>
        <v>10352.421999999999</v>
      </c>
      <c r="E20" s="116"/>
      <c r="F20" s="105"/>
      <c r="G20" s="117"/>
      <c r="H20" s="116"/>
      <c r="I20" s="118"/>
      <c r="J20" s="114"/>
      <c r="K20" s="118"/>
      <c r="L20" s="114"/>
      <c r="M20" s="118"/>
      <c r="N20" s="114"/>
      <c r="O20" s="118"/>
      <c r="P20" s="114"/>
    </row>
    <row r="21" spans="1:18" ht="36" customHeight="1" x14ac:dyDescent="0.2">
      <c r="A21" s="367" t="s">
        <v>158</v>
      </c>
      <c r="B21" s="310"/>
      <c r="C21" s="310"/>
      <c r="D21" s="311"/>
      <c r="E21" s="107">
        <f>SUM(E2:E19)</f>
        <v>9.9970124024338585</v>
      </c>
      <c r="F21" s="119">
        <f>TRUNC(E21,0)</f>
        <v>9</v>
      </c>
      <c r="G21" s="107">
        <f>E21-F21</f>
        <v>0.99701240243385847</v>
      </c>
      <c r="H21" s="108">
        <f>G21*$C$23*60</f>
        <v>478.56595316825207</v>
      </c>
      <c r="I21" s="120">
        <f>F21</f>
        <v>9</v>
      </c>
      <c r="J21" s="101" t="s">
        <v>152</v>
      </c>
      <c r="K21" s="106">
        <f>$C$23</f>
        <v>8</v>
      </c>
      <c r="L21" s="101" t="s">
        <v>153</v>
      </c>
      <c r="M21" s="120">
        <v>1</v>
      </c>
      <c r="N21" s="101" t="s">
        <v>154</v>
      </c>
      <c r="O21" s="121">
        <f>H21</f>
        <v>478.56595316825207</v>
      </c>
      <c r="P21" s="101" t="s">
        <v>155</v>
      </c>
    </row>
    <row r="22" spans="1:18" ht="12.75" customHeight="1" x14ac:dyDescent="0.2">
      <c r="A22" s="113"/>
      <c r="B22" s="113"/>
      <c r="C22" s="113"/>
      <c r="D22" s="122"/>
      <c r="E22" s="123"/>
      <c r="F22" s="124"/>
      <c r="G22" s="123"/>
      <c r="H22" s="125"/>
      <c r="I22" s="126"/>
      <c r="J22" s="114"/>
      <c r="K22" s="118"/>
      <c r="L22" s="114"/>
      <c r="M22" s="118"/>
      <c r="N22" s="114"/>
      <c r="O22" s="126">
        <f>INT(O21/60)</f>
        <v>7</v>
      </c>
      <c r="P22" s="114" t="s">
        <v>159</v>
      </c>
      <c r="Q22" s="127">
        <f>ROUNDUP(O21-(60*O22),0)</f>
        <v>59</v>
      </c>
      <c r="R22" s="127" t="s">
        <v>160</v>
      </c>
    </row>
    <row r="23" spans="1:18" ht="16.5" customHeight="1" x14ac:dyDescent="0.2">
      <c r="A23" s="363" t="s">
        <v>161</v>
      </c>
      <c r="B23" s="306"/>
      <c r="C23" s="128">
        <v>8</v>
      </c>
      <c r="D23" s="128" t="s">
        <v>162</v>
      </c>
      <c r="E23" s="126" t="s">
        <v>163</v>
      </c>
      <c r="F23" s="126"/>
      <c r="G23" s="126"/>
      <c r="H23" s="128"/>
      <c r="I23" s="123"/>
      <c r="J23" s="123"/>
      <c r="K23" s="123"/>
      <c r="L23" s="123"/>
      <c r="M23" s="123"/>
      <c r="N23" s="123"/>
      <c r="O23" s="123"/>
      <c r="P23" s="123"/>
    </row>
    <row r="24" spans="1:18" ht="18.75" customHeight="1" x14ac:dyDescent="0.2">
      <c r="A24" s="355" t="s">
        <v>164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</row>
    <row r="25" spans="1:18" ht="12.75" customHeight="1" x14ac:dyDescent="0.2">
      <c r="A25" s="129" t="s">
        <v>165</v>
      </c>
      <c r="B25" s="126"/>
      <c r="C25" s="126"/>
      <c r="D25" s="126"/>
      <c r="E25" s="126"/>
      <c r="F25" s="126"/>
      <c r="G25" s="126"/>
      <c r="H25" s="128"/>
      <c r="I25" s="126"/>
      <c r="J25" s="126"/>
      <c r="K25" s="126"/>
      <c r="L25" s="126"/>
      <c r="M25" s="126"/>
      <c r="N25" s="126"/>
      <c r="O25" s="126"/>
      <c r="P25" s="126"/>
    </row>
    <row r="26" spans="1:18" ht="33.75" customHeight="1" x14ac:dyDescent="0.2">
      <c r="A26" s="356" t="s">
        <v>166</v>
      </c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</row>
    <row r="27" spans="1:18" ht="33.75" customHeight="1" x14ac:dyDescent="0.2">
      <c r="A27" s="356" t="s">
        <v>167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</row>
    <row r="28" spans="1:18" ht="33.75" customHeight="1" x14ac:dyDescent="0.2">
      <c r="A28" s="356" t="s">
        <v>168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</row>
    <row r="29" spans="1:18" ht="12.75" customHeight="1" x14ac:dyDescent="0.2">
      <c r="A29" s="130"/>
      <c r="B29" s="130"/>
      <c r="C29" s="130"/>
      <c r="D29" s="130"/>
      <c r="E29" s="130"/>
      <c r="F29" s="130"/>
      <c r="G29" s="130"/>
      <c r="H29" s="131"/>
      <c r="I29" s="130"/>
      <c r="J29" s="130"/>
      <c r="K29" s="130"/>
      <c r="L29" s="130"/>
      <c r="M29" s="130"/>
      <c r="N29" s="130"/>
      <c r="O29" s="130"/>
      <c r="P29" s="130"/>
    </row>
    <row r="30" spans="1:18" ht="12.75" customHeight="1" x14ac:dyDescent="0.2">
      <c r="A30" s="132" t="s">
        <v>169</v>
      </c>
      <c r="B30" s="130"/>
      <c r="C30" s="130"/>
      <c r="D30" s="130"/>
      <c r="E30" s="130"/>
      <c r="F30" s="130"/>
      <c r="G30" s="130"/>
      <c r="H30" s="131"/>
      <c r="I30" s="130"/>
      <c r="J30" s="130"/>
      <c r="K30" s="130"/>
      <c r="L30" s="130"/>
      <c r="M30" s="130"/>
      <c r="N30" s="130"/>
      <c r="O30" s="130"/>
      <c r="P30" s="130"/>
    </row>
    <row r="31" spans="1:18" ht="33.75" customHeight="1" x14ac:dyDescent="0.2">
      <c r="A31" s="357" t="s">
        <v>170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</row>
    <row r="32" spans="1:18" ht="18.75" customHeight="1" x14ac:dyDescent="0.2">
      <c r="A32" s="358" t="s">
        <v>171</v>
      </c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</row>
    <row r="33" spans="1:19" ht="18.75" customHeight="1" x14ac:dyDescent="0.2">
      <c r="A33" s="359" t="s">
        <v>172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</row>
    <row r="34" spans="1:19" ht="33.75" customHeight="1" x14ac:dyDescent="0.2">
      <c r="A34" s="360" t="s">
        <v>173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2"/>
    </row>
    <row r="35" spans="1:19" ht="12.75" customHeight="1" x14ac:dyDescent="0.2">
      <c r="A35" s="130"/>
      <c r="B35" s="130"/>
      <c r="C35" s="130"/>
      <c r="D35" s="130"/>
      <c r="E35" s="130"/>
      <c r="F35" s="130"/>
      <c r="G35" s="130"/>
      <c r="H35" s="131"/>
      <c r="I35" s="130"/>
      <c r="J35" s="130"/>
      <c r="K35" s="130"/>
      <c r="L35" s="130"/>
      <c r="M35" s="130"/>
      <c r="N35" s="130"/>
      <c r="O35" s="130"/>
      <c r="P35" s="130"/>
    </row>
    <row r="36" spans="1:19" ht="12.75" customHeight="1" x14ac:dyDescent="0.2">
      <c r="A36" s="130"/>
      <c r="B36" s="130"/>
      <c r="C36" s="130"/>
      <c r="D36" s="130"/>
      <c r="E36" s="130"/>
      <c r="F36" s="130"/>
      <c r="G36" s="130"/>
      <c r="H36" s="131"/>
      <c r="I36" s="130"/>
      <c r="J36" s="130"/>
      <c r="K36" s="130"/>
      <c r="L36" s="130"/>
      <c r="M36" s="130"/>
      <c r="N36" s="130"/>
      <c r="O36" s="130"/>
      <c r="P36" s="130"/>
    </row>
    <row r="37" spans="1:19" ht="18.75" customHeight="1" x14ac:dyDescent="0.2">
      <c r="A37" s="354" t="s">
        <v>174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</row>
    <row r="38" spans="1:19" ht="12.75" customHeight="1" x14ac:dyDescent="0.2">
      <c r="A38" s="130"/>
      <c r="B38" s="130"/>
      <c r="C38" s="130"/>
      <c r="D38" s="130"/>
      <c r="E38" s="130"/>
      <c r="F38" s="130"/>
      <c r="G38" s="130"/>
      <c r="H38" s="131"/>
      <c r="I38" s="130"/>
      <c r="J38" s="130"/>
      <c r="K38" s="130"/>
      <c r="L38" s="130"/>
      <c r="M38" s="130"/>
      <c r="N38" s="130"/>
      <c r="O38" s="130"/>
      <c r="P38" s="130"/>
    </row>
    <row r="39" spans="1:19" ht="33.75" customHeight="1" x14ac:dyDescent="0.2">
      <c r="A39" s="354" t="s">
        <v>175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</row>
    <row r="40" spans="1:19" ht="12.75" customHeight="1" x14ac:dyDescent="0.2">
      <c r="A40" s="130"/>
      <c r="B40" s="130"/>
      <c r="C40" s="130"/>
      <c r="D40" s="130"/>
      <c r="E40" s="130"/>
      <c r="F40" s="130"/>
      <c r="G40" s="130"/>
      <c r="H40" s="131"/>
      <c r="I40" s="130"/>
      <c r="J40" s="130"/>
      <c r="K40" s="130"/>
      <c r="L40" s="130"/>
      <c r="M40" s="130"/>
      <c r="N40" s="130"/>
      <c r="O40" s="130"/>
      <c r="P40" s="130"/>
    </row>
    <row r="41" spans="1:19" ht="18.75" customHeight="1" x14ac:dyDescent="0.2">
      <c r="A41" s="354" t="s">
        <v>176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</row>
    <row r="42" spans="1:19" ht="18.75" customHeight="1" x14ac:dyDescent="0.2">
      <c r="A42" s="354" t="s">
        <v>177</v>
      </c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130"/>
    </row>
    <row r="43" spans="1:19" ht="33.75" customHeight="1" x14ac:dyDescent="0.2">
      <c r="A43" s="355" t="s">
        <v>178</v>
      </c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130"/>
    </row>
    <row r="44" spans="1:19" ht="12.75" customHeight="1" x14ac:dyDescent="0.2">
      <c r="A44" s="123"/>
      <c r="B44" s="123"/>
      <c r="C44" s="123"/>
      <c r="D44" s="123"/>
      <c r="E44" s="123"/>
      <c r="F44" s="123"/>
      <c r="G44" s="123"/>
      <c r="H44" s="125"/>
      <c r="I44" s="123"/>
      <c r="J44" s="123"/>
      <c r="K44" s="123"/>
      <c r="L44" s="123"/>
      <c r="M44" s="123"/>
      <c r="N44" s="123"/>
      <c r="O44" s="123"/>
      <c r="P44" s="123"/>
    </row>
    <row r="45" spans="1:19" ht="12.75" customHeight="1" x14ac:dyDescent="0.2">
      <c r="A45" s="123"/>
      <c r="B45" s="123"/>
      <c r="C45" s="123"/>
      <c r="D45" s="123"/>
      <c r="E45" s="123"/>
      <c r="F45" s="123"/>
      <c r="G45" s="123"/>
      <c r="H45" s="125"/>
      <c r="I45" s="123"/>
      <c r="J45" s="123"/>
      <c r="K45" s="123"/>
      <c r="L45" s="123"/>
      <c r="M45" s="123"/>
      <c r="N45" s="123"/>
      <c r="O45" s="123"/>
      <c r="P45" s="123"/>
    </row>
    <row r="46" spans="1:19" ht="12.75" customHeight="1" x14ac:dyDescent="0.2">
      <c r="A46" s="123"/>
      <c r="B46" s="123"/>
      <c r="C46" s="123"/>
      <c r="D46" s="123"/>
      <c r="E46" s="123"/>
      <c r="F46" s="123"/>
      <c r="G46" s="123"/>
      <c r="H46" s="125"/>
      <c r="I46" s="123"/>
      <c r="J46" s="123"/>
      <c r="K46" s="123"/>
      <c r="L46" s="123"/>
      <c r="M46" s="123"/>
      <c r="N46" s="123"/>
      <c r="O46" s="123"/>
      <c r="P46" s="123"/>
    </row>
    <row r="47" spans="1:19" ht="12.75" customHeight="1" x14ac:dyDescent="0.2">
      <c r="A47" s="123"/>
      <c r="B47" s="123"/>
      <c r="C47" s="123"/>
      <c r="D47" s="123"/>
      <c r="E47" s="123"/>
      <c r="F47" s="123"/>
      <c r="G47" s="123"/>
      <c r="H47" s="125"/>
      <c r="I47" s="123"/>
      <c r="J47" s="123"/>
      <c r="K47" s="123"/>
      <c r="L47" s="123"/>
      <c r="M47" s="123"/>
      <c r="N47" s="123"/>
      <c r="O47" s="123"/>
      <c r="P47" s="123"/>
    </row>
    <row r="48" spans="1:19" ht="12.75" customHeight="1" x14ac:dyDescent="0.2">
      <c r="A48" s="123"/>
      <c r="B48" s="123"/>
      <c r="C48" s="123"/>
      <c r="D48" s="123"/>
      <c r="E48" s="123"/>
      <c r="F48" s="123"/>
      <c r="G48" s="123"/>
      <c r="H48" s="125"/>
      <c r="I48" s="123"/>
      <c r="J48" s="123"/>
      <c r="K48" s="123"/>
      <c r="L48" s="123"/>
      <c r="M48" s="123"/>
      <c r="N48" s="123"/>
      <c r="O48" s="123"/>
      <c r="P48" s="123"/>
    </row>
    <row r="49" spans="1:16" ht="12.75" customHeight="1" x14ac:dyDescent="0.2">
      <c r="A49" s="123"/>
      <c r="B49" s="123"/>
      <c r="C49" s="123"/>
      <c r="D49" s="123"/>
      <c r="E49" s="123"/>
      <c r="F49" s="123"/>
      <c r="G49" s="123"/>
      <c r="H49" s="125"/>
      <c r="I49" s="123"/>
      <c r="J49" s="123"/>
      <c r="K49" s="123"/>
      <c r="L49" s="123"/>
      <c r="M49" s="123"/>
      <c r="N49" s="123"/>
      <c r="O49" s="123"/>
      <c r="P49" s="123"/>
    </row>
    <row r="50" spans="1:16" ht="12.75" customHeight="1" x14ac:dyDescent="0.2">
      <c r="A50" s="123"/>
      <c r="B50" s="123"/>
      <c r="C50" s="123"/>
      <c r="D50" s="123"/>
      <c r="E50" s="123"/>
      <c r="F50" s="123"/>
      <c r="G50" s="123"/>
      <c r="H50" s="125"/>
      <c r="I50" s="123"/>
      <c r="J50" s="123"/>
      <c r="K50" s="123"/>
      <c r="L50" s="123"/>
      <c r="M50" s="123"/>
      <c r="N50" s="123"/>
      <c r="O50" s="123"/>
      <c r="P50" s="123"/>
    </row>
    <row r="51" spans="1:16" ht="12.75" customHeight="1" x14ac:dyDescent="0.2">
      <c r="A51" s="123"/>
      <c r="B51" s="123"/>
      <c r="C51" s="123"/>
      <c r="D51" s="123"/>
      <c r="E51" s="123"/>
      <c r="F51" s="123"/>
      <c r="G51" s="123"/>
      <c r="H51" s="125"/>
      <c r="I51" s="123"/>
      <c r="J51" s="123"/>
      <c r="K51" s="123"/>
      <c r="L51" s="123"/>
      <c r="M51" s="123"/>
      <c r="N51" s="123"/>
      <c r="O51" s="123"/>
      <c r="P51" s="123"/>
    </row>
    <row r="52" spans="1:16" ht="12.75" customHeight="1" x14ac:dyDescent="0.2">
      <c r="A52" s="123"/>
      <c r="B52" s="123"/>
      <c r="C52" s="123"/>
      <c r="D52" s="123"/>
      <c r="E52" s="123"/>
      <c r="F52" s="123"/>
      <c r="G52" s="123"/>
      <c r="H52" s="125"/>
      <c r="I52" s="123"/>
      <c r="J52" s="123"/>
      <c r="K52" s="123"/>
      <c r="L52" s="123"/>
      <c r="M52" s="123"/>
      <c r="N52" s="123"/>
      <c r="O52" s="123"/>
      <c r="P52" s="123"/>
    </row>
    <row r="53" spans="1:16" ht="12.75" customHeight="1" x14ac:dyDescent="0.2">
      <c r="A53" s="123"/>
      <c r="B53" s="123"/>
      <c r="C53" s="123"/>
      <c r="D53" s="123"/>
      <c r="E53" s="123"/>
      <c r="F53" s="123"/>
      <c r="G53" s="123"/>
      <c r="H53" s="125"/>
      <c r="I53" s="123"/>
      <c r="J53" s="123"/>
      <c r="K53" s="123"/>
      <c r="L53" s="123"/>
      <c r="M53" s="123"/>
      <c r="N53" s="123"/>
      <c r="O53" s="123"/>
      <c r="P53" s="123"/>
    </row>
    <row r="54" spans="1:16" ht="12.75" customHeight="1" x14ac:dyDescent="0.2">
      <c r="A54" s="123"/>
      <c r="B54" s="123"/>
      <c r="C54" s="123"/>
      <c r="D54" s="123"/>
      <c r="E54" s="123"/>
      <c r="F54" s="123"/>
      <c r="G54" s="123"/>
      <c r="H54" s="125"/>
      <c r="I54" s="123"/>
      <c r="J54" s="123"/>
      <c r="K54" s="123"/>
      <c r="L54" s="123"/>
      <c r="M54" s="123"/>
      <c r="N54" s="123"/>
      <c r="O54" s="123"/>
      <c r="P54" s="123"/>
    </row>
    <row r="55" spans="1:16" ht="12.75" customHeight="1" x14ac:dyDescent="0.2">
      <c r="A55" s="123"/>
      <c r="B55" s="123"/>
      <c r="C55" s="123"/>
      <c r="D55" s="123"/>
      <c r="E55" s="123"/>
      <c r="F55" s="123"/>
      <c r="G55" s="123"/>
      <c r="H55" s="125"/>
      <c r="I55" s="123"/>
      <c r="J55" s="123"/>
      <c r="K55" s="123"/>
      <c r="L55" s="123"/>
      <c r="M55" s="123"/>
      <c r="N55" s="123"/>
      <c r="O55" s="123"/>
      <c r="P55" s="123"/>
    </row>
    <row r="56" spans="1:16" ht="12.75" customHeight="1" x14ac:dyDescent="0.2">
      <c r="A56" s="123"/>
      <c r="B56" s="123"/>
      <c r="C56" s="123"/>
      <c r="D56" s="123"/>
      <c r="E56" s="123"/>
      <c r="F56" s="123"/>
      <c r="G56" s="123"/>
      <c r="H56" s="125"/>
      <c r="I56" s="123"/>
      <c r="J56" s="123"/>
      <c r="K56" s="123"/>
      <c r="L56" s="123"/>
      <c r="M56" s="123"/>
      <c r="N56" s="123"/>
      <c r="O56" s="123"/>
      <c r="P56" s="123"/>
    </row>
    <row r="57" spans="1:16" ht="12.75" customHeight="1" x14ac:dyDescent="0.2">
      <c r="A57" s="123"/>
      <c r="B57" s="123"/>
      <c r="C57" s="123"/>
      <c r="D57" s="123"/>
      <c r="E57" s="123"/>
      <c r="F57" s="123"/>
      <c r="G57" s="123"/>
      <c r="H57" s="125"/>
      <c r="I57" s="123"/>
      <c r="J57" s="123"/>
      <c r="K57" s="123"/>
      <c r="L57" s="123"/>
      <c r="M57" s="123"/>
      <c r="N57" s="123"/>
      <c r="O57" s="123"/>
      <c r="P57" s="123"/>
    </row>
    <row r="58" spans="1:16" ht="12.75" customHeight="1" x14ac:dyDescent="0.2">
      <c r="A58" s="123"/>
      <c r="B58" s="123"/>
      <c r="C58" s="123"/>
      <c r="D58" s="123"/>
      <c r="E58" s="123"/>
      <c r="F58" s="123"/>
      <c r="G58" s="123"/>
      <c r="H58" s="125"/>
      <c r="I58" s="123"/>
      <c r="J58" s="123"/>
      <c r="K58" s="123"/>
      <c r="L58" s="123"/>
      <c r="M58" s="123"/>
      <c r="N58" s="123"/>
      <c r="O58" s="123"/>
      <c r="P58" s="123"/>
    </row>
    <row r="59" spans="1:16" ht="12.75" customHeight="1" x14ac:dyDescent="0.2">
      <c r="A59" s="123"/>
      <c r="B59" s="123"/>
      <c r="C59" s="123"/>
      <c r="D59" s="123"/>
      <c r="E59" s="123"/>
      <c r="F59" s="123"/>
      <c r="G59" s="123"/>
      <c r="H59" s="125"/>
      <c r="I59" s="123"/>
      <c r="J59" s="123"/>
      <c r="K59" s="123"/>
      <c r="L59" s="123"/>
      <c r="M59" s="123"/>
      <c r="N59" s="123"/>
      <c r="O59" s="123"/>
      <c r="P59" s="123"/>
    </row>
    <row r="60" spans="1:16" ht="12.75" customHeight="1" x14ac:dyDescent="0.2">
      <c r="A60" s="123"/>
      <c r="B60" s="123"/>
      <c r="C60" s="123"/>
      <c r="D60" s="123"/>
      <c r="E60" s="123"/>
      <c r="F60" s="123"/>
      <c r="G60" s="123"/>
      <c r="H60" s="125"/>
      <c r="I60" s="123"/>
      <c r="J60" s="123"/>
      <c r="K60" s="123"/>
      <c r="L60" s="123"/>
      <c r="M60" s="123"/>
      <c r="N60" s="123"/>
      <c r="O60" s="123"/>
      <c r="P60" s="123"/>
    </row>
    <row r="61" spans="1:16" ht="12.75" customHeight="1" x14ac:dyDescent="0.2">
      <c r="A61" s="123"/>
      <c r="B61" s="123"/>
      <c r="C61" s="123"/>
      <c r="D61" s="123"/>
      <c r="E61" s="123"/>
      <c r="F61" s="123"/>
      <c r="G61" s="123"/>
      <c r="H61" s="125"/>
      <c r="I61" s="123"/>
      <c r="J61" s="123"/>
      <c r="K61" s="123"/>
      <c r="L61" s="123"/>
      <c r="M61" s="123"/>
      <c r="N61" s="123"/>
      <c r="O61" s="123"/>
      <c r="P61" s="123"/>
    </row>
    <row r="62" spans="1:16" ht="12.75" customHeight="1" x14ac:dyDescent="0.2">
      <c r="A62" s="123"/>
      <c r="B62" s="123"/>
      <c r="C62" s="123"/>
      <c r="D62" s="123"/>
      <c r="E62" s="123"/>
      <c r="F62" s="123"/>
      <c r="G62" s="123"/>
      <c r="H62" s="125"/>
      <c r="I62" s="123"/>
      <c r="J62" s="123"/>
      <c r="K62" s="123"/>
      <c r="L62" s="123"/>
      <c r="M62" s="123"/>
      <c r="N62" s="123"/>
      <c r="O62" s="123"/>
      <c r="P62" s="123"/>
    </row>
    <row r="63" spans="1:16" ht="12.75" customHeight="1" x14ac:dyDescent="0.2">
      <c r="A63" s="123"/>
      <c r="B63" s="123"/>
      <c r="C63" s="123"/>
      <c r="D63" s="123"/>
      <c r="E63" s="123"/>
      <c r="F63" s="123"/>
      <c r="G63" s="123"/>
      <c r="H63" s="125"/>
      <c r="I63" s="123"/>
      <c r="J63" s="123"/>
      <c r="K63" s="123"/>
      <c r="L63" s="123"/>
      <c r="M63" s="123"/>
      <c r="N63" s="123"/>
      <c r="O63" s="123"/>
      <c r="P63" s="123"/>
    </row>
    <row r="64" spans="1:16" ht="12.75" customHeight="1" x14ac:dyDescent="0.2">
      <c r="A64" s="123"/>
      <c r="B64" s="123"/>
      <c r="C64" s="123"/>
      <c r="D64" s="123"/>
      <c r="E64" s="123"/>
      <c r="F64" s="123"/>
      <c r="G64" s="123"/>
      <c r="H64" s="125"/>
      <c r="I64" s="123"/>
      <c r="J64" s="123"/>
      <c r="K64" s="123"/>
      <c r="L64" s="123"/>
      <c r="M64" s="123"/>
      <c r="N64" s="123"/>
      <c r="O64" s="123"/>
      <c r="P64" s="123"/>
    </row>
    <row r="65" spans="1:16" ht="12.75" customHeight="1" x14ac:dyDescent="0.2">
      <c r="A65" s="123"/>
      <c r="B65" s="123"/>
      <c r="C65" s="123"/>
      <c r="D65" s="123"/>
      <c r="E65" s="123"/>
      <c r="F65" s="123"/>
      <c r="G65" s="123"/>
      <c r="H65" s="125"/>
      <c r="I65" s="123"/>
      <c r="J65" s="123"/>
      <c r="K65" s="123"/>
      <c r="L65" s="123"/>
      <c r="M65" s="123"/>
      <c r="N65" s="123"/>
      <c r="O65" s="123"/>
      <c r="P65" s="123"/>
    </row>
    <row r="66" spans="1:16" ht="12.75" customHeight="1" x14ac:dyDescent="0.2">
      <c r="A66" s="123"/>
      <c r="B66" s="123"/>
      <c r="C66" s="123"/>
      <c r="D66" s="123"/>
      <c r="E66" s="123"/>
      <c r="F66" s="123"/>
      <c r="G66" s="123"/>
      <c r="H66" s="125"/>
      <c r="I66" s="123"/>
      <c r="J66" s="123"/>
      <c r="K66" s="123"/>
      <c r="L66" s="123"/>
      <c r="M66" s="123"/>
      <c r="N66" s="123"/>
      <c r="O66" s="123"/>
      <c r="P66" s="123"/>
    </row>
    <row r="67" spans="1:16" ht="12.75" customHeight="1" x14ac:dyDescent="0.2">
      <c r="A67" s="123"/>
      <c r="B67" s="123"/>
      <c r="C67" s="123"/>
      <c r="D67" s="123"/>
      <c r="E67" s="123"/>
      <c r="F67" s="123"/>
      <c r="G67" s="123"/>
      <c r="H67" s="125"/>
      <c r="I67" s="123"/>
      <c r="J67" s="123"/>
      <c r="K67" s="123"/>
      <c r="L67" s="123"/>
      <c r="M67" s="123"/>
      <c r="N67" s="123"/>
      <c r="O67" s="123"/>
      <c r="P67" s="123"/>
    </row>
    <row r="68" spans="1:16" ht="12.75" customHeight="1" x14ac:dyDescent="0.2">
      <c r="A68" s="123"/>
      <c r="B68" s="123"/>
      <c r="C68" s="123"/>
      <c r="D68" s="123"/>
      <c r="E68" s="123"/>
      <c r="F68" s="123"/>
      <c r="G68" s="123"/>
      <c r="H68" s="125"/>
      <c r="I68" s="123"/>
      <c r="J68" s="123"/>
      <c r="K68" s="123"/>
      <c r="L68" s="123"/>
      <c r="M68" s="123"/>
      <c r="N68" s="123"/>
      <c r="O68" s="123"/>
      <c r="P68" s="123"/>
    </row>
    <row r="69" spans="1:16" ht="12.75" customHeight="1" x14ac:dyDescent="0.2">
      <c r="A69" s="123"/>
      <c r="B69" s="123"/>
      <c r="C69" s="123"/>
      <c r="D69" s="123"/>
      <c r="E69" s="123"/>
      <c r="F69" s="123"/>
      <c r="G69" s="123"/>
      <c r="H69" s="125"/>
      <c r="I69" s="123"/>
      <c r="J69" s="123"/>
      <c r="K69" s="123"/>
      <c r="L69" s="123"/>
      <c r="M69" s="123"/>
      <c r="N69" s="123"/>
      <c r="O69" s="123"/>
      <c r="P69" s="123"/>
    </row>
    <row r="70" spans="1:16" ht="12.75" customHeight="1" x14ac:dyDescent="0.2">
      <c r="A70" s="123"/>
      <c r="B70" s="123"/>
      <c r="C70" s="123"/>
      <c r="D70" s="123"/>
      <c r="E70" s="123"/>
      <c r="F70" s="123"/>
      <c r="G70" s="123"/>
      <c r="H70" s="125"/>
      <c r="I70" s="123"/>
      <c r="J70" s="123"/>
      <c r="K70" s="123"/>
      <c r="L70" s="123"/>
      <c r="M70" s="123"/>
      <c r="N70" s="123"/>
      <c r="O70" s="123"/>
      <c r="P70" s="123"/>
    </row>
    <row r="71" spans="1:16" ht="12.75" customHeight="1" x14ac:dyDescent="0.2">
      <c r="A71" s="123"/>
      <c r="B71" s="123"/>
      <c r="C71" s="123"/>
      <c r="D71" s="123"/>
      <c r="E71" s="123"/>
      <c r="F71" s="123"/>
      <c r="G71" s="123"/>
      <c r="H71" s="125"/>
      <c r="I71" s="123"/>
      <c r="J71" s="123"/>
      <c r="K71" s="123"/>
      <c r="L71" s="123"/>
      <c r="M71" s="123"/>
      <c r="N71" s="123"/>
      <c r="O71" s="123"/>
      <c r="P71" s="123"/>
    </row>
    <row r="72" spans="1:16" ht="12.75" customHeight="1" x14ac:dyDescent="0.2">
      <c r="A72" s="123"/>
      <c r="B72" s="123"/>
      <c r="C72" s="123"/>
      <c r="D72" s="123"/>
      <c r="E72" s="123"/>
      <c r="F72" s="123"/>
      <c r="G72" s="123"/>
      <c r="H72" s="125"/>
      <c r="I72" s="123"/>
      <c r="J72" s="123"/>
      <c r="K72" s="123"/>
      <c r="L72" s="123"/>
      <c r="M72" s="123"/>
      <c r="N72" s="123"/>
      <c r="O72" s="123"/>
      <c r="P72" s="123"/>
    </row>
    <row r="73" spans="1:16" ht="12.75" customHeight="1" x14ac:dyDescent="0.2">
      <c r="A73" s="123"/>
      <c r="B73" s="123"/>
      <c r="C73" s="123"/>
      <c r="D73" s="123"/>
      <c r="E73" s="123"/>
      <c r="F73" s="123"/>
      <c r="G73" s="123"/>
      <c r="H73" s="125"/>
      <c r="I73" s="123"/>
      <c r="J73" s="123"/>
      <c r="K73" s="123"/>
      <c r="L73" s="123"/>
      <c r="M73" s="123"/>
      <c r="N73" s="123"/>
      <c r="O73" s="123"/>
      <c r="P73" s="123"/>
    </row>
    <row r="74" spans="1:16" ht="12.75" customHeight="1" x14ac:dyDescent="0.2">
      <c r="A74" s="123"/>
      <c r="B74" s="123"/>
      <c r="C74" s="123"/>
      <c r="D74" s="123"/>
      <c r="E74" s="123"/>
      <c r="F74" s="123"/>
      <c r="G74" s="123"/>
      <c r="H74" s="125"/>
      <c r="I74" s="123"/>
      <c r="J74" s="123"/>
      <c r="K74" s="123"/>
      <c r="L74" s="123"/>
      <c r="M74" s="123"/>
      <c r="N74" s="123"/>
      <c r="O74" s="123"/>
      <c r="P74" s="123"/>
    </row>
    <row r="75" spans="1:16" ht="12.75" customHeight="1" x14ac:dyDescent="0.2">
      <c r="A75" s="123"/>
      <c r="B75" s="123"/>
      <c r="C75" s="123"/>
      <c r="D75" s="123"/>
      <c r="E75" s="123"/>
      <c r="F75" s="123"/>
      <c r="G75" s="123"/>
      <c r="H75" s="125"/>
      <c r="I75" s="123"/>
      <c r="J75" s="123"/>
      <c r="K75" s="123"/>
      <c r="L75" s="123"/>
      <c r="M75" s="123"/>
      <c r="N75" s="123"/>
      <c r="O75" s="123"/>
      <c r="P75" s="123"/>
    </row>
    <row r="76" spans="1:16" ht="12.75" customHeight="1" x14ac:dyDescent="0.2">
      <c r="A76" s="123"/>
      <c r="B76" s="123"/>
      <c r="C76" s="123"/>
      <c r="D76" s="123"/>
      <c r="E76" s="123"/>
      <c r="F76" s="123"/>
      <c r="G76" s="123"/>
      <c r="H76" s="125"/>
      <c r="I76" s="123"/>
      <c r="J76" s="123"/>
      <c r="K76" s="123"/>
      <c r="L76" s="123"/>
      <c r="M76" s="123"/>
      <c r="N76" s="123"/>
      <c r="O76" s="123"/>
      <c r="P76" s="123"/>
    </row>
    <row r="77" spans="1:16" ht="12.75" customHeight="1" x14ac:dyDescent="0.2">
      <c r="A77" s="123"/>
      <c r="B77" s="123"/>
      <c r="C77" s="123"/>
      <c r="D77" s="123"/>
      <c r="E77" s="123"/>
      <c r="F77" s="123"/>
      <c r="G77" s="123"/>
      <c r="H77" s="125"/>
      <c r="I77" s="123"/>
      <c r="J77" s="123"/>
      <c r="K77" s="123"/>
      <c r="L77" s="123"/>
      <c r="M77" s="123"/>
      <c r="N77" s="123"/>
      <c r="O77" s="123"/>
      <c r="P77" s="123"/>
    </row>
    <row r="78" spans="1:16" ht="12.75" customHeight="1" x14ac:dyDescent="0.2">
      <c r="A78" s="123"/>
      <c r="B78" s="123"/>
      <c r="C78" s="123"/>
      <c r="D78" s="123"/>
      <c r="E78" s="123"/>
      <c r="F78" s="123"/>
      <c r="G78" s="123"/>
      <c r="H78" s="125"/>
      <c r="I78" s="123"/>
      <c r="J78" s="123"/>
      <c r="K78" s="123"/>
      <c r="L78" s="123"/>
      <c r="M78" s="123"/>
      <c r="N78" s="123"/>
      <c r="O78" s="123"/>
      <c r="P78" s="123"/>
    </row>
    <row r="79" spans="1:16" ht="12.75" customHeight="1" x14ac:dyDescent="0.2">
      <c r="A79" s="123"/>
      <c r="B79" s="123"/>
      <c r="C79" s="123"/>
      <c r="D79" s="123"/>
      <c r="E79" s="123"/>
      <c r="F79" s="123"/>
      <c r="G79" s="123"/>
      <c r="H79" s="125"/>
      <c r="I79" s="123"/>
      <c r="J79" s="123"/>
      <c r="K79" s="123"/>
      <c r="L79" s="123"/>
      <c r="M79" s="123"/>
      <c r="N79" s="123"/>
      <c r="O79" s="123"/>
      <c r="P79" s="123"/>
    </row>
    <row r="80" spans="1:16" ht="12.75" customHeight="1" x14ac:dyDescent="0.2">
      <c r="A80" s="123"/>
      <c r="B80" s="123"/>
      <c r="C80" s="123"/>
      <c r="D80" s="123"/>
      <c r="E80" s="123"/>
      <c r="F80" s="123"/>
      <c r="G80" s="123"/>
      <c r="H80" s="125"/>
      <c r="I80" s="123"/>
      <c r="J80" s="123"/>
      <c r="K80" s="123"/>
      <c r="L80" s="123"/>
      <c r="M80" s="123"/>
      <c r="N80" s="123"/>
      <c r="O80" s="123"/>
      <c r="P80" s="123"/>
    </row>
    <row r="81" spans="1:16" ht="12.75" customHeight="1" x14ac:dyDescent="0.2">
      <c r="A81" s="123"/>
      <c r="B81" s="123"/>
      <c r="C81" s="123"/>
      <c r="D81" s="123"/>
      <c r="E81" s="123"/>
      <c r="F81" s="123"/>
      <c r="G81" s="123"/>
      <c r="H81" s="125"/>
      <c r="I81" s="123"/>
      <c r="J81" s="123"/>
      <c r="K81" s="123"/>
      <c r="L81" s="123"/>
      <c r="M81" s="123"/>
      <c r="N81" s="123"/>
      <c r="O81" s="123"/>
      <c r="P81" s="123"/>
    </row>
    <row r="82" spans="1:16" ht="12.75" customHeight="1" x14ac:dyDescent="0.2">
      <c r="A82" s="123"/>
      <c r="B82" s="123"/>
      <c r="C82" s="123"/>
      <c r="D82" s="123"/>
      <c r="E82" s="123"/>
      <c r="F82" s="123"/>
      <c r="G82" s="123"/>
      <c r="H82" s="125"/>
      <c r="I82" s="123"/>
      <c r="J82" s="123"/>
      <c r="K82" s="123"/>
      <c r="L82" s="123"/>
      <c r="M82" s="123"/>
      <c r="N82" s="123"/>
      <c r="O82" s="123"/>
      <c r="P82" s="123"/>
    </row>
    <row r="83" spans="1:16" ht="12.75" customHeight="1" x14ac:dyDescent="0.2">
      <c r="A83" s="123"/>
      <c r="B83" s="123"/>
      <c r="C83" s="123"/>
      <c r="D83" s="123"/>
      <c r="E83" s="123"/>
      <c r="F83" s="123"/>
      <c r="G83" s="123"/>
      <c r="H83" s="125"/>
      <c r="I83" s="123"/>
      <c r="J83" s="123"/>
      <c r="K83" s="123"/>
      <c r="L83" s="123"/>
      <c r="M83" s="123"/>
      <c r="N83" s="123"/>
      <c r="O83" s="123"/>
      <c r="P83" s="123"/>
    </row>
    <row r="84" spans="1:16" ht="12.75" customHeight="1" x14ac:dyDescent="0.2">
      <c r="A84" s="123"/>
      <c r="B84" s="123"/>
      <c r="C84" s="123"/>
      <c r="D84" s="123"/>
      <c r="E84" s="123"/>
      <c r="F84" s="123"/>
      <c r="G84" s="123"/>
      <c r="H84" s="125"/>
      <c r="I84" s="123"/>
      <c r="J84" s="123"/>
      <c r="K84" s="123"/>
      <c r="L84" s="123"/>
      <c r="M84" s="123"/>
      <c r="N84" s="123"/>
      <c r="O84" s="123"/>
      <c r="P84" s="123"/>
    </row>
    <row r="85" spans="1:16" ht="12.75" customHeight="1" x14ac:dyDescent="0.2">
      <c r="A85" s="123"/>
      <c r="B85" s="123"/>
      <c r="C85" s="123"/>
      <c r="D85" s="123"/>
      <c r="E85" s="123"/>
      <c r="F85" s="123"/>
      <c r="G85" s="123"/>
      <c r="H85" s="125"/>
      <c r="I85" s="123"/>
      <c r="J85" s="123"/>
      <c r="K85" s="123"/>
      <c r="L85" s="123"/>
      <c r="M85" s="123"/>
      <c r="N85" s="123"/>
      <c r="O85" s="123"/>
      <c r="P85" s="123"/>
    </row>
    <row r="86" spans="1:16" ht="12.75" customHeight="1" x14ac:dyDescent="0.2">
      <c r="A86" s="123"/>
      <c r="B86" s="123"/>
      <c r="C86" s="123"/>
      <c r="D86" s="123"/>
      <c r="E86" s="123"/>
      <c r="F86" s="123"/>
      <c r="G86" s="123"/>
      <c r="H86" s="125"/>
      <c r="I86" s="123"/>
      <c r="J86" s="123"/>
      <c r="K86" s="123"/>
      <c r="L86" s="123"/>
      <c r="M86" s="123"/>
      <c r="N86" s="123"/>
      <c r="O86" s="123"/>
      <c r="P86" s="123"/>
    </row>
    <row r="87" spans="1:16" ht="12.75" customHeight="1" x14ac:dyDescent="0.2">
      <c r="A87" s="123"/>
      <c r="B87" s="123"/>
      <c r="C87" s="123"/>
      <c r="D87" s="123"/>
      <c r="E87" s="123"/>
      <c r="F87" s="123"/>
      <c r="G87" s="123"/>
      <c r="H87" s="125"/>
      <c r="I87" s="123"/>
      <c r="J87" s="123"/>
      <c r="K87" s="123"/>
      <c r="L87" s="123"/>
      <c r="M87" s="123"/>
      <c r="N87" s="123"/>
      <c r="O87" s="123"/>
      <c r="P87" s="123"/>
    </row>
    <row r="88" spans="1:16" ht="12.75" customHeight="1" x14ac:dyDescent="0.2">
      <c r="A88" s="123"/>
      <c r="B88" s="123"/>
      <c r="C88" s="123"/>
      <c r="D88" s="123"/>
      <c r="E88" s="123"/>
      <c r="F88" s="123"/>
      <c r="G88" s="123"/>
      <c r="H88" s="125"/>
      <c r="I88" s="123"/>
      <c r="J88" s="123"/>
      <c r="K88" s="123"/>
      <c r="L88" s="123"/>
      <c r="M88" s="123"/>
      <c r="N88" s="123"/>
      <c r="O88" s="123"/>
      <c r="P88" s="123"/>
    </row>
    <row r="89" spans="1:16" ht="12.75" customHeight="1" x14ac:dyDescent="0.2">
      <c r="A89" s="123"/>
      <c r="B89" s="123"/>
      <c r="C89" s="123"/>
      <c r="D89" s="123"/>
      <c r="E89" s="123"/>
      <c r="F89" s="123"/>
      <c r="G89" s="123"/>
      <c r="H89" s="125"/>
      <c r="I89" s="123"/>
      <c r="J89" s="123"/>
      <c r="K89" s="123"/>
      <c r="L89" s="123"/>
      <c r="M89" s="123"/>
      <c r="N89" s="123"/>
      <c r="O89" s="123"/>
      <c r="P89" s="123"/>
    </row>
    <row r="90" spans="1:16" ht="12.75" customHeight="1" x14ac:dyDescent="0.2">
      <c r="A90" s="123"/>
      <c r="B90" s="123"/>
      <c r="C90" s="123"/>
      <c r="D90" s="123"/>
      <c r="E90" s="123"/>
      <c r="F90" s="123"/>
      <c r="G90" s="123"/>
      <c r="H90" s="125"/>
      <c r="I90" s="123"/>
      <c r="J90" s="123"/>
      <c r="K90" s="123"/>
      <c r="L90" s="123"/>
      <c r="M90" s="123"/>
      <c r="N90" s="123"/>
      <c r="O90" s="123"/>
      <c r="P90" s="123"/>
    </row>
    <row r="91" spans="1:16" ht="12.75" customHeight="1" x14ac:dyDescent="0.2">
      <c r="A91" s="123"/>
      <c r="B91" s="123"/>
      <c r="C91" s="123"/>
      <c r="D91" s="123"/>
      <c r="E91" s="123"/>
      <c r="F91" s="123"/>
      <c r="G91" s="123"/>
      <c r="H91" s="125"/>
      <c r="I91" s="123"/>
      <c r="J91" s="123"/>
      <c r="K91" s="123"/>
      <c r="L91" s="123"/>
      <c r="M91" s="123"/>
      <c r="N91" s="123"/>
      <c r="O91" s="123"/>
      <c r="P91" s="123"/>
    </row>
    <row r="92" spans="1:16" ht="12.75" customHeight="1" x14ac:dyDescent="0.2">
      <c r="A92" s="123"/>
      <c r="B92" s="123"/>
      <c r="C92" s="123"/>
      <c r="D92" s="123"/>
      <c r="E92" s="123"/>
      <c r="F92" s="123"/>
      <c r="G92" s="123"/>
      <c r="H92" s="125"/>
      <c r="I92" s="123"/>
      <c r="J92" s="123"/>
      <c r="K92" s="123"/>
      <c r="L92" s="123"/>
      <c r="M92" s="123"/>
      <c r="N92" s="123"/>
      <c r="O92" s="123"/>
      <c r="P92" s="123"/>
    </row>
    <row r="93" spans="1:16" ht="12.75" customHeight="1" x14ac:dyDescent="0.2">
      <c r="A93" s="123"/>
      <c r="B93" s="123"/>
      <c r="C93" s="123"/>
      <c r="D93" s="123"/>
      <c r="E93" s="123"/>
      <c r="F93" s="123"/>
      <c r="G93" s="123"/>
      <c r="H93" s="125"/>
      <c r="I93" s="123"/>
      <c r="J93" s="123"/>
      <c r="K93" s="123"/>
      <c r="L93" s="123"/>
      <c r="M93" s="123"/>
      <c r="N93" s="123"/>
      <c r="O93" s="123"/>
      <c r="P93" s="123"/>
    </row>
    <row r="94" spans="1:16" ht="12.75" customHeight="1" x14ac:dyDescent="0.2">
      <c r="A94" s="123"/>
      <c r="B94" s="123"/>
      <c r="C94" s="123"/>
      <c r="D94" s="123"/>
      <c r="E94" s="123"/>
      <c r="F94" s="123"/>
      <c r="G94" s="123"/>
      <c r="H94" s="125"/>
      <c r="I94" s="123"/>
      <c r="J94" s="123"/>
      <c r="K94" s="123"/>
      <c r="L94" s="123"/>
      <c r="M94" s="123"/>
      <c r="N94" s="123"/>
      <c r="O94" s="123"/>
      <c r="P94" s="123"/>
    </row>
    <row r="95" spans="1:16" ht="12.75" customHeight="1" x14ac:dyDescent="0.2">
      <c r="A95" s="123"/>
      <c r="B95" s="123"/>
      <c r="C95" s="123"/>
      <c r="D95" s="123"/>
      <c r="E95" s="123"/>
      <c r="F95" s="123"/>
      <c r="G95" s="123"/>
      <c r="H95" s="125"/>
      <c r="I95" s="123"/>
      <c r="J95" s="123"/>
      <c r="K95" s="123"/>
      <c r="L95" s="123"/>
      <c r="M95" s="123"/>
      <c r="N95" s="123"/>
      <c r="O95" s="123"/>
      <c r="P95" s="123"/>
    </row>
    <row r="96" spans="1:16" ht="12.75" customHeight="1" x14ac:dyDescent="0.2">
      <c r="A96" s="123"/>
      <c r="B96" s="123"/>
      <c r="C96" s="123"/>
      <c r="D96" s="123"/>
      <c r="E96" s="123"/>
      <c r="F96" s="123"/>
      <c r="G96" s="123"/>
      <c r="H96" s="125"/>
      <c r="I96" s="123"/>
      <c r="J96" s="123"/>
      <c r="K96" s="123"/>
      <c r="L96" s="123"/>
      <c r="M96" s="123"/>
      <c r="N96" s="123"/>
      <c r="O96" s="123"/>
      <c r="P96" s="123"/>
    </row>
    <row r="97" spans="1:16" ht="12.75" customHeight="1" x14ac:dyDescent="0.2">
      <c r="A97" s="123"/>
      <c r="B97" s="123"/>
      <c r="C97" s="123"/>
      <c r="D97" s="123"/>
      <c r="E97" s="123"/>
      <c r="F97" s="123"/>
      <c r="G97" s="123"/>
      <c r="H97" s="125"/>
      <c r="I97" s="123"/>
      <c r="J97" s="123"/>
      <c r="K97" s="123"/>
      <c r="L97" s="123"/>
      <c r="M97" s="123"/>
      <c r="N97" s="123"/>
      <c r="O97" s="123"/>
      <c r="P97" s="123"/>
    </row>
    <row r="98" spans="1:16" ht="12.75" customHeight="1" x14ac:dyDescent="0.2">
      <c r="A98" s="123"/>
      <c r="B98" s="123"/>
      <c r="C98" s="123"/>
      <c r="D98" s="123"/>
      <c r="E98" s="123"/>
      <c r="F98" s="123"/>
      <c r="G98" s="123"/>
      <c r="H98" s="125"/>
      <c r="I98" s="123"/>
      <c r="J98" s="123"/>
      <c r="K98" s="123"/>
      <c r="L98" s="123"/>
      <c r="M98" s="123"/>
      <c r="N98" s="123"/>
      <c r="O98" s="123"/>
      <c r="P98" s="123"/>
    </row>
    <row r="99" spans="1:16" ht="12.75" customHeight="1" x14ac:dyDescent="0.2">
      <c r="A99" s="123"/>
      <c r="B99" s="123"/>
      <c r="C99" s="123"/>
      <c r="D99" s="123"/>
      <c r="E99" s="123"/>
      <c r="F99" s="123"/>
      <c r="G99" s="123"/>
      <c r="H99" s="125"/>
      <c r="I99" s="123"/>
      <c r="J99" s="123"/>
      <c r="K99" s="123"/>
      <c r="L99" s="123"/>
      <c r="M99" s="123"/>
      <c r="N99" s="123"/>
      <c r="O99" s="123"/>
      <c r="P99" s="123"/>
    </row>
    <row r="100" spans="1:16" ht="12.75" customHeight="1" x14ac:dyDescent="0.2">
      <c r="A100" s="123"/>
      <c r="B100" s="123"/>
      <c r="C100" s="123"/>
      <c r="D100" s="123"/>
      <c r="E100" s="123"/>
      <c r="F100" s="123"/>
      <c r="G100" s="123"/>
      <c r="H100" s="125"/>
      <c r="I100" s="123"/>
      <c r="J100" s="123"/>
      <c r="K100" s="123"/>
      <c r="L100" s="123"/>
      <c r="M100" s="123"/>
      <c r="N100" s="123"/>
      <c r="O100" s="123"/>
      <c r="P100" s="123"/>
    </row>
    <row r="101" spans="1:16" ht="12.75" customHeight="1" x14ac:dyDescent="0.2">
      <c r="A101" s="123"/>
      <c r="B101" s="123"/>
      <c r="C101" s="123"/>
      <c r="D101" s="123"/>
      <c r="E101" s="123"/>
      <c r="F101" s="123"/>
      <c r="G101" s="123"/>
      <c r="H101" s="125"/>
      <c r="I101" s="123"/>
      <c r="J101" s="123"/>
      <c r="K101" s="123"/>
      <c r="L101" s="123"/>
      <c r="M101" s="123"/>
      <c r="N101" s="123"/>
      <c r="O101" s="123"/>
      <c r="P101" s="123"/>
    </row>
    <row r="102" spans="1:16" ht="12.75" customHeight="1" x14ac:dyDescent="0.2">
      <c r="A102" s="123"/>
      <c r="B102" s="123"/>
      <c r="C102" s="123"/>
      <c r="D102" s="123"/>
      <c r="E102" s="123"/>
      <c r="F102" s="123"/>
      <c r="G102" s="123"/>
      <c r="H102" s="125"/>
      <c r="I102" s="123"/>
      <c r="J102" s="123"/>
      <c r="K102" s="123"/>
      <c r="L102" s="123"/>
      <c r="M102" s="123"/>
      <c r="N102" s="123"/>
      <c r="O102" s="123"/>
      <c r="P102" s="123"/>
    </row>
    <row r="103" spans="1:16" ht="12.75" customHeight="1" x14ac:dyDescent="0.2">
      <c r="A103" s="123"/>
      <c r="B103" s="123"/>
      <c r="C103" s="123"/>
      <c r="D103" s="123"/>
      <c r="E103" s="123"/>
      <c r="F103" s="123"/>
      <c r="G103" s="123"/>
      <c r="H103" s="125"/>
      <c r="I103" s="123"/>
      <c r="J103" s="123"/>
      <c r="K103" s="123"/>
      <c r="L103" s="123"/>
      <c r="M103" s="123"/>
      <c r="N103" s="123"/>
      <c r="O103" s="123"/>
      <c r="P103" s="123"/>
    </row>
    <row r="104" spans="1:16" ht="12.75" customHeight="1" x14ac:dyDescent="0.2">
      <c r="A104" s="123"/>
      <c r="B104" s="123"/>
      <c r="C104" s="123"/>
      <c r="D104" s="123"/>
      <c r="E104" s="123"/>
      <c r="F104" s="123"/>
      <c r="G104" s="123"/>
      <c r="H104" s="125"/>
      <c r="I104" s="123"/>
      <c r="J104" s="123"/>
      <c r="K104" s="123"/>
      <c r="L104" s="123"/>
      <c r="M104" s="123"/>
      <c r="N104" s="123"/>
      <c r="O104" s="123"/>
      <c r="P104" s="123"/>
    </row>
    <row r="105" spans="1:16" ht="12.75" customHeight="1" x14ac:dyDescent="0.2">
      <c r="A105" s="123"/>
      <c r="B105" s="123"/>
      <c r="C105" s="123"/>
      <c r="D105" s="123"/>
      <c r="E105" s="123"/>
      <c r="F105" s="123"/>
      <c r="G105" s="123"/>
      <c r="H105" s="125"/>
      <c r="I105" s="123"/>
      <c r="J105" s="123"/>
      <c r="K105" s="123"/>
      <c r="L105" s="123"/>
      <c r="M105" s="123"/>
      <c r="N105" s="123"/>
      <c r="O105" s="123"/>
      <c r="P105" s="123"/>
    </row>
    <row r="106" spans="1:16" ht="12.75" customHeight="1" x14ac:dyDescent="0.2">
      <c r="A106" s="123"/>
      <c r="B106" s="123"/>
      <c r="C106" s="123"/>
      <c r="D106" s="123"/>
      <c r="E106" s="123"/>
      <c r="F106" s="123"/>
      <c r="G106" s="123"/>
      <c r="H106" s="125"/>
      <c r="I106" s="123"/>
      <c r="J106" s="123"/>
      <c r="K106" s="123"/>
      <c r="L106" s="123"/>
      <c r="M106" s="123"/>
      <c r="N106" s="123"/>
      <c r="O106" s="123"/>
      <c r="P106" s="123"/>
    </row>
    <row r="107" spans="1:16" ht="12.75" customHeight="1" x14ac:dyDescent="0.2">
      <c r="A107" s="123"/>
      <c r="B107" s="123"/>
      <c r="C107" s="123"/>
      <c r="D107" s="123"/>
      <c r="E107" s="123"/>
      <c r="F107" s="123"/>
      <c r="G107" s="123"/>
      <c r="H107" s="125"/>
      <c r="I107" s="123"/>
      <c r="J107" s="123"/>
      <c r="K107" s="123"/>
      <c r="L107" s="123"/>
      <c r="M107" s="123"/>
      <c r="N107" s="123"/>
      <c r="O107" s="123"/>
      <c r="P107" s="123"/>
    </row>
    <row r="108" spans="1:16" ht="12.75" customHeight="1" x14ac:dyDescent="0.2">
      <c r="A108" s="123"/>
      <c r="B108" s="123"/>
      <c r="C108" s="123"/>
      <c r="D108" s="123"/>
      <c r="E108" s="123"/>
      <c r="F108" s="123"/>
      <c r="G108" s="123"/>
      <c r="H108" s="125"/>
      <c r="I108" s="123"/>
      <c r="J108" s="123"/>
      <c r="K108" s="123"/>
      <c r="L108" s="123"/>
      <c r="M108" s="123"/>
      <c r="N108" s="123"/>
      <c r="O108" s="123"/>
      <c r="P108" s="123"/>
    </row>
    <row r="109" spans="1:16" ht="12.75" customHeight="1" x14ac:dyDescent="0.2">
      <c r="A109" s="123"/>
      <c r="B109" s="123"/>
      <c r="C109" s="123"/>
      <c r="D109" s="123"/>
      <c r="E109" s="123"/>
      <c r="F109" s="123"/>
      <c r="G109" s="123"/>
      <c r="H109" s="125"/>
      <c r="I109" s="123"/>
      <c r="J109" s="123"/>
      <c r="K109" s="123"/>
      <c r="L109" s="123"/>
      <c r="M109" s="123"/>
      <c r="N109" s="123"/>
      <c r="O109" s="123"/>
      <c r="P109" s="123"/>
    </row>
    <row r="110" spans="1:16" ht="12.75" customHeight="1" x14ac:dyDescent="0.2">
      <c r="A110" s="123"/>
      <c r="B110" s="123"/>
      <c r="C110" s="123"/>
      <c r="D110" s="123"/>
      <c r="E110" s="123"/>
      <c r="F110" s="123"/>
      <c r="G110" s="123"/>
      <c r="H110" s="125"/>
      <c r="I110" s="123"/>
      <c r="J110" s="123"/>
      <c r="K110" s="123"/>
      <c r="L110" s="123"/>
      <c r="M110" s="123"/>
      <c r="N110" s="123"/>
      <c r="O110" s="123"/>
      <c r="P110" s="123"/>
    </row>
    <row r="111" spans="1:16" ht="12.75" customHeight="1" x14ac:dyDescent="0.2">
      <c r="A111" s="123"/>
      <c r="B111" s="123"/>
      <c r="C111" s="123"/>
      <c r="D111" s="123"/>
      <c r="E111" s="123"/>
      <c r="F111" s="123"/>
      <c r="G111" s="123"/>
      <c r="H111" s="125"/>
      <c r="I111" s="123"/>
      <c r="J111" s="123"/>
      <c r="K111" s="123"/>
      <c r="L111" s="123"/>
      <c r="M111" s="123"/>
      <c r="N111" s="123"/>
      <c r="O111" s="123"/>
      <c r="P111" s="123"/>
    </row>
    <row r="112" spans="1:16" ht="12.75" customHeight="1" x14ac:dyDescent="0.2">
      <c r="A112" s="123"/>
      <c r="B112" s="123"/>
      <c r="C112" s="123"/>
      <c r="D112" s="123"/>
      <c r="E112" s="123"/>
      <c r="F112" s="123"/>
      <c r="G112" s="123"/>
      <c r="H112" s="125"/>
      <c r="I112" s="123"/>
      <c r="J112" s="123"/>
      <c r="K112" s="123"/>
      <c r="L112" s="123"/>
      <c r="M112" s="123"/>
      <c r="N112" s="123"/>
      <c r="O112" s="123"/>
      <c r="P112" s="123"/>
    </row>
    <row r="113" spans="1:16" ht="12.75" customHeight="1" x14ac:dyDescent="0.2">
      <c r="A113" s="123"/>
      <c r="B113" s="123"/>
      <c r="C113" s="123"/>
      <c r="D113" s="123"/>
      <c r="E113" s="123"/>
      <c r="F113" s="123"/>
      <c r="G113" s="123"/>
      <c r="H113" s="125"/>
      <c r="I113" s="123"/>
      <c r="J113" s="123"/>
      <c r="K113" s="123"/>
      <c r="L113" s="123"/>
      <c r="M113" s="123"/>
      <c r="N113" s="123"/>
      <c r="O113" s="123"/>
      <c r="P113" s="123"/>
    </row>
    <row r="114" spans="1:16" ht="12.75" customHeight="1" x14ac:dyDescent="0.2">
      <c r="A114" s="123"/>
      <c r="B114" s="123"/>
      <c r="C114" s="123"/>
      <c r="D114" s="123"/>
      <c r="E114" s="123"/>
      <c r="F114" s="123"/>
      <c r="G114" s="123"/>
      <c r="H114" s="125"/>
      <c r="I114" s="123"/>
      <c r="J114" s="123"/>
      <c r="K114" s="123"/>
      <c r="L114" s="123"/>
      <c r="M114" s="123"/>
      <c r="N114" s="123"/>
      <c r="O114" s="123"/>
      <c r="P114" s="123"/>
    </row>
    <row r="115" spans="1:16" ht="12.75" customHeight="1" x14ac:dyDescent="0.2">
      <c r="A115" s="123"/>
      <c r="B115" s="123"/>
      <c r="C115" s="123"/>
      <c r="D115" s="123"/>
      <c r="E115" s="123"/>
      <c r="F115" s="123"/>
      <c r="G115" s="123"/>
      <c r="H115" s="125"/>
      <c r="I115" s="123"/>
      <c r="J115" s="123"/>
      <c r="K115" s="123"/>
      <c r="L115" s="123"/>
      <c r="M115" s="123"/>
      <c r="N115" s="123"/>
      <c r="O115" s="123"/>
      <c r="P115" s="123"/>
    </row>
    <row r="116" spans="1:16" ht="12.75" customHeight="1" x14ac:dyDescent="0.2">
      <c r="A116" s="123"/>
      <c r="B116" s="123"/>
      <c r="C116" s="123"/>
      <c r="D116" s="123"/>
      <c r="E116" s="123"/>
      <c r="F116" s="123"/>
      <c r="G116" s="123"/>
      <c r="H116" s="125"/>
      <c r="I116" s="123"/>
      <c r="J116" s="123"/>
      <c r="K116" s="123"/>
      <c r="L116" s="123"/>
      <c r="M116" s="123"/>
      <c r="N116" s="123"/>
      <c r="O116" s="123"/>
      <c r="P116" s="123"/>
    </row>
    <row r="117" spans="1:16" ht="12.75" customHeight="1" x14ac:dyDescent="0.2">
      <c r="A117" s="123"/>
      <c r="B117" s="123"/>
      <c r="C117" s="123"/>
      <c r="D117" s="123"/>
      <c r="E117" s="123"/>
      <c r="F117" s="123"/>
      <c r="G117" s="123"/>
      <c r="H117" s="125"/>
      <c r="I117" s="123"/>
      <c r="J117" s="123"/>
      <c r="K117" s="123"/>
      <c r="L117" s="123"/>
      <c r="M117" s="123"/>
      <c r="N117" s="123"/>
      <c r="O117" s="123"/>
      <c r="P117" s="123"/>
    </row>
    <row r="118" spans="1:16" ht="12.75" customHeight="1" x14ac:dyDescent="0.2">
      <c r="A118" s="123"/>
      <c r="B118" s="123"/>
      <c r="C118" s="123"/>
      <c r="D118" s="123"/>
      <c r="E118" s="123"/>
      <c r="F118" s="123"/>
      <c r="G118" s="123"/>
      <c r="H118" s="125"/>
      <c r="I118" s="123"/>
      <c r="J118" s="123"/>
      <c r="K118" s="123"/>
      <c r="L118" s="123"/>
      <c r="M118" s="123"/>
      <c r="N118" s="123"/>
      <c r="O118" s="123"/>
      <c r="P118" s="123"/>
    </row>
    <row r="119" spans="1:16" ht="12.75" customHeight="1" x14ac:dyDescent="0.2">
      <c r="A119" s="123"/>
      <c r="B119" s="123"/>
      <c r="C119" s="123"/>
      <c r="D119" s="123"/>
      <c r="E119" s="123"/>
      <c r="F119" s="123"/>
      <c r="G119" s="123"/>
      <c r="H119" s="125"/>
      <c r="I119" s="123"/>
      <c r="J119" s="123"/>
      <c r="K119" s="123"/>
      <c r="L119" s="123"/>
      <c r="M119" s="123"/>
      <c r="N119" s="123"/>
      <c r="O119" s="123"/>
      <c r="P119" s="123"/>
    </row>
    <row r="120" spans="1:16" ht="12.75" customHeight="1" x14ac:dyDescent="0.2">
      <c r="A120" s="123"/>
      <c r="B120" s="123"/>
      <c r="C120" s="123"/>
      <c r="D120" s="123"/>
      <c r="E120" s="123"/>
      <c r="F120" s="123"/>
      <c r="G120" s="123"/>
      <c r="H120" s="125"/>
      <c r="I120" s="123"/>
      <c r="J120" s="123"/>
      <c r="K120" s="123"/>
      <c r="L120" s="123"/>
      <c r="M120" s="123"/>
      <c r="N120" s="123"/>
      <c r="O120" s="123"/>
      <c r="P120" s="123"/>
    </row>
    <row r="121" spans="1:16" ht="12.75" customHeight="1" x14ac:dyDescent="0.2">
      <c r="A121" s="123"/>
      <c r="B121" s="123"/>
      <c r="C121" s="123"/>
      <c r="D121" s="123"/>
      <c r="E121" s="123"/>
      <c r="F121" s="123"/>
      <c r="G121" s="123"/>
      <c r="H121" s="125"/>
      <c r="I121" s="123"/>
      <c r="J121" s="123"/>
      <c r="K121" s="123"/>
      <c r="L121" s="123"/>
      <c r="M121" s="123"/>
      <c r="N121" s="123"/>
      <c r="O121" s="123"/>
      <c r="P121" s="123"/>
    </row>
    <row r="122" spans="1:16" ht="12.75" customHeight="1" x14ac:dyDescent="0.2">
      <c r="A122" s="123"/>
      <c r="B122" s="123"/>
      <c r="C122" s="123"/>
      <c r="D122" s="123"/>
      <c r="E122" s="123"/>
      <c r="F122" s="123"/>
      <c r="G122" s="123"/>
      <c r="H122" s="125"/>
      <c r="I122" s="123"/>
      <c r="J122" s="123"/>
      <c r="K122" s="123"/>
      <c r="L122" s="123"/>
      <c r="M122" s="123"/>
      <c r="N122" s="123"/>
      <c r="O122" s="123"/>
      <c r="P122" s="123"/>
    </row>
    <row r="123" spans="1:16" ht="12.75" customHeight="1" x14ac:dyDescent="0.2">
      <c r="A123" s="123"/>
      <c r="B123" s="123"/>
      <c r="C123" s="123"/>
      <c r="D123" s="123"/>
      <c r="E123" s="123"/>
      <c r="F123" s="123"/>
      <c r="G123" s="123"/>
      <c r="H123" s="125"/>
      <c r="I123" s="123"/>
      <c r="J123" s="123"/>
      <c r="K123" s="123"/>
      <c r="L123" s="123"/>
      <c r="M123" s="123"/>
      <c r="N123" s="123"/>
      <c r="O123" s="123"/>
      <c r="P123" s="123"/>
    </row>
    <row r="124" spans="1:16" ht="12.75" customHeight="1" x14ac:dyDescent="0.2">
      <c r="A124" s="123"/>
      <c r="B124" s="123"/>
      <c r="C124" s="123"/>
      <c r="D124" s="123"/>
      <c r="E124" s="123"/>
      <c r="F124" s="123"/>
      <c r="G124" s="123"/>
      <c r="H124" s="125"/>
      <c r="I124" s="123"/>
      <c r="J124" s="123"/>
      <c r="K124" s="123"/>
      <c r="L124" s="123"/>
      <c r="M124" s="123"/>
      <c r="N124" s="123"/>
      <c r="O124" s="123"/>
      <c r="P124" s="123"/>
    </row>
    <row r="125" spans="1:16" ht="12.75" customHeight="1" x14ac:dyDescent="0.2">
      <c r="A125" s="123"/>
      <c r="B125" s="123"/>
      <c r="C125" s="123"/>
      <c r="D125" s="123"/>
      <c r="E125" s="123"/>
      <c r="F125" s="123"/>
      <c r="G125" s="123"/>
      <c r="H125" s="125"/>
      <c r="I125" s="123"/>
      <c r="J125" s="123"/>
      <c r="K125" s="123"/>
      <c r="L125" s="123"/>
      <c r="M125" s="123"/>
      <c r="N125" s="123"/>
      <c r="O125" s="123"/>
      <c r="P125" s="123"/>
    </row>
    <row r="126" spans="1:16" ht="12.75" customHeight="1" x14ac:dyDescent="0.2">
      <c r="A126" s="123"/>
      <c r="B126" s="123"/>
      <c r="C126" s="123"/>
      <c r="D126" s="123"/>
      <c r="E126" s="123"/>
      <c r="F126" s="123"/>
      <c r="G126" s="123"/>
      <c r="H126" s="125"/>
      <c r="I126" s="123"/>
      <c r="J126" s="123"/>
      <c r="K126" s="123"/>
      <c r="L126" s="123"/>
      <c r="M126" s="123"/>
      <c r="N126" s="123"/>
      <c r="O126" s="123"/>
      <c r="P126" s="123"/>
    </row>
    <row r="127" spans="1:16" ht="12.75" customHeight="1" x14ac:dyDescent="0.2">
      <c r="A127" s="123"/>
      <c r="B127" s="123"/>
      <c r="C127" s="123"/>
      <c r="D127" s="123"/>
      <c r="E127" s="123"/>
      <c r="F127" s="123"/>
      <c r="G127" s="123"/>
      <c r="H127" s="125"/>
      <c r="I127" s="123"/>
      <c r="J127" s="123"/>
      <c r="K127" s="123"/>
      <c r="L127" s="123"/>
      <c r="M127" s="123"/>
      <c r="N127" s="123"/>
      <c r="O127" s="123"/>
      <c r="P127" s="123"/>
    </row>
    <row r="128" spans="1:16" ht="12.75" customHeight="1" x14ac:dyDescent="0.2">
      <c r="A128" s="123"/>
      <c r="B128" s="123"/>
      <c r="C128" s="123"/>
      <c r="D128" s="123"/>
      <c r="E128" s="123"/>
      <c r="F128" s="123"/>
      <c r="G128" s="123"/>
      <c r="H128" s="125"/>
      <c r="I128" s="123"/>
      <c r="J128" s="123"/>
      <c r="K128" s="123"/>
      <c r="L128" s="123"/>
      <c r="M128" s="123"/>
      <c r="N128" s="123"/>
      <c r="O128" s="123"/>
      <c r="P128" s="123"/>
    </row>
    <row r="129" spans="1:16" ht="12.75" customHeight="1" x14ac:dyDescent="0.2">
      <c r="A129" s="123"/>
      <c r="B129" s="123"/>
      <c r="C129" s="123"/>
      <c r="D129" s="123"/>
      <c r="E129" s="123"/>
      <c r="F129" s="123"/>
      <c r="G129" s="123"/>
      <c r="H129" s="125"/>
      <c r="I129" s="123"/>
      <c r="J129" s="123"/>
      <c r="K129" s="123"/>
      <c r="L129" s="123"/>
      <c r="M129" s="123"/>
      <c r="N129" s="123"/>
      <c r="O129" s="123"/>
      <c r="P129" s="123"/>
    </row>
    <row r="130" spans="1:16" ht="12.75" customHeight="1" x14ac:dyDescent="0.2">
      <c r="A130" s="123"/>
      <c r="B130" s="123"/>
      <c r="C130" s="123"/>
      <c r="D130" s="123"/>
      <c r="E130" s="123"/>
      <c r="F130" s="123"/>
      <c r="G130" s="123"/>
      <c r="H130" s="125"/>
      <c r="I130" s="123"/>
      <c r="J130" s="123"/>
      <c r="K130" s="123"/>
      <c r="L130" s="123"/>
      <c r="M130" s="123"/>
      <c r="N130" s="123"/>
      <c r="O130" s="123"/>
      <c r="P130" s="123"/>
    </row>
    <row r="131" spans="1:16" ht="12.75" customHeight="1" x14ac:dyDescent="0.2">
      <c r="A131" s="123"/>
      <c r="B131" s="123"/>
      <c r="C131" s="123"/>
      <c r="D131" s="123"/>
      <c r="E131" s="123"/>
      <c r="F131" s="123"/>
      <c r="G131" s="123"/>
      <c r="H131" s="125"/>
      <c r="I131" s="123"/>
      <c r="J131" s="123"/>
      <c r="K131" s="123"/>
      <c r="L131" s="123"/>
      <c r="M131" s="123"/>
      <c r="N131" s="123"/>
      <c r="O131" s="123"/>
      <c r="P131" s="123"/>
    </row>
    <row r="132" spans="1:16" ht="12.75" customHeight="1" x14ac:dyDescent="0.2">
      <c r="A132" s="123"/>
      <c r="B132" s="123"/>
      <c r="C132" s="123"/>
      <c r="D132" s="123"/>
      <c r="E132" s="123"/>
      <c r="F132" s="123"/>
      <c r="G132" s="123"/>
      <c r="H132" s="125"/>
      <c r="I132" s="123"/>
      <c r="J132" s="123"/>
      <c r="K132" s="123"/>
      <c r="L132" s="123"/>
      <c r="M132" s="123"/>
      <c r="N132" s="123"/>
      <c r="O132" s="123"/>
      <c r="P132" s="123"/>
    </row>
    <row r="133" spans="1:16" ht="12.75" customHeight="1" x14ac:dyDescent="0.2">
      <c r="A133" s="123"/>
      <c r="B133" s="123"/>
      <c r="C133" s="123"/>
      <c r="D133" s="123"/>
      <c r="E133" s="123"/>
      <c r="F133" s="123"/>
      <c r="G133" s="123"/>
      <c r="H133" s="125"/>
      <c r="I133" s="123"/>
      <c r="J133" s="123"/>
      <c r="K133" s="123"/>
      <c r="L133" s="123"/>
      <c r="M133" s="123"/>
      <c r="N133" s="123"/>
      <c r="O133" s="123"/>
      <c r="P133" s="123"/>
    </row>
    <row r="134" spans="1:16" ht="12.75" customHeight="1" x14ac:dyDescent="0.2">
      <c r="A134" s="123"/>
      <c r="B134" s="123"/>
      <c r="C134" s="123"/>
      <c r="D134" s="123"/>
      <c r="E134" s="123"/>
      <c r="F134" s="123"/>
      <c r="G134" s="123"/>
      <c r="H134" s="125"/>
      <c r="I134" s="123"/>
      <c r="J134" s="123"/>
      <c r="K134" s="123"/>
      <c r="L134" s="123"/>
      <c r="M134" s="123"/>
      <c r="N134" s="123"/>
      <c r="O134" s="123"/>
      <c r="P134" s="123"/>
    </row>
    <row r="135" spans="1:16" ht="12.75" customHeight="1" x14ac:dyDescent="0.2">
      <c r="A135" s="123"/>
      <c r="B135" s="123"/>
      <c r="C135" s="123"/>
      <c r="D135" s="123"/>
      <c r="E135" s="123"/>
      <c r="F135" s="123"/>
      <c r="G135" s="123"/>
      <c r="H135" s="125"/>
      <c r="I135" s="123"/>
      <c r="J135" s="123"/>
      <c r="K135" s="123"/>
      <c r="L135" s="123"/>
      <c r="M135" s="123"/>
      <c r="N135" s="123"/>
      <c r="O135" s="123"/>
      <c r="P135" s="123"/>
    </row>
    <row r="136" spans="1:16" ht="12.75" customHeight="1" x14ac:dyDescent="0.2">
      <c r="A136" s="123"/>
      <c r="B136" s="123"/>
      <c r="C136" s="123"/>
      <c r="D136" s="123"/>
      <c r="E136" s="123"/>
      <c r="F136" s="123"/>
      <c r="G136" s="123"/>
      <c r="H136" s="125"/>
      <c r="I136" s="123"/>
      <c r="J136" s="123"/>
      <c r="K136" s="123"/>
      <c r="L136" s="123"/>
      <c r="M136" s="123"/>
      <c r="N136" s="123"/>
      <c r="O136" s="123"/>
      <c r="P136" s="123"/>
    </row>
    <row r="137" spans="1:16" ht="12.75" customHeight="1" x14ac:dyDescent="0.2">
      <c r="A137" s="123"/>
      <c r="B137" s="123"/>
      <c r="C137" s="123"/>
      <c r="D137" s="123"/>
      <c r="E137" s="123"/>
      <c r="F137" s="123"/>
      <c r="G137" s="123"/>
      <c r="H137" s="125"/>
      <c r="I137" s="123"/>
      <c r="J137" s="123"/>
      <c r="K137" s="123"/>
      <c r="L137" s="123"/>
      <c r="M137" s="123"/>
      <c r="N137" s="123"/>
      <c r="O137" s="123"/>
      <c r="P137" s="123"/>
    </row>
    <row r="138" spans="1:16" ht="12.75" customHeight="1" x14ac:dyDescent="0.2">
      <c r="A138" s="123"/>
      <c r="B138" s="123"/>
      <c r="C138" s="123"/>
      <c r="D138" s="123"/>
      <c r="E138" s="123"/>
      <c r="F138" s="123"/>
      <c r="G138" s="123"/>
      <c r="H138" s="125"/>
      <c r="I138" s="123"/>
      <c r="J138" s="123"/>
      <c r="K138" s="123"/>
      <c r="L138" s="123"/>
      <c r="M138" s="123"/>
      <c r="N138" s="123"/>
      <c r="O138" s="123"/>
      <c r="P138" s="123"/>
    </row>
    <row r="139" spans="1:16" ht="12.75" customHeight="1" x14ac:dyDescent="0.2">
      <c r="A139" s="123"/>
      <c r="B139" s="123"/>
      <c r="C139" s="123"/>
      <c r="D139" s="123"/>
      <c r="E139" s="123"/>
      <c r="F139" s="123"/>
      <c r="G139" s="123"/>
      <c r="H139" s="125"/>
      <c r="I139" s="123"/>
      <c r="J139" s="123"/>
      <c r="K139" s="123"/>
      <c r="L139" s="123"/>
      <c r="M139" s="123"/>
      <c r="N139" s="123"/>
      <c r="O139" s="123"/>
      <c r="P139" s="123"/>
    </row>
    <row r="140" spans="1:16" ht="12.75" customHeight="1" x14ac:dyDescent="0.2">
      <c r="A140" s="123"/>
      <c r="B140" s="123"/>
      <c r="C140" s="123"/>
      <c r="D140" s="123"/>
      <c r="E140" s="123"/>
      <c r="F140" s="123"/>
      <c r="G140" s="123"/>
      <c r="H140" s="125"/>
      <c r="I140" s="123"/>
      <c r="J140" s="123"/>
      <c r="K140" s="123"/>
      <c r="L140" s="123"/>
      <c r="M140" s="123"/>
      <c r="N140" s="123"/>
      <c r="O140" s="123"/>
      <c r="P140" s="123"/>
    </row>
    <row r="141" spans="1:16" ht="12.75" customHeight="1" x14ac:dyDescent="0.2">
      <c r="A141" s="123"/>
      <c r="B141" s="123"/>
      <c r="C141" s="123"/>
      <c r="D141" s="123"/>
      <c r="E141" s="123"/>
      <c r="F141" s="123"/>
      <c r="G141" s="123"/>
      <c r="H141" s="125"/>
      <c r="I141" s="123"/>
      <c r="J141" s="123"/>
      <c r="K141" s="123"/>
      <c r="L141" s="123"/>
      <c r="M141" s="123"/>
      <c r="N141" s="123"/>
      <c r="O141" s="123"/>
      <c r="P141" s="123"/>
    </row>
    <row r="142" spans="1:16" ht="12.75" customHeight="1" x14ac:dyDescent="0.2">
      <c r="A142" s="123"/>
      <c r="B142" s="123"/>
      <c r="C142" s="123"/>
      <c r="D142" s="123"/>
      <c r="E142" s="123"/>
      <c r="F142" s="123"/>
      <c r="G142" s="123"/>
      <c r="H142" s="125"/>
      <c r="I142" s="123"/>
      <c r="J142" s="123"/>
      <c r="K142" s="123"/>
      <c r="L142" s="123"/>
      <c r="M142" s="123"/>
      <c r="N142" s="123"/>
      <c r="O142" s="123"/>
      <c r="P142" s="123"/>
    </row>
    <row r="143" spans="1:16" ht="12.75" customHeight="1" x14ac:dyDescent="0.2">
      <c r="A143" s="123"/>
      <c r="B143" s="123"/>
      <c r="C143" s="123"/>
      <c r="D143" s="123"/>
      <c r="E143" s="123"/>
      <c r="F143" s="123"/>
      <c r="G143" s="123"/>
      <c r="H143" s="125"/>
      <c r="I143" s="123"/>
      <c r="J143" s="123"/>
      <c r="K143" s="123"/>
      <c r="L143" s="123"/>
      <c r="M143" s="123"/>
      <c r="N143" s="123"/>
      <c r="O143" s="123"/>
      <c r="P143" s="123"/>
    </row>
    <row r="144" spans="1:16" ht="12.75" customHeight="1" x14ac:dyDescent="0.2">
      <c r="A144" s="123"/>
      <c r="B144" s="123"/>
      <c r="C144" s="123"/>
      <c r="D144" s="123"/>
      <c r="E144" s="123"/>
      <c r="F144" s="123"/>
      <c r="G144" s="123"/>
      <c r="H144" s="125"/>
      <c r="I144" s="123"/>
      <c r="J144" s="123"/>
      <c r="K144" s="123"/>
      <c r="L144" s="123"/>
      <c r="M144" s="123"/>
      <c r="N144" s="123"/>
      <c r="O144" s="123"/>
      <c r="P144" s="123"/>
    </row>
    <row r="145" spans="1:16" ht="12.75" customHeight="1" x14ac:dyDescent="0.2">
      <c r="A145" s="123"/>
      <c r="B145" s="123"/>
      <c r="C145" s="123"/>
      <c r="D145" s="123"/>
      <c r="E145" s="123"/>
      <c r="F145" s="123"/>
      <c r="G145" s="123"/>
      <c r="H145" s="125"/>
      <c r="I145" s="123"/>
      <c r="J145" s="123"/>
      <c r="K145" s="123"/>
      <c r="L145" s="123"/>
      <c r="M145" s="123"/>
      <c r="N145" s="123"/>
      <c r="O145" s="123"/>
      <c r="P145" s="123"/>
    </row>
    <row r="146" spans="1:16" ht="12.75" customHeight="1" x14ac:dyDescent="0.2">
      <c r="A146" s="123"/>
      <c r="B146" s="123"/>
      <c r="C146" s="123"/>
      <c r="D146" s="123"/>
      <c r="E146" s="123"/>
      <c r="F146" s="123"/>
      <c r="G146" s="123"/>
      <c r="H146" s="125"/>
      <c r="I146" s="123"/>
      <c r="J146" s="123"/>
      <c r="K146" s="123"/>
      <c r="L146" s="123"/>
      <c r="M146" s="123"/>
      <c r="N146" s="123"/>
      <c r="O146" s="123"/>
      <c r="P146" s="123"/>
    </row>
    <row r="147" spans="1:16" ht="12.75" customHeight="1" x14ac:dyDescent="0.2">
      <c r="A147" s="123"/>
      <c r="B147" s="123"/>
      <c r="C147" s="123"/>
      <c r="D147" s="123"/>
      <c r="E147" s="123"/>
      <c r="F147" s="123"/>
      <c r="G147" s="123"/>
      <c r="H147" s="125"/>
      <c r="I147" s="123"/>
      <c r="J147" s="123"/>
      <c r="K147" s="123"/>
      <c r="L147" s="123"/>
      <c r="M147" s="123"/>
      <c r="N147" s="123"/>
      <c r="O147" s="123"/>
      <c r="P147" s="123"/>
    </row>
    <row r="148" spans="1:16" ht="12.75" customHeight="1" x14ac:dyDescent="0.2">
      <c r="A148" s="123"/>
      <c r="B148" s="123"/>
      <c r="C148" s="123"/>
      <c r="D148" s="123"/>
      <c r="E148" s="123"/>
      <c r="F148" s="123"/>
      <c r="G148" s="123"/>
      <c r="H148" s="125"/>
      <c r="I148" s="123"/>
      <c r="J148" s="123"/>
      <c r="K148" s="123"/>
      <c r="L148" s="123"/>
      <c r="M148" s="123"/>
      <c r="N148" s="123"/>
      <c r="O148" s="123"/>
      <c r="P148" s="123"/>
    </row>
    <row r="149" spans="1:16" ht="12.75" customHeight="1" x14ac:dyDescent="0.2">
      <c r="A149" s="123"/>
      <c r="B149" s="123"/>
      <c r="C149" s="123"/>
      <c r="D149" s="123"/>
      <c r="E149" s="123"/>
      <c r="F149" s="123"/>
      <c r="G149" s="123"/>
      <c r="H149" s="125"/>
      <c r="I149" s="123"/>
      <c r="J149" s="123"/>
      <c r="K149" s="123"/>
      <c r="L149" s="123"/>
      <c r="M149" s="123"/>
      <c r="N149" s="123"/>
      <c r="O149" s="123"/>
      <c r="P149" s="123"/>
    </row>
    <row r="150" spans="1:16" ht="12.75" customHeight="1" x14ac:dyDescent="0.2">
      <c r="A150" s="123"/>
      <c r="B150" s="123"/>
      <c r="C150" s="123"/>
      <c r="D150" s="123"/>
      <c r="E150" s="123"/>
      <c r="F150" s="123"/>
      <c r="G150" s="123"/>
      <c r="H150" s="125"/>
      <c r="I150" s="123"/>
      <c r="J150" s="123"/>
      <c r="K150" s="123"/>
      <c r="L150" s="123"/>
      <c r="M150" s="123"/>
      <c r="N150" s="123"/>
      <c r="O150" s="123"/>
      <c r="P150" s="123"/>
    </row>
    <row r="151" spans="1:16" ht="12.75" customHeight="1" x14ac:dyDescent="0.2">
      <c r="A151" s="123"/>
      <c r="B151" s="123"/>
      <c r="C151" s="123"/>
      <c r="D151" s="123"/>
      <c r="E151" s="123"/>
      <c r="F151" s="123"/>
      <c r="G151" s="123"/>
      <c r="H151" s="125"/>
      <c r="I151" s="123"/>
      <c r="J151" s="123"/>
      <c r="K151" s="123"/>
      <c r="L151" s="123"/>
      <c r="M151" s="123"/>
      <c r="N151" s="123"/>
      <c r="O151" s="123"/>
      <c r="P151" s="123"/>
    </row>
    <row r="152" spans="1:16" ht="12.75" customHeight="1" x14ac:dyDescent="0.2">
      <c r="A152" s="123"/>
      <c r="B152" s="123"/>
      <c r="C152" s="123"/>
      <c r="D152" s="123"/>
      <c r="E152" s="123"/>
      <c r="F152" s="123"/>
      <c r="G152" s="123"/>
      <c r="H152" s="125"/>
      <c r="I152" s="123"/>
      <c r="J152" s="123"/>
      <c r="K152" s="123"/>
      <c r="L152" s="123"/>
      <c r="M152" s="123"/>
      <c r="N152" s="123"/>
      <c r="O152" s="123"/>
      <c r="P152" s="123"/>
    </row>
    <row r="153" spans="1:16" ht="12.75" customHeight="1" x14ac:dyDescent="0.2">
      <c r="A153" s="123"/>
      <c r="B153" s="123"/>
      <c r="C153" s="123"/>
      <c r="D153" s="123"/>
      <c r="E153" s="123"/>
      <c r="F153" s="123"/>
      <c r="G153" s="123"/>
      <c r="H153" s="125"/>
      <c r="I153" s="123"/>
      <c r="J153" s="123"/>
      <c r="K153" s="123"/>
      <c r="L153" s="123"/>
      <c r="M153" s="123"/>
      <c r="N153" s="123"/>
      <c r="O153" s="123"/>
      <c r="P153" s="123"/>
    </row>
    <row r="154" spans="1:16" ht="12.75" customHeight="1" x14ac:dyDescent="0.2">
      <c r="A154" s="123"/>
      <c r="B154" s="123"/>
      <c r="C154" s="123"/>
      <c r="D154" s="123"/>
      <c r="E154" s="123"/>
      <c r="F154" s="123"/>
      <c r="G154" s="123"/>
      <c r="H154" s="125"/>
      <c r="I154" s="123"/>
      <c r="J154" s="123"/>
      <c r="K154" s="123"/>
      <c r="L154" s="123"/>
      <c r="M154" s="123"/>
      <c r="N154" s="123"/>
      <c r="O154" s="123"/>
      <c r="P154" s="123"/>
    </row>
    <row r="155" spans="1:16" ht="12.75" customHeight="1" x14ac:dyDescent="0.2">
      <c r="A155" s="123"/>
      <c r="B155" s="123"/>
      <c r="C155" s="123"/>
      <c r="D155" s="123"/>
      <c r="E155" s="123"/>
      <c r="F155" s="123"/>
      <c r="G155" s="123"/>
      <c r="H155" s="125"/>
      <c r="I155" s="123"/>
      <c r="J155" s="123"/>
      <c r="K155" s="123"/>
      <c r="L155" s="123"/>
      <c r="M155" s="123"/>
      <c r="N155" s="123"/>
      <c r="O155" s="123"/>
      <c r="P155" s="123"/>
    </row>
    <row r="156" spans="1:16" ht="12.75" customHeight="1" x14ac:dyDescent="0.2">
      <c r="A156" s="123"/>
      <c r="B156" s="123"/>
      <c r="C156" s="123"/>
      <c r="D156" s="123"/>
      <c r="E156" s="123"/>
      <c r="F156" s="123"/>
      <c r="G156" s="123"/>
      <c r="H156" s="125"/>
      <c r="I156" s="123"/>
      <c r="J156" s="123"/>
      <c r="K156" s="123"/>
      <c r="L156" s="123"/>
      <c r="M156" s="123"/>
      <c r="N156" s="123"/>
      <c r="O156" s="123"/>
      <c r="P156" s="123"/>
    </row>
    <row r="157" spans="1:16" ht="12.75" customHeight="1" x14ac:dyDescent="0.2">
      <c r="A157" s="123"/>
      <c r="B157" s="123"/>
      <c r="C157" s="123"/>
      <c r="D157" s="123"/>
      <c r="E157" s="123"/>
      <c r="F157" s="123"/>
      <c r="G157" s="123"/>
      <c r="H157" s="125"/>
      <c r="I157" s="123"/>
      <c r="J157" s="123"/>
      <c r="K157" s="123"/>
      <c r="L157" s="123"/>
      <c r="M157" s="123"/>
      <c r="N157" s="123"/>
      <c r="O157" s="123"/>
      <c r="P157" s="123"/>
    </row>
    <row r="158" spans="1:16" ht="12.75" customHeight="1" x14ac:dyDescent="0.2">
      <c r="A158" s="123"/>
      <c r="B158" s="123"/>
      <c r="C158" s="123"/>
      <c r="D158" s="123"/>
      <c r="E158" s="123"/>
      <c r="F158" s="123"/>
      <c r="G158" s="123"/>
      <c r="H158" s="125"/>
      <c r="I158" s="123"/>
      <c r="J158" s="123"/>
      <c r="K158" s="123"/>
      <c r="L158" s="123"/>
      <c r="M158" s="123"/>
      <c r="N158" s="123"/>
      <c r="O158" s="123"/>
      <c r="P158" s="123"/>
    </row>
    <row r="159" spans="1:16" ht="12.75" customHeight="1" x14ac:dyDescent="0.2">
      <c r="A159" s="123"/>
      <c r="B159" s="123"/>
      <c r="C159" s="123"/>
      <c r="D159" s="123"/>
      <c r="E159" s="123"/>
      <c r="F159" s="123"/>
      <c r="G159" s="123"/>
      <c r="H159" s="125"/>
      <c r="I159" s="123"/>
      <c r="J159" s="123"/>
      <c r="K159" s="123"/>
      <c r="L159" s="123"/>
      <c r="M159" s="123"/>
      <c r="N159" s="123"/>
      <c r="O159" s="123"/>
      <c r="P159" s="123"/>
    </row>
    <row r="160" spans="1:16" ht="12.75" customHeight="1" x14ac:dyDescent="0.2">
      <c r="A160" s="123"/>
      <c r="B160" s="123"/>
      <c r="C160" s="123"/>
      <c r="D160" s="123"/>
      <c r="E160" s="123"/>
      <c r="F160" s="123"/>
      <c r="G160" s="123"/>
      <c r="H160" s="125"/>
      <c r="I160" s="123"/>
      <c r="J160" s="123"/>
      <c r="K160" s="123"/>
      <c r="L160" s="123"/>
      <c r="M160" s="123"/>
      <c r="N160" s="123"/>
      <c r="O160" s="123"/>
      <c r="P160" s="123"/>
    </row>
    <row r="161" spans="1:16" ht="12.75" customHeight="1" x14ac:dyDescent="0.2">
      <c r="A161" s="123"/>
      <c r="B161" s="123"/>
      <c r="C161" s="123"/>
      <c r="D161" s="123"/>
      <c r="E161" s="123"/>
      <c r="F161" s="123"/>
      <c r="G161" s="123"/>
      <c r="H161" s="125"/>
      <c r="I161" s="123"/>
      <c r="J161" s="123"/>
      <c r="K161" s="123"/>
      <c r="L161" s="123"/>
      <c r="M161" s="123"/>
      <c r="N161" s="123"/>
      <c r="O161" s="123"/>
      <c r="P161" s="123"/>
    </row>
    <row r="162" spans="1:16" ht="12.75" customHeight="1" x14ac:dyDescent="0.2">
      <c r="A162" s="123"/>
      <c r="B162" s="123"/>
      <c r="C162" s="123"/>
      <c r="D162" s="123"/>
      <c r="E162" s="123"/>
      <c r="F162" s="123"/>
      <c r="G162" s="123"/>
      <c r="H162" s="125"/>
      <c r="I162" s="123"/>
      <c r="J162" s="123"/>
      <c r="K162" s="123"/>
      <c r="L162" s="123"/>
      <c r="M162" s="123"/>
      <c r="N162" s="123"/>
      <c r="O162" s="123"/>
      <c r="P162" s="123"/>
    </row>
    <row r="163" spans="1:16" ht="12.75" customHeight="1" x14ac:dyDescent="0.2">
      <c r="A163" s="123"/>
      <c r="B163" s="123"/>
      <c r="C163" s="123"/>
      <c r="D163" s="123"/>
      <c r="E163" s="123"/>
      <c r="F163" s="123"/>
      <c r="G163" s="123"/>
      <c r="H163" s="125"/>
      <c r="I163" s="123"/>
      <c r="J163" s="123"/>
      <c r="K163" s="123"/>
      <c r="L163" s="123"/>
      <c r="M163" s="123"/>
      <c r="N163" s="123"/>
      <c r="O163" s="123"/>
      <c r="P163" s="123"/>
    </row>
    <row r="164" spans="1:16" ht="12.75" customHeight="1" x14ac:dyDescent="0.2">
      <c r="A164" s="123"/>
      <c r="B164" s="123"/>
      <c r="C164" s="123"/>
      <c r="D164" s="123"/>
      <c r="E164" s="123"/>
      <c r="F164" s="123"/>
      <c r="G164" s="123"/>
      <c r="H164" s="125"/>
      <c r="I164" s="123"/>
      <c r="J164" s="123"/>
      <c r="K164" s="123"/>
      <c r="L164" s="123"/>
      <c r="M164" s="123"/>
      <c r="N164" s="123"/>
      <c r="O164" s="123"/>
      <c r="P164" s="123"/>
    </row>
    <row r="165" spans="1:16" ht="12.75" customHeight="1" x14ac:dyDescent="0.2">
      <c r="A165" s="123"/>
      <c r="B165" s="123"/>
      <c r="C165" s="123"/>
      <c r="D165" s="123"/>
      <c r="E165" s="123"/>
      <c r="F165" s="123"/>
      <c r="G165" s="123"/>
      <c r="H165" s="125"/>
      <c r="I165" s="123"/>
      <c r="J165" s="123"/>
      <c r="K165" s="123"/>
      <c r="L165" s="123"/>
      <c r="M165" s="123"/>
      <c r="N165" s="123"/>
      <c r="O165" s="123"/>
      <c r="P165" s="123"/>
    </row>
    <row r="166" spans="1:16" ht="12.75" customHeight="1" x14ac:dyDescent="0.2">
      <c r="A166" s="123"/>
      <c r="B166" s="123"/>
      <c r="C166" s="123"/>
      <c r="D166" s="123"/>
      <c r="E166" s="123"/>
      <c r="F166" s="123"/>
      <c r="G166" s="123"/>
      <c r="H166" s="125"/>
      <c r="I166" s="123"/>
      <c r="J166" s="123"/>
      <c r="K166" s="123"/>
      <c r="L166" s="123"/>
      <c r="M166" s="123"/>
      <c r="N166" s="123"/>
      <c r="O166" s="123"/>
      <c r="P166" s="123"/>
    </row>
    <row r="167" spans="1:16" ht="12.75" customHeight="1" x14ac:dyDescent="0.2">
      <c r="A167" s="123"/>
      <c r="B167" s="123"/>
      <c r="C167" s="123"/>
      <c r="D167" s="123"/>
      <c r="E167" s="123"/>
      <c r="F167" s="123"/>
      <c r="G167" s="123"/>
      <c r="H167" s="125"/>
      <c r="I167" s="123"/>
      <c r="J167" s="123"/>
      <c r="K167" s="123"/>
      <c r="L167" s="123"/>
      <c r="M167" s="123"/>
      <c r="N167" s="123"/>
      <c r="O167" s="123"/>
      <c r="P167" s="123"/>
    </row>
    <row r="168" spans="1:16" ht="12.75" customHeight="1" x14ac:dyDescent="0.2">
      <c r="A168" s="123"/>
      <c r="B168" s="123"/>
      <c r="C168" s="123"/>
      <c r="D168" s="123"/>
      <c r="E168" s="123"/>
      <c r="F168" s="123"/>
      <c r="G168" s="123"/>
      <c r="H168" s="125"/>
      <c r="I168" s="123"/>
      <c r="J168" s="123"/>
      <c r="K168" s="123"/>
      <c r="L168" s="123"/>
      <c r="M168" s="123"/>
      <c r="N168" s="123"/>
      <c r="O168" s="123"/>
      <c r="P168" s="123"/>
    </row>
    <row r="169" spans="1:16" ht="12.75" customHeight="1" x14ac:dyDescent="0.2">
      <c r="A169" s="123"/>
      <c r="B169" s="123"/>
      <c r="C169" s="123"/>
      <c r="D169" s="123"/>
      <c r="E169" s="123"/>
      <c r="F169" s="123"/>
      <c r="G169" s="123"/>
      <c r="H169" s="125"/>
      <c r="I169" s="123"/>
      <c r="J169" s="123"/>
      <c r="K169" s="123"/>
      <c r="L169" s="123"/>
      <c r="M169" s="123"/>
      <c r="N169" s="123"/>
      <c r="O169" s="123"/>
      <c r="P169" s="123"/>
    </row>
    <row r="170" spans="1:16" ht="12.75" customHeight="1" x14ac:dyDescent="0.2">
      <c r="A170" s="123"/>
      <c r="B170" s="123"/>
      <c r="C170" s="123"/>
      <c r="D170" s="123"/>
      <c r="E170" s="123"/>
      <c r="F170" s="123"/>
      <c r="G170" s="123"/>
      <c r="H170" s="125"/>
      <c r="I170" s="123"/>
      <c r="J170" s="123"/>
      <c r="K170" s="123"/>
      <c r="L170" s="123"/>
      <c r="M170" s="123"/>
      <c r="N170" s="123"/>
      <c r="O170" s="123"/>
      <c r="P170" s="123"/>
    </row>
    <row r="171" spans="1:16" ht="12.75" customHeight="1" x14ac:dyDescent="0.2">
      <c r="A171" s="123"/>
      <c r="B171" s="123"/>
      <c r="C171" s="123"/>
      <c r="D171" s="123"/>
      <c r="E171" s="123"/>
      <c r="F171" s="123"/>
      <c r="G171" s="123"/>
      <c r="H171" s="125"/>
      <c r="I171" s="123"/>
      <c r="J171" s="123"/>
      <c r="K171" s="123"/>
      <c r="L171" s="123"/>
      <c r="M171" s="123"/>
      <c r="N171" s="123"/>
      <c r="O171" s="123"/>
      <c r="P171" s="123"/>
    </row>
    <row r="172" spans="1:16" ht="12.75" customHeight="1" x14ac:dyDescent="0.2">
      <c r="A172" s="123"/>
      <c r="B172" s="123"/>
      <c r="C172" s="123"/>
      <c r="D172" s="123"/>
      <c r="E172" s="123"/>
      <c r="F172" s="123"/>
      <c r="G172" s="123"/>
      <c r="H172" s="125"/>
      <c r="I172" s="123"/>
      <c r="J172" s="123"/>
      <c r="K172" s="123"/>
      <c r="L172" s="123"/>
      <c r="M172" s="123"/>
      <c r="N172" s="123"/>
      <c r="O172" s="123"/>
      <c r="P172" s="123"/>
    </row>
    <row r="173" spans="1:16" ht="12.75" customHeight="1" x14ac:dyDescent="0.2">
      <c r="A173" s="123"/>
      <c r="B173" s="123"/>
      <c r="C173" s="123"/>
      <c r="D173" s="123"/>
      <c r="E173" s="123"/>
      <c r="F173" s="123"/>
      <c r="G173" s="123"/>
      <c r="H173" s="125"/>
      <c r="I173" s="123"/>
      <c r="J173" s="123"/>
      <c r="K173" s="123"/>
      <c r="L173" s="123"/>
      <c r="M173" s="123"/>
      <c r="N173" s="123"/>
      <c r="O173" s="123"/>
      <c r="P173" s="123"/>
    </row>
    <row r="174" spans="1:16" ht="12.75" customHeight="1" x14ac:dyDescent="0.2">
      <c r="A174" s="123"/>
      <c r="B174" s="123"/>
      <c r="C174" s="123"/>
      <c r="D174" s="123"/>
      <c r="E174" s="123"/>
      <c r="F174" s="123"/>
      <c r="G174" s="123"/>
      <c r="H174" s="125"/>
      <c r="I174" s="123"/>
      <c r="J174" s="123"/>
      <c r="K174" s="123"/>
      <c r="L174" s="123"/>
      <c r="M174" s="123"/>
      <c r="N174" s="123"/>
      <c r="O174" s="123"/>
      <c r="P174" s="123"/>
    </row>
    <row r="175" spans="1:16" ht="12.75" customHeight="1" x14ac:dyDescent="0.2">
      <c r="A175" s="123"/>
      <c r="B175" s="123"/>
      <c r="C175" s="123"/>
      <c r="D175" s="123"/>
      <c r="E175" s="123"/>
      <c r="F175" s="123"/>
      <c r="G175" s="123"/>
      <c r="H175" s="125"/>
      <c r="I175" s="123"/>
      <c r="J175" s="123"/>
      <c r="K175" s="123"/>
      <c r="L175" s="123"/>
      <c r="M175" s="123"/>
      <c r="N175" s="123"/>
      <c r="O175" s="123"/>
      <c r="P175" s="123"/>
    </row>
    <row r="176" spans="1:16" ht="12.75" customHeight="1" x14ac:dyDescent="0.2">
      <c r="A176" s="123"/>
      <c r="B176" s="123"/>
      <c r="C176" s="123"/>
      <c r="D176" s="123"/>
      <c r="E176" s="123"/>
      <c r="F176" s="123"/>
      <c r="G176" s="123"/>
      <c r="H176" s="125"/>
      <c r="I176" s="123"/>
      <c r="J176" s="123"/>
      <c r="K176" s="123"/>
      <c r="L176" s="123"/>
      <c r="M176" s="123"/>
      <c r="N176" s="123"/>
      <c r="O176" s="123"/>
      <c r="P176" s="123"/>
    </row>
    <row r="177" spans="1:16" ht="12.75" customHeight="1" x14ac:dyDescent="0.2">
      <c r="A177" s="123"/>
      <c r="B177" s="123"/>
      <c r="C177" s="123"/>
      <c r="D177" s="123"/>
      <c r="E177" s="123"/>
      <c r="F177" s="123"/>
      <c r="G177" s="123"/>
      <c r="H177" s="125"/>
      <c r="I177" s="123"/>
      <c r="J177" s="123"/>
      <c r="K177" s="123"/>
      <c r="L177" s="123"/>
      <c r="M177" s="123"/>
      <c r="N177" s="123"/>
      <c r="O177" s="123"/>
      <c r="P177" s="123"/>
    </row>
    <row r="178" spans="1:16" ht="12.75" customHeight="1" x14ac:dyDescent="0.2">
      <c r="A178" s="123"/>
      <c r="B178" s="123"/>
      <c r="C178" s="123"/>
      <c r="D178" s="123"/>
      <c r="E178" s="123"/>
      <c r="F178" s="123"/>
      <c r="G178" s="123"/>
      <c r="H178" s="125"/>
      <c r="I178" s="123"/>
      <c r="J178" s="123"/>
      <c r="K178" s="123"/>
      <c r="L178" s="123"/>
      <c r="M178" s="123"/>
      <c r="N178" s="123"/>
      <c r="O178" s="123"/>
      <c r="P178" s="123"/>
    </row>
    <row r="179" spans="1:16" ht="12.75" customHeight="1" x14ac:dyDescent="0.2">
      <c r="A179" s="123"/>
      <c r="B179" s="123"/>
      <c r="C179" s="123"/>
      <c r="D179" s="123"/>
      <c r="E179" s="123"/>
      <c r="F179" s="123"/>
      <c r="G179" s="123"/>
      <c r="H179" s="125"/>
      <c r="I179" s="123"/>
      <c r="J179" s="123"/>
      <c r="K179" s="123"/>
      <c r="L179" s="123"/>
      <c r="M179" s="123"/>
      <c r="N179" s="123"/>
      <c r="O179" s="123"/>
      <c r="P179" s="123"/>
    </row>
    <row r="180" spans="1:16" ht="12.75" customHeight="1" x14ac:dyDescent="0.2">
      <c r="A180" s="123"/>
      <c r="B180" s="123"/>
      <c r="C180" s="123"/>
      <c r="D180" s="123"/>
      <c r="E180" s="123"/>
      <c r="F180" s="123"/>
      <c r="G180" s="123"/>
      <c r="H180" s="125"/>
      <c r="I180" s="123"/>
      <c r="J180" s="123"/>
      <c r="K180" s="123"/>
      <c r="L180" s="123"/>
      <c r="M180" s="123"/>
      <c r="N180" s="123"/>
      <c r="O180" s="123"/>
      <c r="P180" s="123"/>
    </row>
    <row r="181" spans="1:16" ht="12.75" customHeight="1" x14ac:dyDescent="0.2">
      <c r="A181" s="123"/>
      <c r="B181" s="123"/>
      <c r="C181" s="123"/>
      <c r="D181" s="123"/>
      <c r="E181" s="123"/>
      <c r="F181" s="123"/>
      <c r="G181" s="123"/>
      <c r="H181" s="125"/>
      <c r="I181" s="123"/>
      <c r="J181" s="123"/>
      <c r="K181" s="123"/>
      <c r="L181" s="123"/>
      <c r="M181" s="123"/>
      <c r="N181" s="123"/>
      <c r="O181" s="123"/>
      <c r="P181" s="123"/>
    </row>
    <row r="182" spans="1:16" ht="12.75" customHeight="1" x14ac:dyDescent="0.2">
      <c r="A182" s="123"/>
      <c r="B182" s="123"/>
      <c r="C182" s="123"/>
      <c r="D182" s="123"/>
      <c r="E182" s="123"/>
      <c r="F182" s="123"/>
      <c r="G182" s="123"/>
      <c r="H182" s="125"/>
      <c r="I182" s="123"/>
      <c r="J182" s="123"/>
      <c r="K182" s="123"/>
      <c r="L182" s="123"/>
      <c r="M182" s="123"/>
      <c r="N182" s="123"/>
      <c r="O182" s="123"/>
      <c r="P182" s="123"/>
    </row>
    <row r="183" spans="1:16" ht="12.75" customHeight="1" x14ac:dyDescent="0.2">
      <c r="A183" s="123"/>
      <c r="B183" s="123"/>
      <c r="C183" s="123"/>
      <c r="D183" s="123"/>
      <c r="E183" s="123"/>
      <c r="F183" s="123"/>
      <c r="G183" s="123"/>
      <c r="H183" s="125"/>
      <c r="I183" s="123"/>
      <c r="J183" s="123"/>
      <c r="K183" s="123"/>
      <c r="L183" s="123"/>
      <c r="M183" s="123"/>
      <c r="N183" s="123"/>
      <c r="O183" s="123"/>
      <c r="P183" s="123"/>
    </row>
    <row r="184" spans="1:16" ht="12.75" customHeight="1" x14ac:dyDescent="0.2">
      <c r="A184" s="123"/>
      <c r="B184" s="123"/>
      <c r="C184" s="123"/>
      <c r="D184" s="123"/>
      <c r="E184" s="123"/>
      <c r="F184" s="123"/>
      <c r="G184" s="123"/>
      <c r="H184" s="125"/>
      <c r="I184" s="123"/>
      <c r="J184" s="123"/>
      <c r="K184" s="123"/>
      <c r="L184" s="123"/>
      <c r="M184" s="123"/>
      <c r="N184" s="123"/>
      <c r="O184" s="123"/>
      <c r="P184" s="123"/>
    </row>
    <row r="185" spans="1:16" ht="12.75" customHeight="1" x14ac:dyDescent="0.2">
      <c r="A185" s="123"/>
      <c r="B185" s="123"/>
      <c r="C185" s="123"/>
      <c r="D185" s="123"/>
      <c r="E185" s="123"/>
      <c r="F185" s="123"/>
      <c r="G185" s="123"/>
      <c r="H185" s="125"/>
      <c r="I185" s="123"/>
      <c r="J185" s="123"/>
      <c r="K185" s="123"/>
      <c r="L185" s="123"/>
      <c r="M185" s="123"/>
      <c r="N185" s="123"/>
      <c r="O185" s="123"/>
      <c r="P185" s="123"/>
    </row>
    <row r="186" spans="1:16" ht="12.75" customHeight="1" x14ac:dyDescent="0.2">
      <c r="A186" s="123"/>
      <c r="B186" s="123"/>
      <c r="C186" s="123"/>
      <c r="D186" s="123"/>
      <c r="E186" s="123"/>
      <c r="F186" s="123"/>
      <c r="G186" s="123"/>
      <c r="H186" s="125"/>
      <c r="I186" s="123"/>
      <c r="J186" s="123"/>
      <c r="K186" s="123"/>
      <c r="L186" s="123"/>
      <c r="M186" s="123"/>
      <c r="N186" s="123"/>
      <c r="O186" s="123"/>
      <c r="P186" s="123"/>
    </row>
    <row r="187" spans="1:16" ht="12.75" customHeight="1" x14ac:dyDescent="0.2">
      <c r="A187" s="123"/>
      <c r="B187" s="123"/>
      <c r="C187" s="123"/>
      <c r="D187" s="123"/>
      <c r="E187" s="123"/>
      <c r="F187" s="123"/>
      <c r="G187" s="123"/>
      <c r="H187" s="125"/>
      <c r="I187" s="123"/>
      <c r="J187" s="123"/>
      <c r="K187" s="123"/>
      <c r="L187" s="123"/>
      <c r="M187" s="123"/>
      <c r="N187" s="123"/>
      <c r="O187" s="123"/>
      <c r="P187" s="123"/>
    </row>
    <row r="188" spans="1:16" ht="12.75" customHeight="1" x14ac:dyDescent="0.2">
      <c r="A188" s="123"/>
      <c r="B188" s="123"/>
      <c r="C188" s="123"/>
      <c r="D188" s="123"/>
      <c r="E188" s="123"/>
      <c r="F188" s="123"/>
      <c r="G188" s="123"/>
      <c r="H188" s="125"/>
      <c r="I188" s="123"/>
      <c r="J188" s="123"/>
      <c r="K188" s="123"/>
      <c r="L188" s="123"/>
      <c r="M188" s="123"/>
      <c r="N188" s="123"/>
      <c r="O188" s="123"/>
      <c r="P188" s="123"/>
    </row>
    <row r="189" spans="1:16" ht="12.75" customHeight="1" x14ac:dyDescent="0.2">
      <c r="A189" s="123"/>
      <c r="B189" s="123"/>
      <c r="C189" s="123"/>
      <c r="D189" s="123"/>
      <c r="E189" s="123"/>
      <c r="F189" s="123"/>
      <c r="G189" s="123"/>
      <c r="H189" s="125"/>
      <c r="I189" s="123"/>
      <c r="J189" s="123"/>
      <c r="K189" s="123"/>
      <c r="L189" s="123"/>
      <c r="M189" s="123"/>
      <c r="N189" s="123"/>
      <c r="O189" s="123"/>
      <c r="P189" s="123"/>
    </row>
    <row r="190" spans="1:16" ht="12.75" customHeight="1" x14ac:dyDescent="0.2">
      <c r="A190" s="123"/>
      <c r="B190" s="123"/>
      <c r="C190" s="123"/>
      <c r="D190" s="123"/>
      <c r="E190" s="123"/>
      <c r="F190" s="123"/>
      <c r="G190" s="123"/>
      <c r="H190" s="125"/>
      <c r="I190" s="123"/>
      <c r="J190" s="123"/>
      <c r="K190" s="123"/>
      <c r="L190" s="123"/>
      <c r="M190" s="123"/>
      <c r="N190" s="123"/>
      <c r="O190" s="123"/>
      <c r="P190" s="123"/>
    </row>
    <row r="191" spans="1:16" ht="12.75" customHeight="1" x14ac:dyDescent="0.2">
      <c r="A191" s="123"/>
      <c r="B191" s="123"/>
      <c r="C191" s="123"/>
      <c r="D191" s="123"/>
      <c r="E191" s="123"/>
      <c r="F191" s="123"/>
      <c r="G191" s="123"/>
      <c r="H191" s="125"/>
      <c r="I191" s="123"/>
      <c r="J191" s="123"/>
      <c r="K191" s="123"/>
      <c r="L191" s="123"/>
      <c r="M191" s="123"/>
      <c r="N191" s="123"/>
      <c r="O191" s="123"/>
      <c r="P191" s="123"/>
    </row>
    <row r="192" spans="1:16" ht="12.75" customHeight="1" x14ac:dyDescent="0.2">
      <c r="A192" s="123"/>
      <c r="B192" s="123"/>
      <c r="C192" s="123"/>
      <c r="D192" s="123"/>
      <c r="E192" s="123"/>
      <c r="F192" s="123"/>
      <c r="G192" s="123"/>
      <c r="H192" s="125"/>
      <c r="I192" s="123"/>
      <c r="J192" s="123"/>
      <c r="K192" s="123"/>
      <c r="L192" s="123"/>
      <c r="M192" s="123"/>
      <c r="N192" s="123"/>
      <c r="O192" s="123"/>
      <c r="P192" s="123"/>
    </row>
    <row r="193" spans="1:16" ht="12.75" customHeight="1" x14ac:dyDescent="0.2">
      <c r="A193" s="123"/>
      <c r="B193" s="123"/>
      <c r="C193" s="123"/>
      <c r="D193" s="123"/>
      <c r="E193" s="123"/>
      <c r="F193" s="123"/>
      <c r="G193" s="123"/>
      <c r="H193" s="125"/>
      <c r="I193" s="123"/>
      <c r="J193" s="123"/>
      <c r="K193" s="123"/>
      <c r="L193" s="123"/>
      <c r="M193" s="123"/>
      <c r="N193" s="123"/>
      <c r="O193" s="123"/>
      <c r="P193" s="123"/>
    </row>
    <row r="194" spans="1:16" ht="12.75" customHeight="1" x14ac:dyDescent="0.2">
      <c r="A194" s="123"/>
      <c r="B194" s="123"/>
      <c r="C194" s="123"/>
      <c r="D194" s="123"/>
      <c r="E194" s="123"/>
      <c r="F194" s="123"/>
      <c r="G194" s="123"/>
      <c r="H194" s="125"/>
      <c r="I194" s="123"/>
      <c r="J194" s="123"/>
      <c r="K194" s="123"/>
      <c r="L194" s="123"/>
      <c r="M194" s="123"/>
      <c r="N194" s="123"/>
      <c r="O194" s="123"/>
      <c r="P194" s="123"/>
    </row>
    <row r="195" spans="1:16" ht="12.75" customHeight="1" x14ac:dyDescent="0.2">
      <c r="A195" s="123"/>
      <c r="B195" s="123"/>
      <c r="C195" s="123"/>
      <c r="D195" s="123"/>
      <c r="E195" s="123"/>
      <c r="F195" s="123"/>
      <c r="G195" s="123"/>
      <c r="H195" s="125"/>
      <c r="I195" s="123"/>
      <c r="J195" s="123"/>
      <c r="K195" s="123"/>
      <c r="L195" s="123"/>
      <c r="M195" s="123"/>
      <c r="N195" s="123"/>
      <c r="O195" s="123"/>
      <c r="P195" s="123"/>
    </row>
    <row r="196" spans="1:16" ht="12.75" customHeight="1" x14ac:dyDescent="0.2">
      <c r="A196" s="123"/>
      <c r="B196" s="123"/>
      <c r="C196" s="123"/>
      <c r="D196" s="123"/>
      <c r="E196" s="123"/>
      <c r="F196" s="123"/>
      <c r="G196" s="123"/>
      <c r="H196" s="125"/>
      <c r="I196" s="123"/>
      <c r="J196" s="123"/>
      <c r="K196" s="123"/>
      <c r="L196" s="123"/>
      <c r="M196" s="123"/>
      <c r="N196" s="123"/>
      <c r="O196" s="123"/>
      <c r="P196" s="123"/>
    </row>
    <row r="197" spans="1:16" ht="12.75" customHeight="1" x14ac:dyDescent="0.2">
      <c r="A197" s="123"/>
      <c r="B197" s="123"/>
      <c r="C197" s="123"/>
      <c r="D197" s="123"/>
      <c r="E197" s="123"/>
      <c r="F197" s="123"/>
      <c r="G197" s="123"/>
      <c r="H197" s="125"/>
      <c r="I197" s="123"/>
      <c r="J197" s="123"/>
      <c r="K197" s="123"/>
      <c r="L197" s="123"/>
      <c r="M197" s="123"/>
      <c r="N197" s="123"/>
      <c r="O197" s="123"/>
      <c r="P197" s="123"/>
    </row>
    <row r="198" spans="1:16" ht="12.75" customHeight="1" x14ac:dyDescent="0.2">
      <c r="A198" s="123"/>
      <c r="B198" s="123"/>
      <c r="C198" s="123"/>
      <c r="D198" s="123"/>
      <c r="E198" s="123"/>
      <c r="F198" s="123"/>
      <c r="G198" s="123"/>
      <c r="H198" s="125"/>
      <c r="I198" s="123"/>
      <c r="J198" s="123"/>
      <c r="K198" s="123"/>
      <c r="L198" s="123"/>
      <c r="M198" s="123"/>
      <c r="N198" s="123"/>
      <c r="O198" s="123"/>
      <c r="P198" s="123"/>
    </row>
    <row r="199" spans="1:16" ht="12.75" customHeight="1" x14ac:dyDescent="0.2">
      <c r="A199" s="123"/>
      <c r="B199" s="123"/>
      <c r="C199" s="123"/>
      <c r="D199" s="123"/>
      <c r="E199" s="123"/>
      <c r="F199" s="123"/>
      <c r="G199" s="123"/>
      <c r="H199" s="125"/>
      <c r="I199" s="123"/>
      <c r="J199" s="123"/>
      <c r="K199" s="123"/>
      <c r="L199" s="123"/>
      <c r="M199" s="123"/>
      <c r="N199" s="123"/>
      <c r="O199" s="123"/>
      <c r="P199" s="123"/>
    </row>
    <row r="200" spans="1:16" ht="12.75" customHeight="1" x14ac:dyDescent="0.2">
      <c r="A200" s="123"/>
      <c r="B200" s="123"/>
      <c r="C200" s="123"/>
      <c r="D200" s="123"/>
      <c r="E200" s="123"/>
      <c r="F200" s="123"/>
      <c r="G200" s="123"/>
      <c r="H200" s="125"/>
      <c r="I200" s="123"/>
      <c r="J200" s="123"/>
      <c r="K200" s="123"/>
      <c r="L200" s="123"/>
      <c r="M200" s="123"/>
      <c r="N200" s="123"/>
      <c r="O200" s="123"/>
      <c r="P200" s="123"/>
    </row>
    <row r="201" spans="1:16" ht="12.75" customHeight="1" x14ac:dyDescent="0.2">
      <c r="A201" s="123"/>
      <c r="B201" s="123"/>
      <c r="C201" s="123"/>
      <c r="D201" s="123"/>
      <c r="E201" s="123"/>
      <c r="F201" s="123"/>
      <c r="G201" s="123"/>
      <c r="H201" s="125"/>
      <c r="I201" s="123"/>
      <c r="J201" s="123"/>
      <c r="K201" s="123"/>
      <c r="L201" s="123"/>
      <c r="M201" s="123"/>
      <c r="N201" s="123"/>
      <c r="O201" s="123"/>
      <c r="P201" s="123"/>
    </row>
    <row r="202" spans="1:16" ht="12.75" customHeight="1" x14ac:dyDescent="0.2">
      <c r="A202" s="123"/>
      <c r="B202" s="123"/>
      <c r="C202" s="123"/>
      <c r="D202" s="123"/>
      <c r="E202" s="123"/>
      <c r="F202" s="123"/>
      <c r="G202" s="123"/>
      <c r="H202" s="125"/>
      <c r="I202" s="123"/>
      <c r="J202" s="123"/>
      <c r="K202" s="123"/>
      <c r="L202" s="123"/>
      <c r="M202" s="123"/>
      <c r="N202" s="123"/>
      <c r="O202" s="123"/>
      <c r="P202" s="123"/>
    </row>
    <row r="203" spans="1:16" ht="12.75" customHeight="1" x14ac:dyDescent="0.2">
      <c r="A203" s="123"/>
      <c r="B203" s="123"/>
      <c r="C203" s="123"/>
      <c r="D203" s="123"/>
      <c r="E203" s="123"/>
      <c r="F203" s="123"/>
      <c r="G203" s="123"/>
      <c r="H203" s="125"/>
      <c r="I203" s="123"/>
      <c r="J203" s="123"/>
      <c r="K203" s="123"/>
      <c r="L203" s="123"/>
      <c r="M203" s="123"/>
      <c r="N203" s="123"/>
      <c r="O203" s="123"/>
      <c r="P203" s="123"/>
    </row>
    <row r="204" spans="1:16" ht="12.75" customHeight="1" x14ac:dyDescent="0.2">
      <c r="A204" s="123"/>
      <c r="B204" s="123"/>
      <c r="C204" s="123"/>
      <c r="D204" s="123"/>
      <c r="E204" s="123"/>
      <c r="F204" s="123"/>
      <c r="G204" s="123"/>
      <c r="H204" s="125"/>
      <c r="I204" s="123"/>
      <c r="J204" s="123"/>
      <c r="K204" s="123"/>
      <c r="L204" s="123"/>
      <c r="M204" s="123"/>
      <c r="N204" s="123"/>
      <c r="O204" s="123"/>
      <c r="P204" s="123"/>
    </row>
    <row r="205" spans="1:16" ht="12.75" customHeight="1" x14ac:dyDescent="0.2">
      <c r="A205" s="123"/>
      <c r="B205" s="123"/>
      <c r="C205" s="123"/>
      <c r="D205" s="123"/>
      <c r="E205" s="123"/>
      <c r="F205" s="123"/>
      <c r="G205" s="123"/>
      <c r="H205" s="125"/>
      <c r="I205" s="123"/>
      <c r="J205" s="123"/>
      <c r="K205" s="123"/>
      <c r="L205" s="123"/>
      <c r="M205" s="123"/>
      <c r="N205" s="123"/>
      <c r="O205" s="123"/>
      <c r="P205" s="123"/>
    </row>
    <row r="206" spans="1:16" ht="12.75" customHeight="1" x14ac:dyDescent="0.2">
      <c r="A206" s="123"/>
      <c r="B206" s="123"/>
      <c r="C206" s="123"/>
      <c r="D206" s="123"/>
      <c r="E206" s="123"/>
      <c r="F206" s="123"/>
      <c r="G206" s="123"/>
      <c r="H206" s="125"/>
      <c r="I206" s="123"/>
      <c r="J206" s="123"/>
      <c r="K206" s="123"/>
      <c r="L206" s="123"/>
      <c r="M206" s="123"/>
      <c r="N206" s="123"/>
      <c r="O206" s="123"/>
      <c r="P206" s="123"/>
    </row>
    <row r="207" spans="1:16" ht="12.75" customHeight="1" x14ac:dyDescent="0.2">
      <c r="A207" s="123"/>
      <c r="B207" s="123"/>
      <c r="C207" s="123"/>
      <c r="D207" s="123"/>
      <c r="E207" s="123"/>
      <c r="F207" s="123"/>
      <c r="G207" s="123"/>
      <c r="H207" s="125"/>
      <c r="I207" s="123"/>
      <c r="J207" s="123"/>
      <c r="K207" s="123"/>
      <c r="L207" s="123"/>
      <c r="M207" s="123"/>
      <c r="N207" s="123"/>
      <c r="O207" s="123"/>
      <c r="P207" s="123"/>
    </row>
    <row r="208" spans="1:16" ht="12.75" customHeight="1" x14ac:dyDescent="0.2">
      <c r="A208" s="123"/>
      <c r="B208" s="123"/>
      <c r="C208" s="123"/>
      <c r="D208" s="123"/>
      <c r="E208" s="123"/>
      <c r="F208" s="123"/>
      <c r="G208" s="123"/>
      <c r="H208" s="125"/>
      <c r="I208" s="123"/>
      <c r="J208" s="123"/>
      <c r="K208" s="123"/>
      <c r="L208" s="123"/>
      <c r="M208" s="123"/>
      <c r="N208" s="123"/>
      <c r="O208" s="123"/>
      <c r="P208" s="123"/>
    </row>
    <row r="209" spans="1:16" ht="12.75" customHeight="1" x14ac:dyDescent="0.2">
      <c r="A209" s="123"/>
      <c r="B209" s="123"/>
      <c r="C209" s="123"/>
      <c r="D209" s="123"/>
      <c r="E209" s="123"/>
      <c r="F209" s="123"/>
      <c r="G209" s="123"/>
      <c r="H209" s="125"/>
      <c r="I209" s="123"/>
      <c r="J209" s="123"/>
      <c r="K209" s="123"/>
      <c r="L209" s="123"/>
      <c r="M209" s="123"/>
      <c r="N209" s="123"/>
      <c r="O209" s="123"/>
      <c r="P209" s="123"/>
    </row>
    <row r="210" spans="1:16" ht="12.75" customHeight="1" x14ac:dyDescent="0.2">
      <c r="A210" s="123"/>
      <c r="B210" s="123"/>
      <c r="C210" s="123"/>
      <c r="D210" s="123"/>
      <c r="E210" s="123"/>
      <c r="F210" s="123"/>
      <c r="G210" s="123"/>
      <c r="H210" s="125"/>
      <c r="I210" s="123"/>
      <c r="J210" s="123"/>
      <c r="K210" s="123"/>
      <c r="L210" s="123"/>
      <c r="M210" s="123"/>
      <c r="N210" s="123"/>
      <c r="O210" s="123"/>
      <c r="P210" s="123"/>
    </row>
    <row r="211" spans="1:16" ht="12.75" customHeight="1" x14ac:dyDescent="0.2">
      <c r="A211" s="123"/>
      <c r="B211" s="123"/>
      <c r="C211" s="123"/>
      <c r="D211" s="123"/>
      <c r="E211" s="123"/>
      <c r="F211" s="123"/>
      <c r="G211" s="123"/>
      <c r="H211" s="125"/>
      <c r="I211" s="123"/>
      <c r="J211" s="123"/>
      <c r="K211" s="123"/>
      <c r="L211" s="123"/>
      <c r="M211" s="123"/>
      <c r="N211" s="123"/>
      <c r="O211" s="123"/>
      <c r="P211" s="123"/>
    </row>
    <row r="212" spans="1:16" ht="12.75" customHeight="1" x14ac:dyDescent="0.2">
      <c r="A212" s="123"/>
      <c r="B212" s="123"/>
      <c r="C212" s="123"/>
      <c r="D212" s="123"/>
      <c r="E212" s="123"/>
      <c r="F212" s="123"/>
      <c r="G212" s="123"/>
      <c r="H212" s="125"/>
      <c r="I212" s="123"/>
      <c r="J212" s="123"/>
      <c r="K212" s="123"/>
      <c r="L212" s="123"/>
      <c r="M212" s="123"/>
      <c r="N212" s="123"/>
      <c r="O212" s="123"/>
      <c r="P212" s="123"/>
    </row>
    <row r="213" spans="1:16" ht="12.75" customHeight="1" x14ac:dyDescent="0.2">
      <c r="A213" s="123"/>
      <c r="B213" s="123"/>
      <c r="C213" s="123"/>
      <c r="D213" s="123"/>
      <c r="E213" s="123"/>
      <c r="F213" s="123"/>
      <c r="G213" s="123"/>
      <c r="H213" s="125"/>
      <c r="I213" s="123"/>
      <c r="J213" s="123"/>
      <c r="K213" s="123"/>
      <c r="L213" s="123"/>
      <c r="M213" s="123"/>
      <c r="N213" s="123"/>
      <c r="O213" s="123"/>
      <c r="P213" s="123"/>
    </row>
    <row r="214" spans="1:16" ht="12.75" customHeight="1" x14ac:dyDescent="0.2">
      <c r="A214" s="123"/>
      <c r="B214" s="123"/>
      <c r="C214" s="123"/>
      <c r="D214" s="123"/>
      <c r="E214" s="123"/>
      <c r="F214" s="123"/>
      <c r="G214" s="123"/>
      <c r="H214" s="125"/>
      <c r="I214" s="123"/>
      <c r="J214" s="123"/>
      <c r="K214" s="123"/>
      <c r="L214" s="123"/>
      <c r="M214" s="123"/>
      <c r="N214" s="123"/>
      <c r="O214" s="123"/>
      <c r="P214" s="123"/>
    </row>
    <row r="215" spans="1:16" ht="12.75" customHeight="1" x14ac:dyDescent="0.2">
      <c r="A215" s="123"/>
      <c r="B215" s="123"/>
      <c r="C215" s="123"/>
      <c r="D215" s="123"/>
      <c r="E215" s="123"/>
      <c r="F215" s="123"/>
      <c r="G215" s="123"/>
      <c r="H215" s="125"/>
      <c r="I215" s="123"/>
      <c r="J215" s="123"/>
      <c r="K215" s="123"/>
      <c r="L215" s="123"/>
      <c r="M215" s="123"/>
      <c r="N215" s="123"/>
      <c r="O215" s="123"/>
      <c r="P215" s="123"/>
    </row>
    <row r="216" spans="1:16" ht="12.75" customHeight="1" x14ac:dyDescent="0.2">
      <c r="A216" s="123"/>
      <c r="B216" s="123"/>
      <c r="C216" s="123"/>
      <c r="D216" s="123"/>
      <c r="E216" s="123"/>
      <c r="F216" s="123"/>
      <c r="G216" s="123"/>
      <c r="H216" s="125"/>
      <c r="I216" s="123"/>
      <c r="J216" s="123"/>
      <c r="K216" s="123"/>
      <c r="L216" s="123"/>
      <c r="M216" s="123"/>
      <c r="N216" s="123"/>
      <c r="O216" s="123"/>
      <c r="P216" s="123"/>
    </row>
    <row r="217" spans="1:16" ht="12.75" customHeight="1" x14ac:dyDescent="0.2">
      <c r="A217" s="123"/>
      <c r="B217" s="123"/>
      <c r="C217" s="123"/>
      <c r="D217" s="123"/>
      <c r="E217" s="123"/>
      <c r="F217" s="123"/>
      <c r="G217" s="123"/>
      <c r="H217" s="125"/>
      <c r="I217" s="123"/>
      <c r="J217" s="123"/>
      <c r="K217" s="123"/>
      <c r="L217" s="123"/>
      <c r="M217" s="123"/>
      <c r="N217" s="123"/>
      <c r="O217" s="123"/>
      <c r="P217" s="123"/>
    </row>
    <row r="218" spans="1:16" ht="12.75" customHeight="1" x14ac:dyDescent="0.2">
      <c r="A218" s="123"/>
      <c r="B218" s="123"/>
      <c r="C218" s="123"/>
      <c r="D218" s="123"/>
      <c r="E218" s="123"/>
      <c r="F218" s="123"/>
      <c r="G218" s="123"/>
      <c r="H218" s="125"/>
      <c r="I218" s="123"/>
      <c r="J218" s="123"/>
      <c r="K218" s="123"/>
      <c r="L218" s="123"/>
      <c r="M218" s="123"/>
      <c r="N218" s="123"/>
      <c r="O218" s="123"/>
      <c r="P218" s="123"/>
    </row>
    <row r="219" spans="1:16" ht="12.75" customHeight="1" x14ac:dyDescent="0.2">
      <c r="A219" s="123"/>
      <c r="B219" s="123"/>
      <c r="C219" s="123"/>
      <c r="D219" s="123"/>
      <c r="E219" s="123"/>
      <c r="F219" s="123"/>
      <c r="G219" s="123"/>
      <c r="H219" s="125"/>
      <c r="I219" s="123"/>
      <c r="J219" s="123"/>
      <c r="K219" s="123"/>
      <c r="L219" s="123"/>
      <c r="M219" s="123"/>
      <c r="N219" s="123"/>
      <c r="O219" s="123"/>
      <c r="P219" s="123"/>
    </row>
    <row r="220" spans="1:16" ht="12.75" customHeight="1" x14ac:dyDescent="0.2">
      <c r="A220" s="123"/>
      <c r="B220" s="123"/>
      <c r="C220" s="123"/>
      <c r="D220" s="123"/>
      <c r="E220" s="123"/>
      <c r="F220" s="123"/>
      <c r="G220" s="123"/>
      <c r="H220" s="125"/>
      <c r="I220" s="123"/>
      <c r="J220" s="123"/>
      <c r="K220" s="123"/>
      <c r="L220" s="123"/>
      <c r="M220" s="123"/>
      <c r="N220" s="123"/>
      <c r="O220" s="123"/>
      <c r="P220" s="123"/>
    </row>
    <row r="221" spans="1:16" ht="12.75" customHeight="1" x14ac:dyDescent="0.2">
      <c r="A221" s="123"/>
      <c r="B221" s="123"/>
      <c r="C221" s="123"/>
      <c r="D221" s="123"/>
      <c r="E221" s="123"/>
      <c r="F221" s="123"/>
      <c r="G221" s="123"/>
      <c r="H221" s="125"/>
      <c r="I221" s="123"/>
      <c r="J221" s="123"/>
      <c r="K221" s="123"/>
      <c r="L221" s="123"/>
      <c r="M221" s="123"/>
      <c r="N221" s="123"/>
      <c r="O221" s="123"/>
      <c r="P221" s="123"/>
    </row>
    <row r="222" spans="1:16" ht="12.75" customHeight="1" x14ac:dyDescent="0.2">
      <c r="A222" s="123"/>
      <c r="B222" s="123"/>
      <c r="C222" s="123"/>
      <c r="D222" s="123"/>
      <c r="E222" s="123"/>
      <c r="F222" s="123"/>
      <c r="G222" s="123"/>
      <c r="H222" s="125"/>
      <c r="I222" s="123"/>
      <c r="J222" s="123"/>
      <c r="K222" s="123"/>
      <c r="L222" s="123"/>
      <c r="M222" s="123"/>
      <c r="N222" s="123"/>
      <c r="O222" s="123"/>
      <c r="P222" s="123"/>
    </row>
    <row r="223" spans="1:16" ht="12.75" customHeight="1" x14ac:dyDescent="0.2">
      <c r="A223" s="123"/>
      <c r="B223" s="123"/>
      <c r="C223" s="123"/>
      <c r="D223" s="123"/>
      <c r="E223" s="123"/>
      <c r="F223" s="123"/>
      <c r="G223" s="123"/>
      <c r="H223" s="125"/>
      <c r="I223" s="123"/>
      <c r="J223" s="123"/>
      <c r="K223" s="123"/>
      <c r="L223" s="123"/>
      <c r="M223" s="123"/>
      <c r="N223" s="123"/>
      <c r="O223" s="123"/>
      <c r="P223" s="123"/>
    </row>
    <row r="224" spans="1:16" ht="12.75" customHeight="1" x14ac:dyDescent="0.2">
      <c r="A224" s="123"/>
      <c r="B224" s="123"/>
      <c r="C224" s="123"/>
      <c r="D224" s="123"/>
      <c r="E224" s="123"/>
      <c r="F224" s="123"/>
      <c r="G224" s="123"/>
      <c r="H224" s="125"/>
      <c r="I224" s="123"/>
      <c r="J224" s="123"/>
      <c r="K224" s="123"/>
      <c r="L224" s="123"/>
      <c r="M224" s="123"/>
      <c r="N224" s="123"/>
      <c r="O224" s="123"/>
      <c r="P224" s="123"/>
    </row>
    <row r="225" spans="1:16" ht="12.75" customHeight="1" x14ac:dyDescent="0.2">
      <c r="A225" s="123"/>
      <c r="B225" s="123"/>
      <c r="C225" s="123"/>
      <c r="D225" s="123"/>
      <c r="E225" s="123"/>
      <c r="F225" s="123"/>
      <c r="G225" s="123"/>
      <c r="H225" s="125"/>
      <c r="I225" s="123"/>
      <c r="J225" s="123"/>
      <c r="K225" s="123"/>
      <c r="L225" s="123"/>
      <c r="M225" s="123"/>
      <c r="N225" s="123"/>
      <c r="O225" s="123"/>
      <c r="P225" s="123"/>
    </row>
    <row r="226" spans="1:16" ht="12.75" customHeight="1" x14ac:dyDescent="0.2">
      <c r="A226" s="123"/>
      <c r="B226" s="123"/>
      <c r="C226" s="123"/>
      <c r="D226" s="123"/>
      <c r="E226" s="123"/>
      <c r="F226" s="123"/>
      <c r="G226" s="123"/>
      <c r="H226" s="125"/>
      <c r="I226" s="123"/>
      <c r="J226" s="123"/>
      <c r="K226" s="123"/>
      <c r="L226" s="123"/>
      <c r="M226" s="123"/>
      <c r="N226" s="123"/>
      <c r="O226" s="123"/>
      <c r="P226" s="123"/>
    </row>
    <row r="227" spans="1:16" ht="12.75" customHeight="1" x14ac:dyDescent="0.2">
      <c r="A227" s="123"/>
      <c r="B227" s="123"/>
      <c r="C227" s="123"/>
      <c r="D227" s="123"/>
      <c r="E227" s="123"/>
      <c r="F227" s="123"/>
      <c r="G227" s="123"/>
      <c r="H227" s="125"/>
      <c r="I227" s="123"/>
      <c r="J227" s="123"/>
      <c r="K227" s="123"/>
      <c r="L227" s="123"/>
      <c r="M227" s="123"/>
      <c r="N227" s="123"/>
      <c r="O227" s="123"/>
      <c r="P227" s="123"/>
    </row>
    <row r="228" spans="1:16" ht="12.75" customHeight="1" x14ac:dyDescent="0.2">
      <c r="A228" s="123"/>
      <c r="B228" s="123"/>
      <c r="C228" s="123"/>
      <c r="D228" s="123"/>
      <c r="E228" s="123"/>
      <c r="F228" s="123"/>
      <c r="G228" s="123"/>
      <c r="H228" s="125"/>
      <c r="I228" s="123"/>
      <c r="J228" s="123"/>
      <c r="K228" s="123"/>
      <c r="L228" s="123"/>
      <c r="M228" s="123"/>
      <c r="N228" s="123"/>
      <c r="O228" s="123"/>
      <c r="P228" s="123"/>
    </row>
    <row r="229" spans="1:16" ht="12.75" customHeight="1" x14ac:dyDescent="0.2">
      <c r="A229" s="123"/>
      <c r="B229" s="123"/>
      <c r="C229" s="123"/>
      <c r="D229" s="123"/>
      <c r="E229" s="123"/>
      <c r="F229" s="123"/>
      <c r="G229" s="123"/>
      <c r="H229" s="125"/>
      <c r="I229" s="123"/>
      <c r="J229" s="123"/>
      <c r="K229" s="123"/>
      <c r="L229" s="123"/>
      <c r="M229" s="123"/>
      <c r="N229" s="123"/>
      <c r="O229" s="123"/>
      <c r="P229" s="123"/>
    </row>
    <row r="230" spans="1:16" ht="12.75" customHeight="1" x14ac:dyDescent="0.2">
      <c r="A230" s="123"/>
      <c r="B230" s="123"/>
      <c r="C230" s="123"/>
      <c r="D230" s="123"/>
      <c r="E230" s="123"/>
      <c r="F230" s="123"/>
      <c r="G230" s="123"/>
      <c r="H230" s="125"/>
      <c r="I230" s="123"/>
      <c r="J230" s="123"/>
      <c r="K230" s="123"/>
      <c r="L230" s="123"/>
      <c r="M230" s="123"/>
      <c r="N230" s="123"/>
      <c r="O230" s="123"/>
      <c r="P230" s="123"/>
    </row>
    <row r="231" spans="1:16" ht="12.75" customHeight="1" x14ac:dyDescent="0.2">
      <c r="A231" s="123"/>
      <c r="B231" s="123"/>
      <c r="C231" s="123"/>
      <c r="D231" s="123"/>
      <c r="E231" s="123"/>
      <c r="F231" s="123"/>
      <c r="G231" s="123"/>
      <c r="H231" s="125"/>
      <c r="I231" s="123"/>
      <c r="J231" s="123"/>
      <c r="K231" s="123"/>
      <c r="L231" s="123"/>
      <c r="M231" s="123"/>
      <c r="N231" s="123"/>
      <c r="O231" s="123"/>
      <c r="P231" s="123"/>
    </row>
    <row r="232" spans="1:16" ht="12.75" customHeight="1" x14ac:dyDescent="0.2">
      <c r="A232" s="123"/>
      <c r="B232" s="123"/>
      <c r="C232" s="123"/>
      <c r="D232" s="123"/>
      <c r="E232" s="123"/>
      <c r="F232" s="123"/>
      <c r="G232" s="123"/>
      <c r="H232" s="125"/>
      <c r="I232" s="123"/>
      <c r="J232" s="123"/>
      <c r="K232" s="123"/>
      <c r="L232" s="123"/>
      <c r="M232" s="123"/>
      <c r="N232" s="123"/>
      <c r="O232" s="123"/>
      <c r="P232" s="123"/>
    </row>
    <row r="233" spans="1:16" ht="12.75" customHeight="1" x14ac:dyDescent="0.2">
      <c r="A233" s="123"/>
      <c r="B233" s="123"/>
      <c r="C233" s="123"/>
      <c r="D233" s="123"/>
      <c r="E233" s="123"/>
      <c r="F233" s="123"/>
      <c r="G233" s="123"/>
      <c r="H233" s="125"/>
      <c r="I233" s="123"/>
      <c r="J233" s="123"/>
      <c r="K233" s="123"/>
      <c r="L233" s="123"/>
      <c r="M233" s="123"/>
      <c r="N233" s="123"/>
      <c r="O233" s="123"/>
      <c r="P233" s="123"/>
    </row>
    <row r="234" spans="1:16" ht="12.75" customHeight="1" x14ac:dyDescent="0.2">
      <c r="A234" s="123"/>
      <c r="B234" s="123"/>
      <c r="C234" s="123"/>
      <c r="D234" s="123"/>
      <c r="E234" s="123"/>
      <c r="F234" s="123"/>
      <c r="G234" s="123"/>
      <c r="H234" s="125"/>
      <c r="I234" s="123"/>
      <c r="J234" s="123"/>
      <c r="K234" s="123"/>
      <c r="L234" s="123"/>
      <c r="M234" s="123"/>
      <c r="N234" s="123"/>
      <c r="O234" s="123"/>
      <c r="P234" s="123"/>
    </row>
    <row r="235" spans="1:16" ht="12.75" customHeight="1" x14ac:dyDescent="0.2">
      <c r="A235" s="123"/>
      <c r="B235" s="123"/>
      <c r="C235" s="123"/>
      <c r="D235" s="123"/>
      <c r="E235" s="123"/>
      <c r="F235" s="123"/>
      <c r="G235" s="123"/>
      <c r="H235" s="125"/>
      <c r="I235" s="123"/>
      <c r="J235" s="123"/>
      <c r="K235" s="123"/>
      <c r="L235" s="123"/>
      <c r="M235" s="123"/>
      <c r="N235" s="123"/>
      <c r="O235" s="123"/>
      <c r="P235" s="123"/>
    </row>
    <row r="236" spans="1:16" ht="12.75" customHeight="1" x14ac:dyDescent="0.2">
      <c r="A236" s="123"/>
      <c r="B236" s="123"/>
      <c r="C236" s="123"/>
      <c r="D236" s="123"/>
      <c r="E236" s="123"/>
      <c r="F236" s="123"/>
      <c r="G236" s="123"/>
      <c r="H236" s="125"/>
      <c r="I236" s="123"/>
      <c r="J236" s="123"/>
      <c r="K236" s="123"/>
      <c r="L236" s="123"/>
      <c r="M236" s="123"/>
      <c r="N236" s="123"/>
      <c r="O236" s="123"/>
      <c r="P236" s="123"/>
    </row>
    <row r="237" spans="1:16" ht="12.75" customHeight="1" x14ac:dyDescent="0.2">
      <c r="A237" s="123"/>
      <c r="B237" s="123"/>
      <c r="C237" s="123"/>
      <c r="D237" s="123"/>
      <c r="E237" s="123"/>
      <c r="F237" s="123"/>
      <c r="G237" s="123"/>
      <c r="H237" s="125"/>
      <c r="I237" s="123"/>
      <c r="J237" s="123"/>
      <c r="K237" s="123"/>
      <c r="L237" s="123"/>
      <c r="M237" s="123"/>
      <c r="N237" s="123"/>
      <c r="O237" s="123"/>
      <c r="P237" s="123"/>
    </row>
    <row r="238" spans="1:16" ht="12.75" customHeight="1" x14ac:dyDescent="0.2">
      <c r="A238" s="123"/>
      <c r="B238" s="123"/>
      <c r="C238" s="123"/>
      <c r="D238" s="123"/>
      <c r="E238" s="123"/>
      <c r="F238" s="123"/>
      <c r="G238" s="123"/>
      <c r="H238" s="125"/>
      <c r="I238" s="123"/>
      <c r="J238" s="123"/>
      <c r="K238" s="123"/>
      <c r="L238" s="123"/>
      <c r="M238" s="123"/>
      <c r="N238" s="123"/>
      <c r="O238" s="123"/>
      <c r="P238" s="123"/>
    </row>
    <row r="239" spans="1:16" ht="12.75" customHeight="1" x14ac:dyDescent="0.2">
      <c r="A239" s="123"/>
      <c r="B239" s="123"/>
      <c r="C239" s="123"/>
      <c r="D239" s="123"/>
      <c r="E239" s="123"/>
      <c r="F239" s="123"/>
      <c r="G239" s="123"/>
      <c r="H239" s="125"/>
      <c r="I239" s="123"/>
      <c r="J239" s="123"/>
      <c r="K239" s="123"/>
      <c r="L239" s="123"/>
      <c r="M239" s="123"/>
      <c r="N239" s="123"/>
      <c r="O239" s="123"/>
      <c r="P239" s="123"/>
    </row>
    <row r="240" spans="1:16" ht="12.75" customHeight="1" x14ac:dyDescent="0.2">
      <c r="A240" s="123"/>
      <c r="B240" s="123"/>
      <c r="C240" s="123"/>
      <c r="D240" s="123"/>
      <c r="E240" s="123"/>
      <c r="F240" s="123"/>
      <c r="G240" s="123"/>
      <c r="H240" s="125"/>
      <c r="I240" s="123"/>
      <c r="J240" s="123"/>
      <c r="K240" s="123"/>
      <c r="L240" s="123"/>
      <c r="M240" s="123"/>
      <c r="N240" s="123"/>
      <c r="O240" s="123"/>
      <c r="P240" s="123"/>
    </row>
    <row r="241" spans="1:16" ht="12.75" customHeight="1" x14ac:dyDescent="0.2">
      <c r="A241" s="123"/>
      <c r="B241" s="123"/>
      <c r="C241" s="123"/>
      <c r="D241" s="123"/>
      <c r="E241" s="123"/>
      <c r="F241" s="123"/>
      <c r="G241" s="123"/>
      <c r="H241" s="125"/>
      <c r="I241" s="123"/>
      <c r="J241" s="123"/>
      <c r="K241" s="123"/>
      <c r="L241" s="123"/>
      <c r="M241" s="123"/>
      <c r="N241" s="123"/>
      <c r="O241" s="123"/>
      <c r="P241" s="123"/>
    </row>
    <row r="242" spans="1:16" ht="12.75" customHeight="1" x14ac:dyDescent="0.2">
      <c r="A242" s="123"/>
      <c r="B242" s="123"/>
      <c r="C242" s="123"/>
      <c r="D242" s="123"/>
      <c r="E242" s="123"/>
      <c r="F242" s="123"/>
      <c r="G242" s="123"/>
      <c r="H242" s="125"/>
      <c r="I242" s="123"/>
      <c r="J242" s="123"/>
      <c r="K242" s="123"/>
      <c r="L242" s="123"/>
      <c r="M242" s="123"/>
      <c r="N242" s="123"/>
      <c r="O242" s="123"/>
      <c r="P242" s="123"/>
    </row>
    <row r="243" spans="1:16" ht="12.75" customHeight="1" x14ac:dyDescent="0.2">
      <c r="A243" s="123"/>
      <c r="B243" s="123"/>
      <c r="C243" s="123"/>
      <c r="D243" s="123"/>
      <c r="E243" s="123"/>
      <c r="F243" s="123"/>
      <c r="G243" s="123"/>
      <c r="H243" s="125"/>
      <c r="I243" s="123"/>
      <c r="J243" s="123"/>
      <c r="K243" s="123"/>
      <c r="L243" s="123"/>
      <c r="M243" s="123"/>
      <c r="N243" s="123"/>
      <c r="O243" s="123"/>
      <c r="P243" s="123"/>
    </row>
    <row r="244" spans="1:16" ht="12.75" customHeight="1" x14ac:dyDescent="0.2">
      <c r="A244" s="123"/>
      <c r="B244" s="123"/>
      <c r="C244" s="123"/>
      <c r="D244" s="123"/>
      <c r="E244" s="123"/>
      <c r="F244" s="123"/>
      <c r="G244" s="123"/>
      <c r="H244" s="125"/>
      <c r="I244" s="123"/>
      <c r="J244" s="123"/>
      <c r="K244" s="123"/>
      <c r="L244" s="123"/>
      <c r="M244" s="123"/>
      <c r="N244" s="123"/>
      <c r="O244" s="123"/>
      <c r="P244" s="123"/>
    </row>
    <row r="245" spans="1:16" ht="12.75" customHeight="1" x14ac:dyDescent="0.2">
      <c r="A245" s="123"/>
      <c r="B245" s="123"/>
      <c r="C245" s="123"/>
      <c r="D245" s="123"/>
      <c r="E245" s="123"/>
      <c r="F245" s="123"/>
      <c r="G245" s="123"/>
      <c r="H245" s="125"/>
      <c r="I245" s="123"/>
      <c r="J245" s="123"/>
      <c r="K245" s="123"/>
      <c r="L245" s="123"/>
      <c r="M245" s="123"/>
      <c r="N245" s="123"/>
      <c r="O245" s="123"/>
      <c r="P245" s="123"/>
    </row>
    <row r="246" spans="1:16" ht="12.75" customHeight="1" x14ac:dyDescent="0.2">
      <c r="A246" s="123"/>
      <c r="B246" s="123"/>
      <c r="C246" s="123"/>
      <c r="D246" s="123"/>
      <c r="E246" s="123"/>
      <c r="F246" s="123"/>
      <c r="G246" s="123"/>
      <c r="H246" s="125"/>
      <c r="I246" s="123"/>
      <c r="J246" s="123"/>
      <c r="K246" s="123"/>
      <c r="L246" s="123"/>
      <c r="M246" s="123"/>
      <c r="N246" s="123"/>
      <c r="O246" s="123"/>
      <c r="P246" s="123"/>
    </row>
    <row r="247" spans="1:16" ht="12.75" customHeight="1" x14ac:dyDescent="0.2">
      <c r="A247" s="123"/>
      <c r="B247" s="123"/>
      <c r="C247" s="123"/>
      <c r="D247" s="123"/>
      <c r="E247" s="123"/>
      <c r="F247" s="123"/>
      <c r="G247" s="123"/>
      <c r="H247" s="125"/>
      <c r="I247" s="123"/>
      <c r="J247" s="123"/>
      <c r="K247" s="123"/>
      <c r="L247" s="123"/>
      <c r="M247" s="123"/>
      <c r="N247" s="123"/>
      <c r="O247" s="123"/>
      <c r="P247" s="123"/>
    </row>
    <row r="248" spans="1:16" ht="12.75" customHeight="1" x14ac:dyDescent="0.2">
      <c r="A248" s="123"/>
      <c r="B248" s="123"/>
      <c r="C248" s="123"/>
      <c r="D248" s="123"/>
      <c r="E248" s="123"/>
      <c r="F248" s="123"/>
      <c r="G248" s="123"/>
      <c r="H248" s="125"/>
      <c r="I248" s="123"/>
      <c r="J248" s="123"/>
      <c r="K248" s="123"/>
      <c r="L248" s="123"/>
      <c r="M248" s="123"/>
      <c r="N248" s="123"/>
      <c r="O248" s="123"/>
      <c r="P248" s="123"/>
    </row>
    <row r="249" spans="1:16" ht="12.75" customHeight="1" x14ac:dyDescent="0.2">
      <c r="A249" s="123"/>
      <c r="B249" s="123"/>
      <c r="C249" s="123"/>
      <c r="D249" s="123"/>
      <c r="E249" s="123"/>
      <c r="F249" s="123"/>
      <c r="G249" s="123"/>
      <c r="H249" s="125"/>
      <c r="I249" s="123"/>
      <c r="J249" s="123"/>
      <c r="K249" s="123"/>
      <c r="L249" s="123"/>
      <c r="M249" s="123"/>
      <c r="N249" s="123"/>
      <c r="O249" s="123"/>
      <c r="P249" s="123"/>
    </row>
    <row r="250" spans="1:16" ht="12.75" customHeight="1" x14ac:dyDescent="0.2">
      <c r="A250" s="123"/>
      <c r="B250" s="123"/>
      <c r="C250" s="123"/>
      <c r="D250" s="123"/>
      <c r="E250" s="123"/>
      <c r="F250" s="123"/>
      <c r="G250" s="123"/>
      <c r="H250" s="125"/>
      <c r="I250" s="123"/>
      <c r="J250" s="123"/>
      <c r="K250" s="123"/>
      <c r="L250" s="123"/>
      <c r="M250" s="123"/>
      <c r="N250" s="123"/>
      <c r="O250" s="123"/>
      <c r="P250" s="123"/>
    </row>
    <row r="251" spans="1:16" ht="12.75" customHeight="1" x14ac:dyDescent="0.2">
      <c r="A251" s="123"/>
      <c r="B251" s="123"/>
      <c r="C251" s="123"/>
      <c r="D251" s="123"/>
      <c r="E251" s="123"/>
      <c r="F251" s="123"/>
      <c r="G251" s="123"/>
      <c r="H251" s="125"/>
      <c r="I251" s="123"/>
      <c r="J251" s="123"/>
      <c r="K251" s="123"/>
      <c r="L251" s="123"/>
      <c r="M251" s="123"/>
      <c r="N251" s="123"/>
      <c r="O251" s="123"/>
      <c r="P251" s="123"/>
    </row>
    <row r="252" spans="1:16" ht="12.75" customHeight="1" x14ac:dyDescent="0.2">
      <c r="A252" s="123"/>
      <c r="B252" s="123"/>
      <c r="C252" s="123"/>
      <c r="D252" s="123"/>
      <c r="E252" s="123"/>
      <c r="F252" s="123"/>
      <c r="G252" s="123"/>
      <c r="H252" s="125"/>
      <c r="I252" s="123"/>
      <c r="J252" s="123"/>
      <c r="K252" s="123"/>
      <c r="L252" s="123"/>
      <c r="M252" s="123"/>
      <c r="N252" s="123"/>
      <c r="O252" s="123"/>
      <c r="P252" s="123"/>
    </row>
    <row r="253" spans="1:16" ht="12.75" customHeight="1" x14ac:dyDescent="0.2">
      <c r="A253" s="123"/>
      <c r="B253" s="123"/>
      <c r="C253" s="123"/>
      <c r="D253" s="123"/>
      <c r="E253" s="123"/>
      <c r="F253" s="123"/>
      <c r="G253" s="123"/>
      <c r="H253" s="125"/>
      <c r="I253" s="123"/>
      <c r="J253" s="123"/>
      <c r="K253" s="123"/>
      <c r="L253" s="123"/>
      <c r="M253" s="123"/>
      <c r="N253" s="123"/>
      <c r="O253" s="123"/>
      <c r="P253" s="123"/>
    </row>
    <row r="254" spans="1:16" ht="12.75" customHeight="1" x14ac:dyDescent="0.2">
      <c r="A254" s="123"/>
      <c r="B254" s="123"/>
      <c r="C254" s="123"/>
      <c r="D254" s="123"/>
      <c r="E254" s="123"/>
      <c r="F254" s="123"/>
      <c r="G254" s="123"/>
      <c r="H254" s="125"/>
      <c r="I254" s="123"/>
      <c r="J254" s="123"/>
      <c r="K254" s="123"/>
      <c r="L254" s="123"/>
      <c r="M254" s="123"/>
      <c r="N254" s="123"/>
      <c r="O254" s="123"/>
      <c r="P254" s="123"/>
    </row>
    <row r="255" spans="1:16" ht="12.75" customHeight="1" x14ac:dyDescent="0.2">
      <c r="A255" s="123"/>
      <c r="B255" s="123"/>
      <c r="C255" s="123"/>
      <c r="D255" s="123"/>
      <c r="E255" s="123"/>
      <c r="F255" s="123"/>
      <c r="G255" s="123"/>
      <c r="H255" s="125"/>
      <c r="I255" s="123"/>
      <c r="J255" s="123"/>
      <c r="K255" s="123"/>
      <c r="L255" s="123"/>
      <c r="M255" s="123"/>
      <c r="N255" s="123"/>
      <c r="O255" s="123"/>
      <c r="P255" s="123"/>
    </row>
    <row r="256" spans="1:16" ht="12.75" customHeight="1" x14ac:dyDescent="0.2">
      <c r="A256" s="123"/>
      <c r="B256" s="123"/>
      <c r="C256" s="123"/>
      <c r="D256" s="123"/>
      <c r="E256" s="123"/>
      <c r="F256" s="123"/>
      <c r="G256" s="123"/>
      <c r="H256" s="125"/>
      <c r="I256" s="123"/>
      <c r="J256" s="123"/>
      <c r="K256" s="123"/>
      <c r="L256" s="123"/>
      <c r="M256" s="123"/>
      <c r="N256" s="123"/>
      <c r="O256" s="123"/>
      <c r="P256" s="123"/>
    </row>
    <row r="257" spans="1:16" ht="12.75" customHeight="1" x14ac:dyDescent="0.2">
      <c r="A257" s="123"/>
      <c r="B257" s="123"/>
      <c r="C257" s="123"/>
      <c r="D257" s="123"/>
      <c r="E257" s="123"/>
      <c r="F257" s="123"/>
      <c r="G257" s="123"/>
      <c r="H257" s="125"/>
      <c r="I257" s="123"/>
      <c r="J257" s="123"/>
      <c r="K257" s="123"/>
      <c r="L257" s="123"/>
      <c r="M257" s="123"/>
      <c r="N257" s="123"/>
      <c r="O257" s="123"/>
      <c r="P257" s="123"/>
    </row>
    <row r="258" spans="1:16" ht="12.75" customHeight="1" x14ac:dyDescent="0.2">
      <c r="A258" s="123"/>
      <c r="B258" s="123"/>
      <c r="C258" s="123"/>
      <c r="D258" s="123"/>
      <c r="E258" s="123"/>
      <c r="F258" s="123"/>
      <c r="G258" s="123"/>
      <c r="H258" s="125"/>
      <c r="I258" s="123"/>
      <c r="J258" s="123"/>
      <c r="K258" s="123"/>
      <c r="L258" s="123"/>
      <c r="M258" s="123"/>
      <c r="N258" s="123"/>
      <c r="O258" s="123"/>
      <c r="P258" s="123"/>
    </row>
    <row r="259" spans="1:16" ht="12.75" customHeight="1" x14ac:dyDescent="0.2">
      <c r="A259" s="123"/>
      <c r="B259" s="123"/>
      <c r="C259" s="123"/>
      <c r="D259" s="123"/>
      <c r="E259" s="123"/>
      <c r="F259" s="123"/>
      <c r="G259" s="123"/>
      <c r="H259" s="125"/>
      <c r="I259" s="123"/>
      <c r="J259" s="123"/>
      <c r="K259" s="123"/>
      <c r="L259" s="123"/>
      <c r="M259" s="123"/>
      <c r="N259" s="123"/>
      <c r="O259" s="123"/>
      <c r="P259" s="123"/>
    </row>
    <row r="260" spans="1:16" ht="12.75" customHeight="1" x14ac:dyDescent="0.2">
      <c r="A260" s="123"/>
      <c r="B260" s="123"/>
      <c r="C260" s="123"/>
      <c r="D260" s="123"/>
      <c r="E260" s="123"/>
      <c r="F260" s="123"/>
      <c r="G260" s="123"/>
      <c r="H260" s="125"/>
      <c r="I260" s="123"/>
      <c r="J260" s="123"/>
      <c r="K260" s="123"/>
      <c r="L260" s="123"/>
      <c r="M260" s="123"/>
      <c r="N260" s="123"/>
      <c r="O260" s="123"/>
      <c r="P260" s="123"/>
    </row>
    <row r="261" spans="1:16" ht="12.75" customHeight="1" x14ac:dyDescent="0.2">
      <c r="A261" s="123"/>
      <c r="B261" s="123"/>
      <c r="C261" s="123"/>
      <c r="D261" s="123"/>
      <c r="E261" s="123"/>
      <c r="F261" s="123"/>
      <c r="G261" s="123"/>
      <c r="H261" s="125"/>
      <c r="I261" s="123"/>
      <c r="J261" s="123"/>
      <c r="K261" s="123"/>
      <c r="L261" s="123"/>
      <c r="M261" s="123"/>
      <c r="N261" s="123"/>
      <c r="O261" s="123"/>
      <c r="P261" s="123"/>
    </row>
    <row r="262" spans="1:16" ht="12.75" customHeight="1" x14ac:dyDescent="0.2">
      <c r="A262" s="123"/>
      <c r="B262" s="123"/>
      <c r="C262" s="123"/>
      <c r="D262" s="123"/>
      <c r="E262" s="123"/>
      <c r="F262" s="123"/>
      <c r="G262" s="123"/>
      <c r="H262" s="125"/>
      <c r="I262" s="123"/>
      <c r="J262" s="123"/>
      <c r="K262" s="123"/>
      <c r="L262" s="123"/>
      <c r="M262" s="123"/>
      <c r="N262" s="123"/>
      <c r="O262" s="123"/>
      <c r="P262" s="123"/>
    </row>
    <row r="263" spans="1:16" ht="12.75" customHeight="1" x14ac:dyDescent="0.2">
      <c r="A263" s="123"/>
      <c r="B263" s="123"/>
      <c r="C263" s="123"/>
      <c r="D263" s="123"/>
      <c r="E263" s="123"/>
      <c r="F263" s="123"/>
      <c r="G263" s="123"/>
      <c r="H263" s="125"/>
      <c r="I263" s="123"/>
      <c r="J263" s="123"/>
      <c r="K263" s="123"/>
      <c r="L263" s="123"/>
      <c r="M263" s="123"/>
      <c r="N263" s="123"/>
      <c r="O263" s="123"/>
      <c r="P263" s="123"/>
    </row>
    <row r="264" spans="1:16" ht="12.75" customHeight="1" x14ac:dyDescent="0.2">
      <c r="A264" s="123"/>
      <c r="B264" s="123"/>
      <c r="C264" s="123"/>
      <c r="D264" s="123"/>
      <c r="E264" s="123"/>
      <c r="F264" s="123"/>
      <c r="G264" s="123"/>
      <c r="H264" s="125"/>
      <c r="I264" s="123"/>
      <c r="J264" s="123"/>
      <c r="K264" s="123"/>
      <c r="L264" s="123"/>
      <c r="M264" s="123"/>
      <c r="N264" s="123"/>
      <c r="O264" s="123"/>
      <c r="P264" s="123"/>
    </row>
    <row r="265" spans="1:16" ht="12.75" customHeight="1" x14ac:dyDescent="0.2">
      <c r="A265" s="123"/>
      <c r="B265" s="123"/>
      <c r="C265" s="123"/>
      <c r="D265" s="123"/>
      <c r="E265" s="123"/>
      <c r="F265" s="123"/>
      <c r="G265" s="123"/>
      <c r="H265" s="125"/>
      <c r="I265" s="123"/>
      <c r="J265" s="123"/>
      <c r="K265" s="123"/>
      <c r="L265" s="123"/>
      <c r="M265" s="123"/>
      <c r="N265" s="123"/>
      <c r="O265" s="123"/>
      <c r="P265" s="123"/>
    </row>
    <row r="266" spans="1:16" ht="12.75" customHeight="1" x14ac:dyDescent="0.2">
      <c r="A266" s="123"/>
      <c r="B266" s="123"/>
      <c r="C266" s="123"/>
      <c r="D266" s="123"/>
      <c r="E266" s="123"/>
      <c r="F266" s="123"/>
      <c r="G266" s="123"/>
      <c r="H266" s="125"/>
      <c r="I266" s="123"/>
      <c r="J266" s="123"/>
      <c r="K266" s="123"/>
      <c r="L266" s="123"/>
      <c r="M266" s="123"/>
      <c r="N266" s="123"/>
      <c r="O266" s="123"/>
      <c r="P266" s="123"/>
    </row>
    <row r="267" spans="1:16" ht="12.75" customHeight="1" x14ac:dyDescent="0.2">
      <c r="A267" s="123"/>
      <c r="B267" s="123"/>
      <c r="C267" s="123"/>
      <c r="D267" s="123"/>
      <c r="E267" s="123"/>
      <c r="F267" s="123"/>
      <c r="G267" s="123"/>
      <c r="H267" s="125"/>
      <c r="I267" s="123"/>
      <c r="J267" s="123"/>
      <c r="K267" s="123"/>
      <c r="L267" s="123"/>
      <c r="M267" s="123"/>
      <c r="N267" s="123"/>
      <c r="O267" s="123"/>
      <c r="P267" s="123"/>
    </row>
    <row r="268" spans="1:16" ht="12.75" customHeight="1" x14ac:dyDescent="0.2">
      <c r="A268" s="123"/>
      <c r="B268" s="123"/>
      <c r="C268" s="123"/>
      <c r="D268" s="123"/>
      <c r="E268" s="123"/>
      <c r="F268" s="123"/>
      <c r="G268" s="123"/>
      <c r="H268" s="125"/>
      <c r="I268" s="123"/>
      <c r="J268" s="123"/>
      <c r="K268" s="123"/>
      <c r="L268" s="123"/>
      <c r="M268" s="123"/>
      <c r="N268" s="123"/>
      <c r="O268" s="123"/>
      <c r="P268" s="123"/>
    </row>
    <row r="269" spans="1:16" ht="12.75" customHeight="1" x14ac:dyDescent="0.2">
      <c r="A269" s="123"/>
      <c r="B269" s="123"/>
      <c r="C269" s="123"/>
      <c r="D269" s="123"/>
      <c r="E269" s="123"/>
      <c r="F269" s="123"/>
      <c r="G269" s="123"/>
      <c r="H269" s="125"/>
      <c r="I269" s="123"/>
      <c r="J269" s="123"/>
      <c r="K269" s="123"/>
      <c r="L269" s="123"/>
      <c r="M269" s="123"/>
      <c r="N269" s="123"/>
      <c r="O269" s="123"/>
      <c r="P269" s="123"/>
    </row>
    <row r="270" spans="1:16" ht="12.75" customHeight="1" x14ac:dyDescent="0.2">
      <c r="A270" s="123"/>
      <c r="B270" s="123"/>
      <c r="C270" s="123"/>
      <c r="D270" s="123"/>
      <c r="E270" s="123"/>
      <c r="F270" s="123"/>
      <c r="G270" s="123"/>
      <c r="H270" s="125"/>
      <c r="I270" s="123"/>
      <c r="J270" s="123"/>
      <c r="K270" s="123"/>
      <c r="L270" s="123"/>
      <c r="M270" s="123"/>
      <c r="N270" s="123"/>
      <c r="O270" s="123"/>
      <c r="P270" s="123"/>
    </row>
    <row r="271" spans="1:16" ht="12.75" customHeight="1" x14ac:dyDescent="0.2">
      <c r="A271" s="123"/>
      <c r="B271" s="123"/>
      <c r="C271" s="123"/>
      <c r="D271" s="123"/>
      <c r="E271" s="123"/>
      <c r="F271" s="123"/>
      <c r="G271" s="123"/>
      <c r="H271" s="125"/>
      <c r="I271" s="123"/>
      <c r="J271" s="123"/>
      <c r="K271" s="123"/>
      <c r="L271" s="123"/>
      <c r="M271" s="123"/>
      <c r="N271" s="123"/>
      <c r="O271" s="123"/>
      <c r="P271" s="123"/>
    </row>
    <row r="272" spans="1:16" ht="12.75" customHeight="1" x14ac:dyDescent="0.2">
      <c r="A272" s="123"/>
      <c r="B272" s="123"/>
      <c r="C272" s="123"/>
      <c r="D272" s="123"/>
      <c r="E272" s="123"/>
      <c r="F272" s="123"/>
      <c r="G272" s="123"/>
      <c r="H272" s="125"/>
      <c r="I272" s="123"/>
      <c r="J272" s="123"/>
      <c r="K272" s="123"/>
      <c r="L272" s="123"/>
      <c r="M272" s="123"/>
      <c r="N272" s="123"/>
      <c r="O272" s="123"/>
      <c r="P272" s="123"/>
    </row>
    <row r="273" spans="1:16" ht="12.75" customHeight="1" x14ac:dyDescent="0.2">
      <c r="A273" s="123"/>
      <c r="B273" s="123"/>
      <c r="C273" s="123"/>
      <c r="D273" s="123"/>
      <c r="E273" s="123"/>
      <c r="F273" s="123"/>
      <c r="G273" s="123"/>
      <c r="H273" s="125"/>
      <c r="I273" s="123"/>
      <c r="J273" s="123"/>
      <c r="K273" s="123"/>
      <c r="L273" s="123"/>
      <c r="M273" s="123"/>
      <c r="N273" s="123"/>
      <c r="O273" s="123"/>
      <c r="P273" s="123"/>
    </row>
    <row r="274" spans="1:16" ht="12.75" customHeight="1" x14ac:dyDescent="0.2">
      <c r="A274" s="123"/>
      <c r="B274" s="123"/>
      <c r="C274" s="123"/>
      <c r="D274" s="123"/>
      <c r="E274" s="123"/>
      <c r="F274" s="123"/>
      <c r="G274" s="123"/>
      <c r="H274" s="125"/>
      <c r="I274" s="123"/>
      <c r="J274" s="123"/>
      <c r="K274" s="123"/>
      <c r="L274" s="123"/>
      <c r="M274" s="123"/>
      <c r="N274" s="123"/>
      <c r="O274" s="123"/>
      <c r="P274" s="123"/>
    </row>
    <row r="275" spans="1:16" ht="12.75" customHeight="1" x14ac:dyDescent="0.2">
      <c r="A275" s="123"/>
      <c r="B275" s="123"/>
      <c r="C275" s="123"/>
      <c r="D275" s="123"/>
      <c r="E275" s="123"/>
      <c r="F275" s="123"/>
      <c r="G275" s="123"/>
      <c r="H275" s="125"/>
      <c r="I275" s="123"/>
      <c r="J275" s="123"/>
      <c r="K275" s="123"/>
      <c r="L275" s="123"/>
      <c r="M275" s="123"/>
      <c r="N275" s="123"/>
      <c r="O275" s="123"/>
      <c r="P275" s="123"/>
    </row>
    <row r="276" spans="1:16" ht="12.75" customHeight="1" x14ac:dyDescent="0.2">
      <c r="A276" s="123"/>
      <c r="B276" s="123"/>
      <c r="C276" s="123"/>
      <c r="D276" s="123"/>
      <c r="E276" s="123"/>
      <c r="F276" s="123"/>
      <c r="G276" s="123"/>
      <c r="H276" s="125"/>
      <c r="I276" s="123"/>
      <c r="J276" s="123"/>
      <c r="K276" s="123"/>
      <c r="L276" s="123"/>
      <c r="M276" s="123"/>
      <c r="N276" s="123"/>
      <c r="O276" s="123"/>
      <c r="P276" s="123"/>
    </row>
    <row r="277" spans="1:16" ht="12.75" customHeight="1" x14ac:dyDescent="0.2">
      <c r="A277" s="123"/>
      <c r="B277" s="123"/>
      <c r="C277" s="123"/>
      <c r="D277" s="123"/>
      <c r="E277" s="123"/>
      <c r="F277" s="123"/>
      <c r="G277" s="123"/>
      <c r="H277" s="125"/>
      <c r="I277" s="123"/>
      <c r="J277" s="123"/>
      <c r="K277" s="123"/>
      <c r="L277" s="123"/>
      <c r="M277" s="123"/>
      <c r="N277" s="123"/>
      <c r="O277" s="123"/>
      <c r="P277" s="123"/>
    </row>
    <row r="278" spans="1:16" ht="12.75" customHeight="1" x14ac:dyDescent="0.2">
      <c r="A278" s="123"/>
      <c r="B278" s="123"/>
      <c r="C278" s="123"/>
      <c r="D278" s="123"/>
      <c r="E278" s="123"/>
      <c r="F278" s="123"/>
      <c r="G278" s="123"/>
      <c r="H278" s="125"/>
      <c r="I278" s="123"/>
      <c r="J278" s="123"/>
      <c r="K278" s="123"/>
      <c r="L278" s="123"/>
      <c r="M278" s="123"/>
      <c r="N278" s="123"/>
      <c r="O278" s="123"/>
      <c r="P278" s="123"/>
    </row>
    <row r="279" spans="1:16" ht="12.75" customHeight="1" x14ac:dyDescent="0.2">
      <c r="A279" s="123"/>
      <c r="B279" s="123"/>
      <c r="C279" s="123"/>
      <c r="D279" s="123"/>
      <c r="E279" s="123"/>
      <c r="F279" s="123"/>
      <c r="G279" s="123"/>
      <c r="H279" s="125"/>
      <c r="I279" s="123"/>
      <c r="J279" s="123"/>
      <c r="K279" s="123"/>
      <c r="L279" s="123"/>
      <c r="M279" s="123"/>
      <c r="N279" s="123"/>
      <c r="O279" s="123"/>
      <c r="P279" s="123"/>
    </row>
    <row r="280" spans="1:16" ht="12.75" customHeight="1" x14ac:dyDescent="0.2">
      <c r="A280" s="123"/>
      <c r="B280" s="123"/>
      <c r="C280" s="123"/>
      <c r="D280" s="123"/>
      <c r="E280" s="123"/>
      <c r="F280" s="123"/>
      <c r="G280" s="123"/>
      <c r="H280" s="125"/>
      <c r="I280" s="123"/>
      <c r="J280" s="123"/>
      <c r="K280" s="123"/>
      <c r="L280" s="123"/>
      <c r="M280" s="123"/>
      <c r="N280" s="123"/>
      <c r="O280" s="123"/>
      <c r="P280" s="123"/>
    </row>
    <row r="281" spans="1:16" ht="12.75" customHeight="1" x14ac:dyDescent="0.2">
      <c r="A281" s="123"/>
      <c r="B281" s="123"/>
      <c r="C281" s="123"/>
      <c r="D281" s="123"/>
      <c r="E281" s="123"/>
      <c r="F281" s="123"/>
      <c r="G281" s="123"/>
      <c r="H281" s="125"/>
      <c r="I281" s="123"/>
      <c r="J281" s="123"/>
      <c r="K281" s="123"/>
      <c r="L281" s="123"/>
      <c r="M281" s="123"/>
      <c r="N281" s="123"/>
      <c r="O281" s="123"/>
      <c r="P281" s="123"/>
    </row>
    <row r="282" spans="1:16" ht="12.75" customHeight="1" x14ac:dyDescent="0.2">
      <c r="A282" s="123"/>
      <c r="B282" s="123"/>
      <c r="C282" s="123"/>
      <c r="D282" s="123"/>
      <c r="E282" s="123"/>
      <c r="F282" s="123"/>
      <c r="G282" s="123"/>
      <c r="H282" s="125"/>
      <c r="I282" s="123"/>
      <c r="J282" s="123"/>
      <c r="K282" s="123"/>
      <c r="L282" s="123"/>
      <c r="M282" s="123"/>
      <c r="N282" s="123"/>
      <c r="O282" s="123"/>
      <c r="P282" s="123"/>
    </row>
    <row r="283" spans="1:16" ht="12.75" customHeight="1" x14ac:dyDescent="0.2">
      <c r="A283" s="123"/>
      <c r="B283" s="123"/>
      <c r="C283" s="123"/>
      <c r="D283" s="123"/>
      <c r="E283" s="123"/>
      <c r="F283" s="123"/>
      <c r="G283" s="123"/>
      <c r="H283" s="125"/>
      <c r="I283" s="123"/>
      <c r="J283" s="123"/>
      <c r="K283" s="123"/>
      <c r="L283" s="123"/>
      <c r="M283" s="123"/>
      <c r="N283" s="123"/>
      <c r="O283" s="123"/>
      <c r="P283" s="123"/>
    </row>
    <row r="284" spans="1:16" ht="12.75" customHeight="1" x14ac:dyDescent="0.2">
      <c r="A284" s="123"/>
      <c r="B284" s="123"/>
      <c r="C284" s="123"/>
      <c r="D284" s="123"/>
      <c r="E284" s="123"/>
      <c r="F284" s="123"/>
      <c r="G284" s="123"/>
      <c r="H284" s="125"/>
      <c r="I284" s="123"/>
      <c r="J284" s="123"/>
      <c r="K284" s="123"/>
      <c r="L284" s="123"/>
      <c r="M284" s="123"/>
      <c r="N284" s="123"/>
      <c r="O284" s="123"/>
      <c r="P284" s="123"/>
    </row>
    <row r="285" spans="1:16" ht="12.75" customHeight="1" x14ac:dyDescent="0.2">
      <c r="A285" s="123"/>
      <c r="B285" s="123"/>
      <c r="C285" s="123"/>
      <c r="D285" s="123"/>
      <c r="E285" s="123"/>
      <c r="F285" s="123"/>
      <c r="G285" s="123"/>
      <c r="H285" s="125"/>
      <c r="I285" s="123"/>
      <c r="J285" s="123"/>
      <c r="K285" s="123"/>
      <c r="L285" s="123"/>
      <c r="M285" s="123"/>
      <c r="N285" s="123"/>
      <c r="O285" s="123"/>
      <c r="P285" s="123"/>
    </row>
    <row r="286" spans="1:16" ht="12.75" customHeight="1" x14ac:dyDescent="0.2">
      <c r="A286" s="123"/>
      <c r="B286" s="123"/>
      <c r="C286" s="123"/>
      <c r="D286" s="123"/>
      <c r="E286" s="123"/>
      <c r="F286" s="123"/>
      <c r="G286" s="123"/>
      <c r="H286" s="125"/>
      <c r="I286" s="123"/>
      <c r="J286" s="123"/>
      <c r="K286" s="123"/>
      <c r="L286" s="123"/>
      <c r="M286" s="123"/>
      <c r="N286" s="123"/>
      <c r="O286" s="123"/>
      <c r="P286" s="123"/>
    </row>
    <row r="287" spans="1:16" ht="12.75" customHeight="1" x14ac:dyDescent="0.2">
      <c r="A287" s="123"/>
      <c r="B287" s="123"/>
      <c r="C287" s="123"/>
      <c r="D287" s="123"/>
      <c r="E287" s="123"/>
      <c r="F287" s="123"/>
      <c r="G287" s="123"/>
      <c r="H287" s="125"/>
      <c r="I287" s="123"/>
      <c r="J287" s="123"/>
      <c r="K287" s="123"/>
      <c r="L287" s="123"/>
      <c r="M287" s="123"/>
      <c r="N287" s="123"/>
      <c r="O287" s="123"/>
      <c r="P287" s="123"/>
    </row>
    <row r="288" spans="1:16" ht="12.75" customHeight="1" x14ac:dyDescent="0.2">
      <c r="A288" s="123"/>
      <c r="B288" s="123"/>
      <c r="C288" s="123"/>
      <c r="D288" s="123"/>
      <c r="E288" s="123"/>
      <c r="F288" s="123"/>
      <c r="G288" s="123"/>
      <c r="H288" s="125"/>
      <c r="I288" s="123"/>
      <c r="J288" s="123"/>
      <c r="K288" s="123"/>
      <c r="L288" s="123"/>
      <c r="M288" s="123"/>
      <c r="N288" s="123"/>
      <c r="O288" s="123"/>
      <c r="P288" s="123"/>
    </row>
    <row r="289" spans="1:16" ht="12.75" customHeight="1" x14ac:dyDescent="0.2">
      <c r="A289" s="123"/>
      <c r="B289" s="123"/>
      <c r="C289" s="123"/>
      <c r="D289" s="123"/>
      <c r="E289" s="123"/>
      <c r="F289" s="123"/>
      <c r="G289" s="123"/>
      <c r="H289" s="125"/>
      <c r="I289" s="123"/>
      <c r="J289" s="123"/>
      <c r="K289" s="123"/>
      <c r="L289" s="123"/>
      <c r="M289" s="123"/>
      <c r="N289" s="123"/>
      <c r="O289" s="123"/>
      <c r="P289" s="123"/>
    </row>
    <row r="290" spans="1:16" ht="12.75" customHeight="1" x14ac:dyDescent="0.2">
      <c r="A290" s="123"/>
      <c r="B290" s="123"/>
      <c r="C290" s="123"/>
      <c r="D290" s="123"/>
      <c r="E290" s="123"/>
      <c r="F290" s="123"/>
      <c r="G290" s="123"/>
      <c r="H290" s="125"/>
      <c r="I290" s="123"/>
      <c r="J290" s="123"/>
      <c r="K290" s="123"/>
      <c r="L290" s="123"/>
      <c r="M290" s="123"/>
      <c r="N290" s="123"/>
      <c r="O290" s="123"/>
      <c r="P290" s="123"/>
    </row>
    <row r="291" spans="1:16" ht="12.75" customHeight="1" x14ac:dyDescent="0.2">
      <c r="A291" s="123"/>
      <c r="B291" s="123"/>
      <c r="C291" s="123"/>
      <c r="D291" s="123"/>
      <c r="E291" s="123"/>
      <c r="F291" s="123"/>
      <c r="G291" s="123"/>
      <c r="H291" s="125"/>
      <c r="I291" s="123"/>
      <c r="J291" s="123"/>
      <c r="K291" s="123"/>
      <c r="L291" s="123"/>
      <c r="M291" s="123"/>
      <c r="N291" s="123"/>
      <c r="O291" s="123"/>
      <c r="P291" s="123"/>
    </row>
    <row r="292" spans="1:16" ht="12.75" customHeight="1" x14ac:dyDescent="0.2">
      <c r="A292" s="123"/>
      <c r="B292" s="123"/>
      <c r="C292" s="123"/>
      <c r="D292" s="123"/>
      <c r="E292" s="123"/>
      <c r="F292" s="123"/>
      <c r="G292" s="123"/>
      <c r="H292" s="125"/>
      <c r="I292" s="123"/>
      <c r="J292" s="123"/>
      <c r="K292" s="123"/>
      <c r="L292" s="123"/>
      <c r="M292" s="123"/>
      <c r="N292" s="123"/>
      <c r="O292" s="123"/>
      <c r="P292" s="123"/>
    </row>
    <row r="293" spans="1:16" ht="12.75" customHeight="1" x14ac:dyDescent="0.2">
      <c r="A293" s="123"/>
      <c r="B293" s="123"/>
      <c r="C293" s="123"/>
      <c r="D293" s="123"/>
      <c r="E293" s="123"/>
      <c r="F293" s="123"/>
      <c r="G293" s="123"/>
      <c r="H293" s="125"/>
      <c r="I293" s="123"/>
      <c r="J293" s="123"/>
      <c r="K293" s="123"/>
      <c r="L293" s="123"/>
      <c r="M293" s="123"/>
      <c r="N293" s="123"/>
      <c r="O293" s="123"/>
      <c r="P293" s="123"/>
    </row>
    <row r="294" spans="1:16" ht="12.75" customHeight="1" x14ac:dyDescent="0.2">
      <c r="A294" s="123"/>
      <c r="B294" s="123"/>
      <c r="C294" s="123"/>
      <c r="D294" s="123"/>
      <c r="E294" s="123"/>
      <c r="F294" s="123"/>
      <c r="G294" s="123"/>
      <c r="H294" s="125"/>
      <c r="I294" s="123"/>
      <c r="J294" s="123"/>
      <c r="K294" s="123"/>
      <c r="L294" s="123"/>
      <c r="M294" s="123"/>
      <c r="N294" s="123"/>
      <c r="O294" s="123"/>
      <c r="P294" s="123"/>
    </row>
    <row r="295" spans="1:16" ht="12.75" customHeight="1" x14ac:dyDescent="0.2">
      <c r="A295" s="123"/>
      <c r="B295" s="123"/>
      <c r="C295" s="123"/>
      <c r="D295" s="123"/>
      <c r="E295" s="123"/>
      <c r="F295" s="123"/>
      <c r="G295" s="123"/>
      <c r="H295" s="125"/>
      <c r="I295" s="123"/>
      <c r="J295" s="123"/>
      <c r="K295" s="123"/>
      <c r="L295" s="123"/>
      <c r="M295" s="123"/>
      <c r="N295" s="123"/>
      <c r="O295" s="123"/>
      <c r="P295" s="123"/>
    </row>
    <row r="296" spans="1:16" ht="12.75" customHeight="1" x14ac:dyDescent="0.2">
      <c r="A296" s="123"/>
      <c r="B296" s="123"/>
      <c r="C296" s="123"/>
      <c r="D296" s="123"/>
      <c r="E296" s="123"/>
      <c r="F296" s="123"/>
      <c r="G296" s="123"/>
      <c r="H296" s="125"/>
      <c r="I296" s="123"/>
      <c r="J296" s="123"/>
      <c r="K296" s="123"/>
      <c r="L296" s="123"/>
      <c r="M296" s="123"/>
      <c r="N296" s="123"/>
      <c r="O296" s="123"/>
      <c r="P296" s="123"/>
    </row>
    <row r="297" spans="1:16" ht="12.75" customHeight="1" x14ac:dyDescent="0.2">
      <c r="A297" s="123"/>
      <c r="B297" s="123"/>
      <c r="C297" s="123"/>
      <c r="D297" s="123"/>
      <c r="E297" s="123"/>
      <c r="F297" s="123"/>
      <c r="G297" s="123"/>
      <c r="H297" s="125"/>
      <c r="I297" s="123"/>
      <c r="J297" s="123"/>
      <c r="K297" s="123"/>
      <c r="L297" s="123"/>
      <c r="M297" s="123"/>
      <c r="N297" s="123"/>
      <c r="O297" s="123"/>
      <c r="P297" s="123"/>
    </row>
    <row r="298" spans="1:16" ht="12.75" customHeight="1" x14ac:dyDescent="0.2">
      <c r="A298" s="123"/>
      <c r="B298" s="123"/>
      <c r="C298" s="123"/>
      <c r="D298" s="123"/>
      <c r="E298" s="123"/>
      <c r="F298" s="123"/>
      <c r="G298" s="123"/>
      <c r="H298" s="125"/>
      <c r="I298" s="123"/>
      <c r="J298" s="123"/>
      <c r="K298" s="123"/>
      <c r="L298" s="123"/>
      <c r="M298" s="123"/>
      <c r="N298" s="123"/>
      <c r="O298" s="123"/>
      <c r="P298" s="123"/>
    </row>
    <row r="299" spans="1:16" ht="12.75" customHeight="1" x14ac:dyDescent="0.2">
      <c r="A299" s="123"/>
      <c r="B299" s="123"/>
      <c r="C299" s="123"/>
      <c r="D299" s="123"/>
      <c r="E299" s="123"/>
      <c r="F299" s="123"/>
      <c r="G299" s="123"/>
      <c r="H299" s="125"/>
      <c r="I299" s="123"/>
      <c r="J299" s="123"/>
      <c r="K299" s="123"/>
      <c r="L299" s="123"/>
      <c r="M299" s="123"/>
      <c r="N299" s="123"/>
      <c r="O299" s="123"/>
      <c r="P299" s="123"/>
    </row>
    <row r="300" spans="1:16" ht="12.75" customHeight="1" x14ac:dyDescent="0.2">
      <c r="A300" s="123"/>
      <c r="B300" s="123"/>
      <c r="C300" s="123"/>
      <c r="D300" s="123"/>
      <c r="E300" s="123"/>
      <c r="F300" s="123"/>
      <c r="G300" s="123"/>
      <c r="H300" s="125"/>
      <c r="I300" s="123"/>
      <c r="J300" s="123"/>
      <c r="K300" s="123"/>
      <c r="L300" s="123"/>
      <c r="M300" s="123"/>
      <c r="N300" s="123"/>
      <c r="O300" s="123"/>
      <c r="P300" s="123"/>
    </row>
    <row r="301" spans="1:16" ht="12.75" customHeight="1" x14ac:dyDescent="0.2">
      <c r="A301" s="123"/>
      <c r="B301" s="123"/>
      <c r="C301" s="123"/>
      <c r="D301" s="123"/>
      <c r="E301" s="123"/>
      <c r="F301" s="123"/>
      <c r="G301" s="123"/>
      <c r="H301" s="125"/>
      <c r="I301" s="123"/>
      <c r="J301" s="123"/>
      <c r="K301" s="123"/>
      <c r="L301" s="123"/>
      <c r="M301" s="123"/>
      <c r="N301" s="123"/>
      <c r="O301" s="123"/>
      <c r="P301" s="123"/>
    </row>
    <row r="302" spans="1:16" ht="12.75" customHeight="1" x14ac:dyDescent="0.2">
      <c r="A302" s="123"/>
      <c r="B302" s="123"/>
      <c r="C302" s="123"/>
      <c r="D302" s="123"/>
      <c r="E302" s="123"/>
      <c r="F302" s="123"/>
      <c r="G302" s="123"/>
      <c r="H302" s="125"/>
      <c r="I302" s="123"/>
      <c r="J302" s="123"/>
      <c r="K302" s="123"/>
      <c r="L302" s="123"/>
      <c r="M302" s="123"/>
      <c r="N302" s="123"/>
      <c r="O302" s="123"/>
      <c r="P302" s="123"/>
    </row>
    <row r="303" spans="1:16" ht="12.75" customHeight="1" x14ac:dyDescent="0.2">
      <c r="A303" s="123"/>
      <c r="B303" s="123"/>
      <c r="C303" s="123"/>
      <c r="D303" s="123"/>
      <c r="E303" s="123"/>
      <c r="F303" s="123"/>
      <c r="G303" s="123"/>
      <c r="H303" s="125"/>
      <c r="I303" s="123"/>
      <c r="J303" s="123"/>
      <c r="K303" s="123"/>
      <c r="L303" s="123"/>
      <c r="M303" s="123"/>
      <c r="N303" s="123"/>
      <c r="O303" s="123"/>
      <c r="P303" s="123"/>
    </row>
    <row r="304" spans="1:16" ht="12.75" customHeight="1" x14ac:dyDescent="0.2">
      <c r="A304" s="123"/>
      <c r="B304" s="123"/>
      <c r="C304" s="123"/>
      <c r="D304" s="123"/>
      <c r="E304" s="123"/>
      <c r="F304" s="123"/>
      <c r="G304" s="123"/>
      <c r="H304" s="125"/>
      <c r="I304" s="123"/>
      <c r="J304" s="123"/>
      <c r="K304" s="123"/>
      <c r="L304" s="123"/>
      <c r="M304" s="123"/>
      <c r="N304" s="123"/>
      <c r="O304" s="123"/>
      <c r="P304" s="123"/>
    </row>
    <row r="305" spans="1:16" ht="12.75" customHeight="1" x14ac:dyDescent="0.2">
      <c r="A305" s="123"/>
      <c r="B305" s="123"/>
      <c r="C305" s="123"/>
      <c r="D305" s="123"/>
      <c r="E305" s="123"/>
      <c r="F305" s="123"/>
      <c r="G305" s="123"/>
      <c r="H305" s="125"/>
      <c r="I305" s="123"/>
      <c r="J305" s="123"/>
      <c r="K305" s="123"/>
      <c r="L305" s="123"/>
      <c r="M305" s="123"/>
      <c r="N305" s="123"/>
      <c r="O305" s="123"/>
      <c r="P305" s="123"/>
    </row>
    <row r="306" spans="1:16" ht="12.75" customHeight="1" x14ac:dyDescent="0.2">
      <c r="A306" s="123"/>
      <c r="B306" s="123"/>
      <c r="C306" s="123"/>
      <c r="D306" s="123"/>
      <c r="E306" s="123"/>
      <c r="F306" s="123"/>
      <c r="G306" s="123"/>
      <c r="H306" s="125"/>
      <c r="I306" s="123"/>
      <c r="J306" s="123"/>
      <c r="K306" s="123"/>
      <c r="L306" s="123"/>
      <c r="M306" s="123"/>
      <c r="N306" s="123"/>
      <c r="O306" s="123"/>
      <c r="P306" s="123"/>
    </row>
    <row r="307" spans="1:16" ht="12.75" customHeight="1" x14ac:dyDescent="0.2">
      <c r="A307" s="123"/>
      <c r="B307" s="123"/>
      <c r="C307" s="123"/>
      <c r="D307" s="123"/>
      <c r="E307" s="123"/>
      <c r="F307" s="123"/>
      <c r="G307" s="123"/>
      <c r="H307" s="125"/>
      <c r="I307" s="123"/>
      <c r="J307" s="123"/>
      <c r="K307" s="123"/>
      <c r="L307" s="123"/>
      <c r="M307" s="123"/>
      <c r="N307" s="123"/>
      <c r="O307" s="123"/>
      <c r="P307" s="123"/>
    </row>
    <row r="308" spans="1:16" ht="12.75" customHeight="1" x14ac:dyDescent="0.2">
      <c r="A308" s="123"/>
      <c r="B308" s="123"/>
      <c r="C308" s="123"/>
      <c r="D308" s="123"/>
      <c r="E308" s="123"/>
      <c r="F308" s="123"/>
      <c r="G308" s="123"/>
      <c r="H308" s="125"/>
      <c r="I308" s="123"/>
      <c r="J308" s="123"/>
      <c r="K308" s="123"/>
      <c r="L308" s="123"/>
      <c r="M308" s="123"/>
      <c r="N308" s="123"/>
      <c r="O308" s="123"/>
      <c r="P308" s="123"/>
    </row>
    <row r="309" spans="1:16" ht="12.75" customHeight="1" x14ac:dyDescent="0.2">
      <c r="A309" s="123"/>
      <c r="B309" s="123"/>
      <c r="C309" s="123"/>
      <c r="D309" s="123"/>
      <c r="E309" s="123"/>
      <c r="F309" s="123"/>
      <c r="G309" s="123"/>
      <c r="H309" s="125"/>
      <c r="I309" s="123"/>
      <c r="J309" s="123"/>
      <c r="K309" s="123"/>
      <c r="L309" s="123"/>
      <c r="M309" s="123"/>
      <c r="N309" s="123"/>
      <c r="O309" s="123"/>
      <c r="P309" s="123"/>
    </row>
    <row r="310" spans="1:16" ht="12.75" customHeight="1" x14ac:dyDescent="0.2">
      <c r="A310" s="123"/>
      <c r="B310" s="123"/>
      <c r="C310" s="123"/>
      <c r="D310" s="123"/>
      <c r="E310" s="123"/>
      <c r="F310" s="123"/>
      <c r="G310" s="123"/>
      <c r="H310" s="125"/>
      <c r="I310" s="123"/>
      <c r="J310" s="123"/>
      <c r="K310" s="123"/>
      <c r="L310" s="123"/>
      <c r="M310" s="123"/>
      <c r="N310" s="123"/>
      <c r="O310" s="123"/>
      <c r="P310" s="123"/>
    </row>
    <row r="311" spans="1:16" ht="12.75" customHeight="1" x14ac:dyDescent="0.2">
      <c r="A311" s="123"/>
      <c r="B311" s="123"/>
      <c r="C311" s="123"/>
      <c r="D311" s="123"/>
      <c r="E311" s="123"/>
      <c r="F311" s="123"/>
      <c r="G311" s="123"/>
      <c r="H311" s="125"/>
      <c r="I311" s="123"/>
      <c r="J311" s="123"/>
      <c r="K311" s="123"/>
      <c r="L311" s="123"/>
      <c r="M311" s="123"/>
      <c r="N311" s="123"/>
      <c r="O311" s="123"/>
      <c r="P311" s="123"/>
    </row>
    <row r="312" spans="1:16" ht="12.75" customHeight="1" x14ac:dyDescent="0.2">
      <c r="A312" s="123"/>
      <c r="B312" s="123"/>
      <c r="C312" s="123"/>
      <c r="D312" s="123"/>
      <c r="E312" s="123"/>
      <c r="F312" s="123"/>
      <c r="G312" s="123"/>
      <c r="H312" s="125"/>
      <c r="I312" s="123"/>
      <c r="J312" s="123"/>
      <c r="K312" s="123"/>
      <c r="L312" s="123"/>
      <c r="M312" s="123"/>
      <c r="N312" s="123"/>
      <c r="O312" s="123"/>
      <c r="P312" s="123"/>
    </row>
    <row r="313" spans="1:16" ht="12.75" customHeight="1" x14ac:dyDescent="0.2">
      <c r="A313" s="123"/>
      <c r="B313" s="123"/>
      <c r="C313" s="123"/>
      <c r="D313" s="123"/>
      <c r="E313" s="123"/>
      <c r="F313" s="123"/>
      <c r="G313" s="123"/>
      <c r="H313" s="125"/>
      <c r="I313" s="123"/>
      <c r="J313" s="123"/>
      <c r="K313" s="123"/>
      <c r="L313" s="123"/>
      <c r="M313" s="123"/>
      <c r="N313" s="123"/>
      <c r="O313" s="123"/>
      <c r="P313" s="123"/>
    </row>
    <row r="314" spans="1:16" ht="12.75" customHeight="1" x14ac:dyDescent="0.2">
      <c r="A314" s="123"/>
      <c r="B314" s="123"/>
      <c r="C314" s="123"/>
      <c r="D314" s="123"/>
      <c r="E314" s="123"/>
      <c r="F314" s="123"/>
      <c r="G314" s="123"/>
      <c r="H314" s="125"/>
      <c r="I314" s="123"/>
      <c r="J314" s="123"/>
      <c r="K314" s="123"/>
      <c r="L314" s="123"/>
      <c r="M314" s="123"/>
      <c r="N314" s="123"/>
      <c r="O314" s="123"/>
      <c r="P314" s="123"/>
    </row>
    <row r="315" spans="1:16" ht="12.75" customHeight="1" x14ac:dyDescent="0.2">
      <c r="A315" s="123"/>
      <c r="B315" s="123"/>
      <c r="C315" s="123"/>
      <c r="D315" s="123"/>
      <c r="E315" s="123"/>
      <c r="F315" s="123"/>
      <c r="G315" s="123"/>
      <c r="H315" s="125"/>
      <c r="I315" s="123"/>
      <c r="J315" s="123"/>
      <c r="K315" s="123"/>
      <c r="L315" s="123"/>
      <c r="M315" s="123"/>
      <c r="N315" s="123"/>
      <c r="O315" s="123"/>
      <c r="P315" s="123"/>
    </row>
    <row r="316" spans="1:16" ht="12.75" customHeight="1" x14ac:dyDescent="0.2">
      <c r="A316" s="123"/>
      <c r="B316" s="123"/>
      <c r="C316" s="123"/>
      <c r="D316" s="123"/>
      <c r="E316" s="123"/>
      <c r="F316" s="123"/>
      <c r="G316" s="123"/>
      <c r="H316" s="125"/>
      <c r="I316" s="123"/>
      <c r="J316" s="123"/>
      <c r="K316" s="123"/>
      <c r="L316" s="123"/>
      <c r="M316" s="123"/>
      <c r="N316" s="123"/>
      <c r="O316" s="123"/>
      <c r="P316" s="123"/>
    </row>
    <row r="317" spans="1:16" ht="12.75" customHeight="1" x14ac:dyDescent="0.2">
      <c r="A317" s="123"/>
      <c r="B317" s="123"/>
      <c r="C317" s="123"/>
      <c r="D317" s="123"/>
      <c r="E317" s="123"/>
      <c r="F317" s="123"/>
      <c r="G317" s="123"/>
      <c r="H317" s="125"/>
      <c r="I317" s="123"/>
      <c r="J317" s="123"/>
      <c r="K317" s="123"/>
      <c r="L317" s="123"/>
      <c r="M317" s="123"/>
      <c r="N317" s="123"/>
      <c r="O317" s="123"/>
      <c r="P317" s="123"/>
    </row>
    <row r="318" spans="1:16" ht="12.75" customHeight="1" x14ac:dyDescent="0.2">
      <c r="A318" s="123"/>
      <c r="B318" s="123"/>
      <c r="C318" s="123"/>
      <c r="D318" s="123"/>
      <c r="E318" s="123"/>
      <c r="F318" s="123"/>
      <c r="G318" s="123"/>
      <c r="H318" s="125"/>
      <c r="I318" s="123"/>
      <c r="J318" s="123"/>
      <c r="K318" s="123"/>
      <c r="L318" s="123"/>
      <c r="M318" s="123"/>
      <c r="N318" s="123"/>
      <c r="O318" s="123"/>
      <c r="P318" s="123"/>
    </row>
    <row r="319" spans="1:16" ht="12.75" customHeight="1" x14ac:dyDescent="0.2">
      <c r="A319" s="123"/>
      <c r="B319" s="123"/>
      <c r="C319" s="123"/>
      <c r="D319" s="123"/>
      <c r="E319" s="123"/>
      <c r="F319" s="123"/>
      <c r="G319" s="123"/>
      <c r="H319" s="125"/>
      <c r="I319" s="123"/>
      <c r="J319" s="123"/>
      <c r="K319" s="123"/>
      <c r="L319" s="123"/>
      <c r="M319" s="123"/>
      <c r="N319" s="123"/>
      <c r="O319" s="123"/>
      <c r="P319" s="123"/>
    </row>
    <row r="320" spans="1:16" ht="12.75" customHeight="1" x14ac:dyDescent="0.2">
      <c r="A320" s="123"/>
      <c r="B320" s="123"/>
      <c r="C320" s="123"/>
      <c r="D320" s="123"/>
      <c r="E320" s="123"/>
      <c r="F320" s="123"/>
      <c r="G320" s="123"/>
      <c r="H320" s="125"/>
      <c r="I320" s="123"/>
      <c r="J320" s="123"/>
      <c r="K320" s="123"/>
      <c r="L320" s="123"/>
      <c r="M320" s="123"/>
      <c r="N320" s="123"/>
      <c r="O320" s="123"/>
      <c r="P320" s="123"/>
    </row>
    <row r="321" spans="1:16" ht="12.75" customHeight="1" x14ac:dyDescent="0.2">
      <c r="A321" s="123"/>
      <c r="B321" s="123"/>
      <c r="C321" s="123"/>
      <c r="D321" s="123"/>
      <c r="E321" s="123"/>
      <c r="F321" s="123"/>
      <c r="G321" s="123"/>
      <c r="H321" s="125"/>
      <c r="I321" s="123"/>
      <c r="J321" s="123"/>
      <c r="K321" s="123"/>
      <c r="L321" s="123"/>
      <c r="M321" s="123"/>
      <c r="N321" s="123"/>
      <c r="O321" s="123"/>
      <c r="P321" s="123"/>
    </row>
    <row r="322" spans="1:16" ht="12.75" customHeight="1" x14ac:dyDescent="0.2">
      <c r="A322" s="123"/>
      <c r="B322" s="123"/>
      <c r="C322" s="123"/>
      <c r="D322" s="123"/>
      <c r="E322" s="123"/>
      <c r="F322" s="123"/>
      <c r="G322" s="123"/>
      <c r="H322" s="125"/>
      <c r="I322" s="123"/>
      <c r="J322" s="123"/>
      <c r="K322" s="123"/>
      <c r="L322" s="123"/>
      <c r="M322" s="123"/>
      <c r="N322" s="123"/>
      <c r="O322" s="123"/>
      <c r="P322" s="123"/>
    </row>
    <row r="323" spans="1:16" ht="12.75" customHeight="1" x14ac:dyDescent="0.2">
      <c r="A323" s="123"/>
      <c r="B323" s="123"/>
      <c r="C323" s="123"/>
      <c r="D323" s="123"/>
      <c r="E323" s="123"/>
      <c r="F323" s="123"/>
      <c r="G323" s="123"/>
      <c r="H323" s="125"/>
      <c r="I323" s="123"/>
      <c r="J323" s="123"/>
      <c r="K323" s="123"/>
      <c r="L323" s="123"/>
      <c r="M323" s="123"/>
      <c r="N323" s="123"/>
      <c r="O323" s="123"/>
      <c r="P323" s="123"/>
    </row>
    <row r="324" spans="1:16" ht="12.75" customHeight="1" x14ac:dyDescent="0.2">
      <c r="A324" s="123"/>
      <c r="B324" s="123"/>
      <c r="C324" s="123"/>
      <c r="D324" s="123"/>
      <c r="E324" s="123"/>
      <c r="F324" s="123"/>
      <c r="G324" s="123"/>
      <c r="H324" s="125"/>
      <c r="I324" s="123"/>
      <c r="J324" s="123"/>
      <c r="K324" s="123"/>
      <c r="L324" s="123"/>
      <c r="M324" s="123"/>
      <c r="N324" s="123"/>
      <c r="O324" s="123"/>
      <c r="P324" s="123"/>
    </row>
    <row r="325" spans="1:16" ht="12.75" customHeight="1" x14ac:dyDescent="0.2">
      <c r="A325" s="123"/>
      <c r="B325" s="123"/>
      <c r="C325" s="123"/>
      <c r="D325" s="123"/>
      <c r="E325" s="123"/>
      <c r="F325" s="123"/>
      <c r="G325" s="123"/>
      <c r="H325" s="125"/>
      <c r="I325" s="123"/>
      <c r="J325" s="123"/>
      <c r="K325" s="123"/>
      <c r="L325" s="123"/>
      <c r="M325" s="123"/>
      <c r="N325" s="123"/>
      <c r="O325" s="123"/>
      <c r="P325" s="123"/>
    </row>
    <row r="326" spans="1:16" ht="12.75" customHeight="1" x14ac:dyDescent="0.2">
      <c r="A326" s="123"/>
      <c r="B326" s="123"/>
      <c r="C326" s="123"/>
      <c r="D326" s="123"/>
      <c r="E326" s="123"/>
      <c r="F326" s="123"/>
      <c r="G326" s="123"/>
      <c r="H326" s="125"/>
      <c r="I326" s="123"/>
      <c r="J326" s="123"/>
      <c r="K326" s="123"/>
      <c r="L326" s="123"/>
      <c r="M326" s="123"/>
      <c r="N326" s="123"/>
      <c r="O326" s="123"/>
      <c r="P326" s="123"/>
    </row>
    <row r="327" spans="1:16" ht="12.75" customHeight="1" x14ac:dyDescent="0.2">
      <c r="A327" s="123"/>
      <c r="B327" s="123"/>
      <c r="C327" s="123"/>
      <c r="D327" s="123"/>
      <c r="E327" s="123"/>
      <c r="F327" s="123"/>
      <c r="G327" s="123"/>
      <c r="H327" s="125"/>
      <c r="I327" s="123"/>
      <c r="J327" s="123"/>
      <c r="K327" s="123"/>
      <c r="L327" s="123"/>
      <c r="M327" s="123"/>
      <c r="N327" s="123"/>
      <c r="O327" s="123"/>
      <c r="P327" s="123"/>
    </row>
    <row r="328" spans="1:16" ht="12.75" customHeight="1" x14ac:dyDescent="0.2">
      <c r="A328" s="123"/>
      <c r="B328" s="123"/>
      <c r="C328" s="123"/>
      <c r="D328" s="123"/>
      <c r="E328" s="123"/>
      <c r="F328" s="123"/>
      <c r="G328" s="123"/>
      <c r="H328" s="125"/>
      <c r="I328" s="123"/>
      <c r="J328" s="123"/>
      <c r="K328" s="123"/>
      <c r="L328" s="123"/>
      <c r="M328" s="123"/>
      <c r="N328" s="123"/>
      <c r="O328" s="123"/>
      <c r="P328" s="123"/>
    </row>
    <row r="329" spans="1:16" ht="12.75" customHeight="1" x14ac:dyDescent="0.2">
      <c r="A329" s="123"/>
      <c r="B329" s="123"/>
      <c r="C329" s="123"/>
      <c r="D329" s="123"/>
      <c r="E329" s="123"/>
      <c r="F329" s="123"/>
      <c r="G329" s="123"/>
      <c r="H329" s="125"/>
      <c r="I329" s="123"/>
      <c r="J329" s="123"/>
      <c r="K329" s="123"/>
      <c r="L329" s="123"/>
      <c r="M329" s="123"/>
      <c r="N329" s="123"/>
      <c r="O329" s="123"/>
      <c r="P329" s="123"/>
    </row>
    <row r="330" spans="1:16" ht="12.75" customHeight="1" x14ac:dyDescent="0.2">
      <c r="A330" s="123"/>
      <c r="B330" s="123"/>
      <c r="C330" s="123"/>
      <c r="D330" s="123"/>
      <c r="E330" s="123"/>
      <c r="F330" s="123"/>
      <c r="G330" s="123"/>
      <c r="H330" s="125"/>
      <c r="I330" s="123"/>
      <c r="J330" s="123"/>
      <c r="K330" s="123"/>
      <c r="L330" s="123"/>
      <c r="M330" s="123"/>
      <c r="N330" s="123"/>
      <c r="O330" s="123"/>
      <c r="P330" s="123"/>
    </row>
    <row r="331" spans="1:16" ht="12.75" customHeight="1" x14ac:dyDescent="0.2">
      <c r="A331" s="123"/>
      <c r="B331" s="123"/>
      <c r="C331" s="123"/>
      <c r="D331" s="123"/>
      <c r="E331" s="123"/>
      <c r="F331" s="123"/>
      <c r="G331" s="123"/>
      <c r="H331" s="125"/>
      <c r="I331" s="123"/>
      <c r="J331" s="123"/>
      <c r="K331" s="123"/>
      <c r="L331" s="123"/>
      <c r="M331" s="123"/>
      <c r="N331" s="123"/>
      <c r="O331" s="123"/>
      <c r="P331" s="123"/>
    </row>
    <row r="332" spans="1:16" ht="12.75" customHeight="1" x14ac:dyDescent="0.2">
      <c r="A332" s="123"/>
      <c r="B332" s="123"/>
      <c r="C332" s="123"/>
      <c r="D332" s="123"/>
      <c r="E332" s="123"/>
      <c r="F332" s="123"/>
      <c r="G332" s="123"/>
      <c r="H332" s="125"/>
      <c r="I332" s="123"/>
      <c r="J332" s="123"/>
      <c r="K332" s="123"/>
      <c r="L332" s="123"/>
      <c r="M332" s="123"/>
      <c r="N332" s="123"/>
      <c r="O332" s="123"/>
      <c r="P332" s="123"/>
    </row>
    <row r="333" spans="1:16" ht="12.75" customHeight="1" x14ac:dyDescent="0.2">
      <c r="A333" s="123"/>
      <c r="B333" s="123"/>
      <c r="C333" s="123"/>
      <c r="D333" s="123"/>
      <c r="E333" s="123"/>
      <c r="F333" s="123"/>
      <c r="G333" s="123"/>
      <c r="H333" s="125"/>
      <c r="I333" s="123"/>
      <c r="J333" s="123"/>
      <c r="K333" s="123"/>
      <c r="L333" s="123"/>
      <c r="M333" s="123"/>
      <c r="N333" s="123"/>
      <c r="O333" s="123"/>
      <c r="P333" s="123"/>
    </row>
    <row r="334" spans="1:16" ht="12.75" customHeight="1" x14ac:dyDescent="0.2">
      <c r="A334" s="123"/>
      <c r="B334" s="123"/>
      <c r="C334" s="123"/>
      <c r="D334" s="123"/>
      <c r="E334" s="123"/>
      <c r="F334" s="123"/>
      <c r="G334" s="123"/>
      <c r="H334" s="125"/>
      <c r="I334" s="123"/>
      <c r="J334" s="123"/>
      <c r="K334" s="123"/>
      <c r="L334" s="123"/>
      <c r="M334" s="123"/>
      <c r="N334" s="123"/>
      <c r="O334" s="123"/>
      <c r="P334" s="123"/>
    </row>
    <row r="335" spans="1:16" ht="12.75" customHeight="1" x14ac:dyDescent="0.2">
      <c r="A335" s="123"/>
      <c r="B335" s="123"/>
      <c r="C335" s="123"/>
      <c r="D335" s="123"/>
      <c r="E335" s="123"/>
      <c r="F335" s="123"/>
      <c r="G335" s="123"/>
      <c r="H335" s="125"/>
      <c r="I335" s="123"/>
      <c r="J335" s="123"/>
      <c r="K335" s="123"/>
      <c r="L335" s="123"/>
      <c r="M335" s="123"/>
      <c r="N335" s="123"/>
      <c r="O335" s="123"/>
      <c r="P335" s="123"/>
    </row>
    <row r="336" spans="1:16" ht="12.75" customHeight="1" x14ac:dyDescent="0.2">
      <c r="A336" s="123"/>
      <c r="B336" s="123"/>
      <c r="C336" s="123"/>
      <c r="D336" s="123"/>
      <c r="E336" s="123"/>
      <c r="F336" s="123"/>
      <c r="G336" s="123"/>
      <c r="H336" s="125"/>
      <c r="I336" s="123"/>
      <c r="J336" s="123"/>
      <c r="K336" s="123"/>
      <c r="L336" s="123"/>
      <c r="M336" s="123"/>
      <c r="N336" s="123"/>
      <c r="O336" s="123"/>
      <c r="P336" s="123"/>
    </row>
    <row r="337" spans="1:16" ht="12.75" customHeight="1" x14ac:dyDescent="0.2">
      <c r="A337" s="123"/>
      <c r="B337" s="123"/>
      <c r="C337" s="123"/>
      <c r="D337" s="123"/>
      <c r="E337" s="123"/>
      <c r="F337" s="123"/>
      <c r="G337" s="123"/>
      <c r="H337" s="125"/>
      <c r="I337" s="123"/>
      <c r="J337" s="123"/>
      <c r="K337" s="123"/>
      <c r="L337" s="123"/>
      <c r="M337" s="123"/>
      <c r="N337" s="123"/>
      <c r="O337" s="123"/>
      <c r="P337" s="123"/>
    </row>
    <row r="338" spans="1:16" ht="12.75" customHeight="1" x14ac:dyDescent="0.2">
      <c r="A338" s="123"/>
      <c r="B338" s="123"/>
      <c r="C338" s="123"/>
      <c r="D338" s="123"/>
      <c r="E338" s="123"/>
      <c r="F338" s="123"/>
      <c r="G338" s="123"/>
      <c r="H338" s="125"/>
      <c r="I338" s="123"/>
      <c r="J338" s="123"/>
      <c r="K338" s="123"/>
      <c r="L338" s="123"/>
      <c r="M338" s="123"/>
      <c r="N338" s="123"/>
      <c r="O338" s="123"/>
      <c r="P338" s="123"/>
    </row>
    <row r="339" spans="1:16" ht="12.75" customHeight="1" x14ac:dyDescent="0.2">
      <c r="A339" s="123"/>
      <c r="B339" s="123"/>
      <c r="C339" s="123"/>
      <c r="D339" s="123"/>
      <c r="E339" s="123"/>
      <c r="F339" s="123"/>
      <c r="G339" s="123"/>
      <c r="H339" s="125"/>
      <c r="I339" s="123"/>
      <c r="J339" s="123"/>
      <c r="K339" s="123"/>
      <c r="L339" s="123"/>
      <c r="M339" s="123"/>
      <c r="N339" s="123"/>
      <c r="O339" s="123"/>
      <c r="P339" s="123"/>
    </row>
    <row r="340" spans="1:16" ht="12.75" customHeight="1" x14ac:dyDescent="0.2">
      <c r="A340" s="123"/>
      <c r="B340" s="123"/>
      <c r="C340" s="123"/>
      <c r="D340" s="123"/>
      <c r="E340" s="123"/>
      <c r="F340" s="123"/>
      <c r="G340" s="123"/>
      <c r="H340" s="125"/>
      <c r="I340" s="123"/>
      <c r="J340" s="123"/>
      <c r="K340" s="123"/>
      <c r="L340" s="123"/>
      <c r="M340" s="123"/>
      <c r="N340" s="123"/>
      <c r="O340" s="123"/>
      <c r="P340" s="123"/>
    </row>
    <row r="341" spans="1:16" ht="12.75" customHeight="1" x14ac:dyDescent="0.2">
      <c r="A341" s="123"/>
      <c r="B341" s="123"/>
      <c r="C341" s="123"/>
      <c r="D341" s="123"/>
      <c r="E341" s="123"/>
      <c r="F341" s="123"/>
      <c r="G341" s="123"/>
      <c r="H341" s="125"/>
      <c r="I341" s="123"/>
      <c r="J341" s="123"/>
      <c r="K341" s="123"/>
      <c r="L341" s="123"/>
      <c r="M341" s="123"/>
      <c r="N341" s="123"/>
      <c r="O341" s="123"/>
      <c r="P341" s="123"/>
    </row>
    <row r="342" spans="1:16" ht="12.75" customHeight="1" x14ac:dyDescent="0.2">
      <c r="A342" s="123"/>
      <c r="B342" s="123"/>
      <c r="C342" s="123"/>
      <c r="D342" s="123"/>
      <c r="E342" s="123"/>
      <c r="F342" s="123"/>
      <c r="G342" s="123"/>
      <c r="H342" s="125"/>
      <c r="I342" s="123"/>
      <c r="J342" s="123"/>
      <c r="K342" s="123"/>
      <c r="L342" s="123"/>
      <c r="M342" s="123"/>
      <c r="N342" s="123"/>
      <c r="O342" s="123"/>
      <c r="P342" s="123"/>
    </row>
    <row r="343" spans="1:16" ht="12.75" customHeight="1" x14ac:dyDescent="0.2">
      <c r="A343" s="123"/>
      <c r="B343" s="123"/>
      <c r="C343" s="123"/>
      <c r="D343" s="123"/>
      <c r="E343" s="123"/>
      <c r="F343" s="123"/>
      <c r="G343" s="123"/>
      <c r="H343" s="125"/>
      <c r="I343" s="123"/>
      <c r="J343" s="123"/>
      <c r="K343" s="123"/>
      <c r="L343" s="123"/>
      <c r="M343" s="123"/>
      <c r="N343" s="123"/>
      <c r="O343" s="123"/>
      <c r="P343" s="123"/>
    </row>
    <row r="344" spans="1:16" ht="12.75" customHeight="1" x14ac:dyDescent="0.2">
      <c r="A344" s="123"/>
      <c r="B344" s="123"/>
      <c r="C344" s="123"/>
      <c r="D344" s="123"/>
      <c r="E344" s="123"/>
      <c r="F344" s="123"/>
      <c r="G344" s="123"/>
      <c r="H344" s="125"/>
      <c r="I344" s="123"/>
      <c r="J344" s="123"/>
      <c r="K344" s="123"/>
      <c r="L344" s="123"/>
      <c r="M344" s="123"/>
      <c r="N344" s="123"/>
      <c r="O344" s="123"/>
      <c r="P344" s="123"/>
    </row>
    <row r="345" spans="1:16" ht="12.75" customHeight="1" x14ac:dyDescent="0.2">
      <c r="A345" s="123"/>
      <c r="B345" s="123"/>
      <c r="C345" s="123"/>
      <c r="D345" s="123"/>
      <c r="E345" s="123"/>
      <c r="F345" s="123"/>
      <c r="G345" s="123"/>
      <c r="H345" s="125"/>
      <c r="I345" s="123"/>
      <c r="J345" s="123"/>
      <c r="K345" s="123"/>
      <c r="L345" s="123"/>
      <c r="M345" s="123"/>
      <c r="N345" s="123"/>
      <c r="O345" s="123"/>
      <c r="P345" s="123"/>
    </row>
    <row r="346" spans="1:16" ht="12.75" customHeight="1" x14ac:dyDescent="0.2">
      <c r="A346" s="123"/>
      <c r="B346" s="123"/>
      <c r="C346" s="123"/>
      <c r="D346" s="123"/>
      <c r="E346" s="123"/>
      <c r="F346" s="123"/>
      <c r="G346" s="123"/>
      <c r="H346" s="125"/>
      <c r="I346" s="123"/>
      <c r="J346" s="123"/>
      <c r="K346" s="123"/>
      <c r="L346" s="123"/>
      <c r="M346" s="123"/>
      <c r="N346" s="123"/>
      <c r="O346" s="123"/>
      <c r="P346" s="123"/>
    </row>
    <row r="347" spans="1:16" ht="12.75" customHeight="1" x14ac:dyDescent="0.2">
      <c r="A347" s="123"/>
      <c r="B347" s="123"/>
      <c r="C347" s="123"/>
      <c r="D347" s="123"/>
      <c r="E347" s="123"/>
      <c r="F347" s="123"/>
      <c r="G347" s="123"/>
      <c r="H347" s="125"/>
      <c r="I347" s="123"/>
      <c r="J347" s="123"/>
      <c r="K347" s="123"/>
      <c r="L347" s="123"/>
      <c r="M347" s="123"/>
      <c r="N347" s="123"/>
      <c r="O347" s="123"/>
      <c r="P347" s="123"/>
    </row>
    <row r="348" spans="1:16" ht="12.75" customHeight="1" x14ac:dyDescent="0.2">
      <c r="A348" s="123"/>
      <c r="B348" s="123"/>
      <c r="C348" s="123"/>
      <c r="D348" s="123"/>
      <c r="E348" s="123"/>
      <c r="F348" s="123"/>
      <c r="G348" s="123"/>
      <c r="H348" s="125"/>
      <c r="I348" s="123"/>
      <c r="J348" s="123"/>
      <c r="K348" s="123"/>
      <c r="L348" s="123"/>
      <c r="M348" s="123"/>
      <c r="N348" s="123"/>
      <c r="O348" s="123"/>
      <c r="P348" s="123"/>
    </row>
    <row r="349" spans="1:16" ht="12.75" customHeight="1" x14ac:dyDescent="0.2">
      <c r="A349" s="123"/>
      <c r="B349" s="123"/>
      <c r="C349" s="123"/>
      <c r="D349" s="123"/>
      <c r="E349" s="123"/>
      <c r="F349" s="123"/>
      <c r="G349" s="123"/>
      <c r="H349" s="125"/>
      <c r="I349" s="123"/>
      <c r="J349" s="123"/>
      <c r="K349" s="123"/>
      <c r="L349" s="123"/>
      <c r="M349" s="123"/>
      <c r="N349" s="123"/>
      <c r="O349" s="123"/>
      <c r="P349" s="123"/>
    </row>
    <row r="350" spans="1:16" ht="12.75" customHeight="1" x14ac:dyDescent="0.2">
      <c r="A350" s="123"/>
      <c r="B350" s="123"/>
      <c r="C350" s="123"/>
      <c r="D350" s="123"/>
      <c r="E350" s="123"/>
      <c r="F350" s="123"/>
      <c r="G350" s="123"/>
      <c r="H350" s="125"/>
      <c r="I350" s="123"/>
      <c r="J350" s="123"/>
      <c r="K350" s="123"/>
      <c r="L350" s="123"/>
      <c r="M350" s="123"/>
      <c r="N350" s="123"/>
      <c r="O350" s="123"/>
      <c r="P350" s="123"/>
    </row>
    <row r="351" spans="1:16" ht="12.75" customHeight="1" x14ac:dyDescent="0.2">
      <c r="A351" s="123"/>
      <c r="B351" s="123"/>
      <c r="C351" s="123"/>
      <c r="D351" s="123"/>
      <c r="E351" s="123"/>
      <c r="F351" s="123"/>
      <c r="G351" s="123"/>
      <c r="H351" s="125"/>
      <c r="I351" s="123"/>
      <c r="J351" s="123"/>
      <c r="K351" s="123"/>
      <c r="L351" s="123"/>
      <c r="M351" s="123"/>
      <c r="N351" s="123"/>
      <c r="O351" s="123"/>
      <c r="P351" s="123"/>
    </row>
    <row r="352" spans="1:16" ht="12.75" customHeight="1" x14ac:dyDescent="0.2">
      <c r="A352" s="123"/>
      <c r="B352" s="123"/>
      <c r="C352" s="123"/>
      <c r="D352" s="123"/>
      <c r="E352" s="123"/>
      <c r="F352" s="123"/>
      <c r="G352" s="123"/>
      <c r="H352" s="125"/>
      <c r="I352" s="123"/>
      <c r="J352" s="123"/>
      <c r="K352" s="123"/>
      <c r="L352" s="123"/>
      <c r="M352" s="123"/>
      <c r="N352" s="123"/>
      <c r="O352" s="123"/>
      <c r="P352" s="123"/>
    </row>
    <row r="353" spans="1:16" ht="12.75" customHeight="1" x14ac:dyDescent="0.2">
      <c r="A353" s="123"/>
      <c r="B353" s="123"/>
      <c r="C353" s="123"/>
      <c r="D353" s="123"/>
      <c r="E353" s="123"/>
      <c r="F353" s="123"/>
      <c r="G353" s="123"/>
      <c r="H353" s="125"/>
      <c r="I353" s="123"/>
      <c r="J353" s="123"/>
      <c r="K353" s="123"/>
      <c r="L353" s="123"/>
      <c r="M353" s="123"/>
      <c r="N353" s="123"/>
      <c r="O353" s="123"/>
      <c r="P353" s="123"/>
    </row>
    <row r="354" spans="1:16" ht="12.75" customHeight="1" x14ac:dyDescent="0.2">
      <c r="A354" s="123"/>
      <c r="B354" s="123"/>
      <c r="C354" s="123"/>
      <c r="D354" s="123"/>
      <c r="E354" s="123"/>
      <c r="F354" s="123"/>
      <c r="G354" s="123"/>
      <c r="H354" s="125"/>
      <c r="I354" s="123"/>
      <c r="J354" s="123"/>
      <c r="K354" s="123"/>
      <c r="L354" s="123"/>
      <c r="M354" s="123"/>
      <c r="N354" s="123"/>
      <c r="O354" s="123"/>
      <c r="P354" s="123"/>
    </row>
    <row r="355" spans="1:16" ht="12.75" customHeight="1" x14ac:dyDescent="0.2">
      <c r="A355" s="123"/>
      <c r="B355" s="123"/>
      <c r="C355" s="123"/>
      <c r="D355" s="123"/>
      <c r="E355" s="123"/>
      <c r="F355" s="123"/>
      <c r="G355" s="123"/>
      <c r="H355" s="125"/>
      <c r="I355" s="123"/>
      <c r="J355" s="123"/>
      <c r="K355" s="123"/>
      <c r="L355" s="123"/>
      <c r="M355" s="123"/>
      <c r="N355" s="123"/>
      <c r="O355" s="123"/>
      <c r="P355" s="123"/>
    </row>
    <row r="356" spans="1:16" ht="12.75" customHeight="1" x14ac:dyDescent="0.2">
      <c r="A356" s="123"/>
      <c r="B356" s="123"/>
      <c r="C356" s="123"/>
      <c r="D356" s="123"/>
      <c r="E356" s="123"/>
      <c r="F356" s="123"/>
      <c r="G356" s="123"/>
      <c r="H356" s="125"/>
      <c r="I356" s="123"/>
      <c r="J356" s="123"/>
      <c r="K356" s="123"/>
      <c r="L356" s="123"/>
      <c r="M356" s="123"/>
      <c r="N356" s="123"/>
      <c r="O356" s="123"/>
      <c r="P356" s="123"/>
    </row>
    <row r="357" spans="1:16" ht="12.75" customHeight="1" x14ac:dyDescent="0.2">
      <c r="A357" s="123"/>
      <c r="B357" s="123"/>
      <c r="C357" s="123"/>
      <c r="D357" s="123"/>
      <c r="E357" s="123"/>
      <c r="F357" s="123"/>
      <c r="G357" s="123"/>
      <c r="H357" s="125"/>
      <c r="I357" s="123"/>
      <c r="J357" s="123"/>
      <c r="K357" s="123"/>
      <c r="L357" s="123"/>
      <c r="M357" s="123"/>
      <c r="N357" s="123"/>
      <c r="O357" s="123"/>
      <c r="P357" s="123"/>
    </row>
    <row r="358" spans="1:16" ht="12.75" customHeight="1" x14ac:dyDescent="0.2">
      <c r="A358" s="123"/>
      <c r="B358" s="123"/>
      <c r="C358" s="123"/>
      <c r="D358" s="123"/>
      <c r="E358" s="123"/>
      <c r="F358" s="123"/>
      <c r="G358" s="123"/>
      <c r="H358" s="125"/>
      <c r="I358" s="123"/>
      <c r="J358" s="123"/>
      <c r="K358" s="123"/>
      <c r="L358" s="123"/>
      <c r="M358" s="123"/>
      <c r="N358" s="123"/>
      <c r="O358" s="123"/>
      <c r="P358" s="123"/>
    </row>
    <row r="359" spans="1:16" ht="12.75" customHeight="1" x14ac:dyDescent="0.2">
      <c r="A359" s="123"/>
      <c r="B359" s="123"/>
      <c r="C359" s="123"/>
      <c r="D359" s="123"/>
      <c r="E359" s="123"/>
      <c r="F359" s="123"/>
      <c r="G359" s="123"/>
      <c r="H359" s="125"/>
      <c r="I359" s="123"/>
      <c r="J359" s="123"/>
      <c r="K359" s="123"/>
      <c r="L359" s="123"/>
      <c r="M359" s="123"/>
      <c r="N359" s="123"/>
      <c r="O359" s="123"/>
      <c r="P359" s="123"/>
    </row>
    <row r="360" spans="1:16" ht="12.75" customHeight="1" x14ac:dyDescent="0.2">
      <c r="A360" s="123"/>
      <c r="B360" s="123"/>
      <c r="C360" s="123"/>
      <c r="D360" s="123"/>
      <c r="E360" s="123"/>
      <c r="F360" s="123"/>
      <c r="G360" s="123"/>
      <c r="H360" s="125"/>
      <c r="I360" s="123"/>
      <c r="J360" s="123"/>
      <c r="K360" s="123"/>
      <c r="L360" s="123"/>
      <c r="M360" s="123"/>
      <c r="N360" s="123"/>
      <c r="O360" s="123"/>
      <c r="P360" s="123"/>
    </row>
    <row r="361" spans="1:16" ht="12.75" customHeight="1" x14ac:dyDescent="0.2">
      <c r="A361" s="123"/>
      <c r="B361" s="123"/>
      <c r="C361" s="123"/>
      <c r="D361" s="123"/>
      <c r="E361" s="123"/>
      <c r="F361" s="123"/>
      <c r="G361" s="123"/>
      <c r="H361" s="125"/>
      <c r="I361" s="123"/>
      <c r="J361" s="123"/>
      <c r="K361" s="123"/>
      <c r="L361" s="123"/>
      <c r="M361" s="123"/>
      <c r="N361" s="123"/>
      <c r="O361" s="123"/>
      <c r="P361" s="123"/>
    </row>
    <row r="362" spans="1:16" ht="12.75" customHeight="1" x14ac:dyDescent="0.2">
      <c r="A362" s="123"/>
      <c r="B362" s="123"/>
      <c r="C362" s="123"/>
      <c r="D362" s="123"/>
      <c r="E362" s="123"/>
      <c r="F362" s="123"/>
      <c r="G362" s="123"/>
      <c r="H362" s="125"/>
      <c r="I362" s="123"/>
      <c r="J362" s="123"/>
      <c r="K362" s="123"/>
      <c r="L362" s="123"/>
      <c r="M362" s="123"/>
      <c r="N362" s="123"/>
      <c r="O362" s="123"/>
      <c r="P362" s="123"/>
    </row>
    <row r="363" spans="1:16" ht="12.75" customHeight="1" x14ac:dyDescent="0.2">
      <c r="A363" s="123"/>
      <c r="B363" s="123"/>
      <c r="C363" s="123"/>
      <c r="D363" s="123"/>
      <c r="E363" s="123"/>
      <c r="F363" s="123"/>
      <c r="G363" s="123"/>
      <c r="H363" s="125"/>
      <c r="I363" s="123"/>
      <c r="J363" s="123"/>
      <c r="K363" s="123"/>
      <c r="L363" s="123"/>
      <c r="M363" s="123"/>
      <c r="N363" s="123"/>
      <c r="O363" s="123"/>
      <c r="P363" s="123"/>
    </row>
    <row r="364" spans="1:16" ht="12.75" customHeight="1" x14ac:dyDescent="0.2">
      <c r="A364" s="123"/>
      <c r="B364" s="123"/>
      <c r="C364" s="123"/>
      <c r="D364" s="123"/>
      <c r="E364" s="123"/>
      <c r="F364" s="123"/>
      <c r="G364" s="123"/>
      <c r="H364" s="125"/>
      <c r="I364" s="123"/>
      <c r="J364" s="123"/>
      <c r="K364" s="123"/>
      <c r="L364" s="123"/>
      <c r="M364" s="123"/>
      <c r="N364" s="123"/>
      <c r="O364" s="123"/>
      <c r="P364" s="123"/>
    </row>
    <row r="365" spans="1:16" ht="12.75" customHeight="1" x14ac:dyDescent="0.2">
      <c r="A365" s="123"/>
      <c r="B365" s="123"/>
      <c r="C365" s="123"/>
      <c r="D365" s="123"/>
      <c r="E365" s="123"/>
      <c r="F365" s="123"/>
      <c r="G365" s="123"/>
      <c r="H365" s="125"/>
      <c r="I365" s="123"/>
      <c r="J365" s="123"/>
      <c r="K365" s="123"/>
      <c r="L365" s="123"/>
      <c r="M365" s="123"/>
      <c r="N365" s="123"/>
      <c r="O365" s="123"/>
      <c r="P365" s="123"/>
    </row>
    <row r="366" spans="1:16" ht="12.75" customHeight="1" x14ac:dyDescent="0.2">
      <c r="A366" s="123"/>
      <c r="B366" s="123"/>
      <c r="C366" s="123"/>
      <c r="D366" s="123"/>
      <c r="E366" s="123"/>
      <c r="F366" s="123"/>
      <c r="G366" s="123"/>
      <c r="H366" s="125"/>
      <c r="I366" s="123"/>
      <c r="J366" s="123"/>
      <c r="K366" s="123"/>
      <c r="L366" s="123"/>
      <c r="M366" s="123"/>
      <c r="N366" s="123"/>
      <c r="O366" s="123"/>
      <c r="P366" s="123"/>
    </row>
    <row r="367" spans="1:16" ht="12.75" customHeight="1" x14ac:dyDescent="0.2">
      <c r="A367" s="123"/>
      <c r="B367" s="123"/>
      <c r="C367" s="123"/>
      <c r="D367" s="123"/>
      <c r="E367" s="123"/>
      <c r="F367" s="123"/>
      <c r="G367" s="123"/>
      <c r="H367" s="125"/>
      <c r="I367" s="123"/>
      <c r="J367" s="123"/>
      <c r="K367" s="123"/>
      <c r="L367" s="123"/>
      <c r="M367" s="123"/>
      <c r="N367" s="123"/>
      <c r="O367" s="123"/>
      <c r="P367" s="123"/>
    </row>
    <row r="368" spans="1:16" ht="12.75" customHeight="1" x14ac:dyDescent="0.2">
      <c r="A368" s="123"/>
      <c r="B368" s="123"/>
      <c r="C368" s="123"/>
      <c r="D368" s="123"/>
      <c r="E368" s="123"/>
      <c r="F368" s="123"/>
      <c r="G368" s="123"/>
      <c r="H368" s="125"/>
      <c r="I368" s="123"/>
      <c r="J368" s="123"/>
      <c r="K368" s="123"/>
      <c r="L368" s="123"/>
      <c r="M368" s="123"/>
      <c r="N368" s="123"/>
      <c r="O368" s="123"/>
      <c r="P368" s="123"/>
    </row>
    <row r="369" spans="1:16" ht="12.75" customHeight="1" x14ac:dyDescent="0.2">
      <c r="A369" s="123"/>
      <c r="B369" s="123"/>
      <c r="C369" s="123"/>
      <c r="D369" s="123"/>
      <c r="E369" s="123"/>
      <c r="F369" s="123"/>
      <c r="G369" s="123"/>
      <c r="H369" s="125"/>
      <c r="I369" s="123"/>
      <c r="J369" s="123"/>
      <c r="K369" s="123"/>
      <c r="L369" s="123"/>
      <c r="M369" s="123"/>
      <c r="N369" s="123"/>
      <c r="O369" s="123"/>
      <c r="P369" s="123"/>
    </row>
    <row r="370" spans="1:16" ht="12.75" customHeight="1" x14ac:dyDescent="0.2">
      <c r="A370" s="123"/>
      <c r="B370" s="123"/>
      <c r="C370" s="123"/>
      <c r="D370" s="123"/>
      <c r="E370" s="123"/>
      <c r="F370" s="123"/>
      <c r="G370" s="123"/>
      <c r="H370" s="125"/>
      <c r="I370" s="123"/>
      <c r="J370" s="123"/>
      <c r="K370" s="123"/>
      <c r="L370" s="123"/>
      <c r="M370" s="123"/>
      <c r="N370" s="123"/>
      <c r="O370" s="123"/>
      <c r="P370" s="123"/>
    </row>
    <row r="371" spans="1:16" ht="12.75" customHeight="1" x14ac:dyDescent="0.2">
      <c r="A371" s="123"/>
      <c r="B371" s="123"/>
      <c r="C371" s="123"/>
      <c r="D371" s="123"/>
      <c r="E371" s="123"/>
      <c r="F371" s="123"/>
      <c r="G371" s="123"/>
      <c r="H371" s="125"/>
      <c r="I371" s="123"/>
      <c r="J371" s="123"/>
      <c r="K371" s="123"/>
      <c r="L371" s="123"/>
      <c r="M371" s="123"/>
      <c r="N371" s="123"/>
      <c r="O371" s="123"/>
      <c r="P371" s="123"/>
    </row>
    <row r="372" spans="1:16" ht="12.75" customHeight="1" x14ac:dyDescent="0.2">
      <c r="A372" s="123"/>
      <c r="B372" s="123"/>
      <c r="C372" s="123"/>
      <c r="D372" s="123"/>
      <c r="E372" s="123"/>
      <c r="F372" s="123"/>
      <c r="G372" s="123"/>
      <c r="H372" s="125"/>
      <c r="I372" s="123"/>
      <c r="J372" s="123"/>
      <c r="K372" s="123"/>
      <c r="L372" s="123"/>
      <c r="M372" s="123"/>
      <c r="N372" s="123"/>
      <c r="O372" s="123"/>
      <c r="P372" s="123"/>
    </row>
    <row r="373" spans="1:16" ht="12.75" customHeight="1" x14ac:dyDescent="0.2">
      <c r="A373" s="123"/>
      <c r="B373" s="123"/>
      <c r="C373" s="123"/>
      <c r="D373" s="123"/>
      <c r="E373" s="123"/>
      <c r="F373" s="123"/>
      <c r="G373" s="123"/>
      <c r="H373" s="125"/>
      <c r="I373" s="123"/>
      <c r="J373" s="123"/>
      <c r="K373" s="123"/>
      <c r="L373" s="123"/>
      <c r="M373" s="123"/>
      <c r="N373" s="123"/>
      <c r="O373" s="123"/>
      <c r="P373" s="123"/>
    </row>
    <row r="374" spans="1:16" ht="12.75" customHeight="1" x14ac:dyDescent="0.2">
      <c r="A374" s="123"/>
      <c r="B374" s="123"/>
      <c r="C374" s="123"/>
      <c r="D374" s="123"/>
      <c r="E374" s="123"/>
      <c r="F374" s="123"/>
      <c r="G374" s="123"/>
      <c r="H374" s="125"/>
      <c r="I374" s="123"/>
      <c r="J374" s="123"/>
      <c r="K374" s="123"/>
      <c r="L374" s="123"/>
      <c r="M374" s="123"/>
      <c r="N374" s="123"/>
      <c r="O374" s="123"/>
      <c r="P374" s="123"/>
    </row>
    <row r="375" spans="1:16" ht="12.75" customHeight="1" x14ac:dyDescent="0.2">
      <c r="A375" s="123"/>
      <c r="B375" s="123"/>
      <c r="C375" s="123"/>
      <c r="D375" s="123"/>
      <c r="E375" s="123"/>
      <c r="F375" s="123"/>
      <c r="G375" s="123"/>
      <c r="H375" s="125"/>
      <c r="I375" s="123"/>
      <c r="J375" s="123"/>
      <c r="K375" s="123"/>
      <c r="L375" s="123"/>
      <c r="M375" s="123"/>
      <c r="N375" s="123"/>
      <c r="O375" s="123"/>
      <c r="P375" s="123"/>
    </row>
    <row r="376" spans="1:16" ht="12.75" customHeight="1" x14ac:dyDescent="0.2">
      <c r="A376" s="123"/>
      <c r="B376" s="123"/>
      <c r="C376" s="123"/>
      <c r="D376" s="123"/>
      <c r="E376" s="123"/>
      <c r="F376" s="123"/>
      <c r="G376" s="123"/>
      <c r="H376" s="125"/>
      <c r="I376" s="123"/>
      <c r="J376" s="123"/>
      <c r="K376" s="123"/>
      <c r="L376" s="123"/>
      <c r="M376" s="123"/>
      <c r="N376" s="123"/>
      <c r="O376" s="123"/>
      <c r="P376" s="123"/>
    </row>
    <row r="377" spans="1:16" ht="12.75" customHeight="1" x14ac:dyDescent="0.2">
      <c r="A377" s="123"/>
      <c r="B377" s="123"/>
      <c r="C377" s="123"/>
      <c r="D377" s="123"/>
      <c r="E377" s="123"/>
      <c r="F377" s="123"/>
      <c r="G377" s="123"/>
      <c r="H377" s="125"/>
      <c r="I377" s="123"/>
      <c r="J377" s="123"/>
      <c r="K377" s="123"/>
      <c r="L377" s="123"/>
      <c r="M377" s="123"/>
      <c r="N377" s="123"/>
      <c r="O377" s="123"/>
      <c r="P377" s="123"/>
    </row>
    <row r="378" spans="1:16" ht="12.75" customHeight="1" x14ac:dyDescent="0.2">
      <c r="A378" s="123"/>
      <c r="B378" s="123"/>
      <c r="C378" s="123"/>
      <c r="D378" s="123"/>
      <c r="E378" s="123"/>
      <c r="F378" s="123"/>
      <c r="G378" s="123"/>
      <c r="H378" s="125"/>
      <c r="I378" s="123"/>
      <c r="J378" s="123"/>
      <c r="K378" s="123"/>
      <c r="L378" s="123"/>
      <c r="M378" s="123"/>
      <c r="N378" s="123"/>
      <c r="O378" s="123"/>
      <c r="P378" s="123"/>
    </row>
    <row r="379" spans="1:16" ht="12.75" customHeight="1" x14ac:dyDescent="0.2">
      <c r="A379" s="123"/>
      <c r="B379" s="123"/>
      <c r="C379" s="123"/>
      <c r="D379" s="123"/>
      <c r="E379" s="123"/>
      <c r="F379" s="123"/>
      <c r="G379" s="123"/>
      <c r="H379" s="125"/>
      <c r="I379" s="123"/>
      <c r="J379" s="123"/>
      <c r="K379" s="123"/>
      <c r="L379" s="123"/>
      <c r="M379" s="123"/>
      <c r="N379" s="123"/>
      <c r="O379" s="123"/>
      <c r="P379" s="123"/>
    </row>
    <row r="380" spans="1:16" ht="12.75" customHeight="1" x14ac:dyDescent="0.2">
      <c r="A380" s="123"/>
      <c r="B380" s="123"/>
      <c r="C380" s="123"/>
      <c r="D380" s="123"/>
      <c r="E380" s="123"/>
      <c r="F380" s="123"/>
      <c r="G380" s="123"/>
      <c r="H380" s="125"/>
      <c r="I380" s="123"/>
      <c r="J380" s="123"/>
      <c r="K380" s="123"/>
      <c r="L380" s="123"/>
      <c r="M380" s="123"/>
      <c r="N380" s="123"/>
      <c r="O380" s="123"/>
      <c r="P380" s="123"/>
    </row>
    <row r="381" spans="1:16" ht="12.75" customHeight="1" x14ac:dyDescent="0.2">
      <c r="A381" s="123"/>
      <c r="B381" s="123"/>
      <c r="C381" s="123"/>
      <c r="D381" s="123"/>
      <c r="E381" s="123"/>
      <c r="F381" s="123"/>
      <c r="G381" s="123"/>
      <c r="H381" s="125"/>
      <c r="I381" s="123"/>
      <c r="J381" s="123"/>
      <c r="K381" s="123"/>
      <c r="L381" s="123"/>
      <c r="M381" s="123"/>
      <c r="N381" s="123"/>
      <c r="O381" s="123"/>
      <c r="P381" s="123"/>
    </row>
    <row r="382" spans="1:16" ht="12.75" customHeight="1" x14ac:dyDescent="0.2">
      <c r="A382" s="123"/>
      <c r="B382" s="123"/>
      <c r="C382" s="123"/>
      <c r="D382" s="123"/>
      <c r="E382" s="123"/>
      <c r="F382" s="123"/>
      <c r="G382" s="123"/>
      <c r="H382" s="125"/>
      <c r="I382" s="123"/>
      <c r="J382" s="123"/>
      <c r="K382" s="123"/>
      <c r="L382" s="123"/>
      <c r="M382" s="123"/>
      <c r="N382" s="123"/>
      <c r="O382" s="123"/>
      <c r="P382" s="123"/>
    </row>
    <row r="383" spans="1:16" ht="12.75" customHeight="1" x14ac:dyDescent="0.2">
      <c r="A383" s="123"/>
      <c r="B383" s="123"/>
      <c r="C383" s="123"/>
      <c r="D383" s="123"/>
      <c r="E383" s="123"/>
      <c r="F383" s="123"/>
      <c r="G383" s="123"/>
      <c r="H383" s="125"/>
      <c r="I383" s="123"/>
      <c r="J383" s="123"/>
      <c r="K383" s="123"/>
      <c r="L383" s="123"/>
      <c r="M383" s="123"/>
      <c r="N383" s="123"/>
      <c r="O383" s="123"/>
      <c r="P383" s="123"/>
    </row>
    <row r="384" spans="1:16" ht="12.75" customHeight="1" x14ac:dyDescent="0.2">
      <c r="A384" s="123"/>
      <c r="B384" s="123"/>
      <c r="C384" s="123"/>
      <c r="D384" s="123"/>
      <c r="E384" s="123"/>
      <c r="F384" s="123"/>
      <c r="G384" s="123"/>
      <c r="H384" s="125"/>
      <c r="I384" s="123"/>
      <c r="J384" s="123"/>
      <c r="K384" s="123"/>
      <c r="L384" s="123"/>
      <c r="M384" s="123"/>
      <c r="N384" s="123"/>
      <c r="O384" s="123"/>
      <c r="P384" s="123"/>
    </row>
    <row r="385" spans="1:16" ht="12.75" customHeight="1" x14ac:dyDescent="0.2">
      <c r="A385" s="123"/>
      <c r="B385" s="123"/>
      <c r="C385" s="123"/>
      <c r="D385" s="123"/>
      <c r="E385" s="123"/>
      <c r="F385" s="123"/>
      <c r="G385" s="123"/>
      <c r="H385" s="125"/>
      <c r="I385" s="123"/>
      <c r="J385" s="123"/>
      <c r="K385" s="123"/>
      <c r="L385" s="123"/>
      <c r="M385" s="123"/>
      <c r="N385" s="123"/>
      <c r="O385" s="123"/>
      <c r="P385" s="123"/>
    </row>
    <row r="386" spans="1:16" ht="12.75" customHeight="1" x14ac:dyDescent="0.2">
      <c r="A386" s="123"/>
      <c r="B386" s="123"/>
      <c r="C386" s="123"/>
      <c r="D386" s="123"/>
      <c r="E386" s="123"/>
      <c r="F386" s="123"/>
      <c r="G386" s="123"/>
      <c r="H386" s="125"/>
      <c r="I386" s="123"/>
      <c r="J386" s="123"/>
      <c r="K386" s="123"/>
      <c r="L386" s="123"/>
      <c r="M386" s="123"/>
      <c r="N386" s="123"/>
      <c r="O386" s="123"/>
      <c r="P386" s="123"/>
    </row>
    <row r="387" spans="1:16" ht="12.75" customHeight="1" x14ac:dyDescent="0.2">
      <c r="A387" s="123"/>
      <c r="B387" s="123"/>
      <c r="C387" s="123"/>
      <c r="D387" s="123"/>
      <c r="E387" s="123"/>
      <c r="F387" s="123"/>
      <c r="G387" s="123"/>
      <c r="H387" s="125"/>
      <c r="I387" s="123"/>
      <c r="J387" s="123"/>
      <c r="K387" s="123"/>
      <c r="L387" s="123"/>
      <c r="M387" s="123"/>
      <c r="N387" s="123"/>
      <c r="O387" s="123"/>
      <c r="P387" s="123"/>
    </row>
    <row r="388" spans="1:16" ht="12.75" customHeight="1" x14ac:dyDescent="0.2">
      <c r="A388" s="123"/>
      <c r="B388" s="123"/>
      <c r="C388" s="123"/>
      <c r="D388" s="123"/>
      <c r="E388" s="123"/>
      <c r="F388" s="123"/>
      <c r="G388" s="123"/>
      <c r="H388" s="125"/>
      <c r="I388" s="123"/>
      <c r="J388" s="123"/>
      <c r="K388" s="123"/>
      <c r="L388" s="123"/>
      <c r="M388" s="123"/>
      <c r="N388" s="123"/>
      <c r="O388" s="123"/>
      <c r="P388" s="123"/>
    </row>
    <row r="389" spans="1:16" ht="12.75" customHeight="1" x14ac:dyDescent="0.2">
      <c r="A389" s="123"/>
      <c r="B389" s="123"/>
      <c r="C389" s="123"/>
      <c r="D389" s="123"/>
      <c r="E389" s="123"/>
      <c r="F389" s="123"/>
      <c r="G389" s="123"/>
      <c r="H389" s="125"/>
      <c r="I389" s="123"/>
      <c r="J389" s="123"/>
      <c r="K389" s="123"/>
      <c r="L389" s="123"/>
      <c r="M389" s="123"/>
      <c r="N389" s="123"/>
      <c r="O389" s="123"/>
      <c r="P389" s="123"/>
    </row>
    <row r="390" spans="1:16" ht="12.75" customHeight="1" x14ac:dyDescent="0.2">
      <c r="A390" s="123"/>
      <c r="B390" s="123"/>
      <c r="C390" s="123"/>
      <c r="D390" s="123"/>
      <c r="E390" s="123"/>
      <c r="F390" s="123"/>
      <c r="G390" s="123"/>
      <c r="H390" s="125"/>
      <c r="I390" s="123"/>
      <c r="J390" s="123"/>
      <c r="K390" s="123"/>
      <c r="L390" s="123"/>
      <c r="M390" s="123"/>
      <c r="N390" s="123"/>
      <c r="O390" s="123"/>
      <c r="P390" s="123"/>
    </row>
    <row r="391" spans="1:16" ht="12.75" customHeight="1" x14ac:dyDescent="0.2">
      <c r="A391" s="123"/>
      <c r="B391" s="123"/>
      <c r="C391" s="123"/>
      <c r="D391" s="123"/>
      <c r="E391" s="123"/>
      <c r="F391" s="123"/>
      <c r="G391" s="123"/>
      <c r="H391" s="125"/>
      <c r="I391" s="123"/>
      <c r="J391" s="123"/>
      <c r="K391" s="123"/>
      <c r="L391" s="123"/>
      <c r="M391" s="123"/>
      <c r="N391" s="123"/>
      <c r="O391" s="123"/>
      <c r="P391" s="123"/>
    </row>
    <row r="392" spans="1:16" ht="12.75" customHeight="1" x14ac:dyDescent="0.2">
      <c r="A392" s="123"/>
      <c r="B392" s="123"/>
      <c r="C392" s="123"/>
      <c r="D392" s="123"/>
      <c r="E392" s="123"/>
      <c r="F392" s="123"/>
      <c r="G392" s="123"/>
      <c r="H392" s="125"/>
      <c r="I392" s="123"/>
      <c r="J392" s="123"/>
      <c r="K392" s="123"/>
      <c r="L392" s="123"/>
      <c r="M392" s="123"/>
      <c r="N392" s="123"/>
      <c r="O392" s="123"/>
      <c r="P392" s="123"/>
    </row>
    <row r="393" spans="1:16" ht="12.75" customHeight="1" x14ac:dyDescent="0.2">
      <c r="A393" s="123"/>
      <c r="B393" s="123"/>
      <c r="C393" s="123"/>
      <c r="D393" s="123"/>
      <c r="E393" s="123"/>
      <c r="F393" s="123"/>
      <c r="G393" s="123"/>
      <c r="H393" s="125"/>
      <c r="I393" s="123"/>
      <c r="J393" s="123"/>
      <c r="K393" s="123"/>
      <c r="L393" s="123"/>
      <c r="M393" s="123"/>
      <c r="N393" s="123"/>
      <c r="O393" s="123"/>
      <c r="P393" s="123"/>
    </row>
    <row r="394" spans="1:16" ht="12.75" customHeight="1" x14ac:dyDescent="0.2">
      <c r="A394" s="123"/>
      <c r="B394" s="123"/>
      <c r="C394" s="123"/>
      <c r="D394" s="123"/>
      <c r="E394" s="123"/>
      <c r="F394" s="123"/>
      <c r="G394" s="123"/>
      <c r="H394" s="125"/>
      <c r="I394" s="123"/>
      <c r="J394" s="123"/>
      <c r="K394" s="123"/>
      <c r="L394" s="123"/>
      <c r="M394" s="123"/>
      <c r="N394" s="123"/>
      <c r="O394" s="123"/>
      <c r="P394" s="123"/>
    </row>
    <row r="395" spans="1:16" ht="12.75" customHeight="1" x14ac:dyDescent="0.2">
      <c r="A395" s="123"/>
      <c r="B395" s="123"/>
      <c r="C395" s="123"/>
      <c r="D395" s="123"/>
      <c r="E395" s="123"/>
      <c r="F395" s="123"/>
      <c r="G395" s="123"/>
      <c r="H395" s="125"/>
      <c r="I395" s="123"/>
      <c r="J395" s="123"/>
      <c r="K395" s="123"/>
      <c r="L395" s="123"/>
      <c r="M395" s="123"/>
      <c r="N395" s="123"/>
      <c r="O395" s="123"/>
      <c r="P395" s="123"/>
    </row>
    <row r="396" spans="1:16" ht="12.75" customHeight="1" x14ac:dyDescent="0.2">
      <c r="A396" s="123"/>
      <c r="B396" s="123"/>
      <c r="C396" s="123"/>
      <c r="D396" s="123"/>
      <c r="E396" s="123"/>
      <c r="F396" s="123"/>
      <c r="G396" s="123"/>
      <c r="H396" s="125"/>
      <c r="I396" s="123"/>
      <c r="J396" s="123"/>
      <c r="K396" s="123"/>
      <c r="L396" s="123"/>
      <c r="M396" s="123"/>
      <c r="N396" s="123"/>
      <c r="O396" s="123"/>
      <c r="P396" s="123"/>
    </row>
    <row r="397" spans="1:16" ht="12.75" customHeight="1" x14ac:dyDescent="0.2">
      <c r="A397" s="123"/>
      <c r="B397" s="123"/>
      <c r="C397" s="123"/>
      <c r="D397" s="123"/>
      <c r="E397" s="123"/>
      <c r="F397" s="123"/>
      <c r="G397" s="123"/>
      <c r="H397" s="125"/>
      <c r="I397" s="123"/>
      <c r="J397" s="123"/>
      <c r="K397" s="123"/>
      <c r="L397" s="123"/>
      <c r="M397" s="123"/>
      <c r="N397" s="123"/>
      <c r="O397" s="123"/>
      <c r="P397" s="123"/>
    </row>
    <row r="398" spans="1:16" ht="12.75" customHeight="1" x14ac:dyDescent="0.2">
      <c r="A398" s="123"/>
      <c r="B398" s="123"/>
      <c r="C398" s="123"/>
      <c r="D398" s="123"/>
      <c r="E398" s="123"/>
      <c r="F398" s="123"/>
      <c r="G398" s="123"/>
      <c r="H398" s="125"/>
      <c r="I398" s="123"/>
      <c r="J398" s="123"/>
      <c r="K398" s="123"/>
      <c r="L398" s="123"/>
      <c r="M398" s="123"/>
      <c r="N398" s="123"/>
      <c r="O398" s="123"/>
      <c r="P398" s="123"/>
    </row>
    <row r="399" spans="1:16" ht="12.75" customHeight="1" x14ac:dyDescent="0.2">
      <c r="A399" s="123"/>
      <c r="B399" s="123"/>
      <c r="C399" s="123"/>
      <c r="D399" s="123"/>
      <c r="E399" s="123"/>
      <c r="F399" s="123"/>
      <c r="G399" s="123"/>
      <c r="H399" s="125"/>
      <c r="I399" s="123"/>
      <c r="J399" s="123"/>
      <c r="K399" s="123"/>
      <c r="L399" s="123"/>
      <c r="M399" s="123"/>
      <c r="N399" s="123"/>
      <c r="O399" s="123"/>
      <c r="P399" s="123"/>
    </row>
    <row r="400" spans="1:16" ht="12.75" customHeight="1" x14ac:dyDescent="0.2">
      <c r="A400" s="123"/>
      <c r="B400" s="123"/>
      <c r="C400" s="123"/>
      <c r="D400" s="123"/>
      <c r="E400" s="123"/>
      <c r="F400" s="123"/>
      <c r="G400" s="123"/>
      <c r="H400" s="125"/>
      <c r="I400" s="123"/>
      <c r="J400" s="123"/>
      <c r="K400" s="123"/>
      <c r="L400" s="123"/>
      <c r="M400" s="123"/>
      <c r="N400" s="123"/>
      <c r="O400" s="123"/>
      <c r="P400" s="123"/>
    </row>
    <row r="401" spans="1:16" ht="12.75" customHeight="1" x14ac:dyDescent="0.2">
      <c r="A401" s="123"/>
      <c r="B401" s="123"/>
      <c r="C401" s="123"/>
      <c r="D401" s="123"/>
      <c r="E401" s="123"/>
      <c r="F401" s="123"/>
      <c r="G401" s="123"/>
      <c r="H401" s="125"/>
      <c r="I401" s="123"/>
      <c r="J401" s="123"/>
      <c r="K401" s="123"/>
      <c r="L401" s="123"/>
      <c r="M401" s="123"/>
      <c r="N401" s="123"/>
      <c r="O401" s="123"/>
      <c r="P401" s="123"/>
    </row>
    <row r="402" spans="1:16" ht="12.75" customHeight="1" x14ac:dyDescent="0.2">
      <c r="A402" s="123"/>
      <c r="B402" s="123"/>
      <c r="C402" s="123"/>
      <c r="D402" s="123"/>
      <c r="E402" s="123"/>
      <c r="F402" s="123"/>
      <c r="G402" s="123"/>
      <c r="H402" s="125"/>
      <c r="I402" s="123"/>
      <c r="J402" s="123"/>
      <c r="K402" s="123"/>
      <c r="L402" s="123"/>
      <c r="M402" s="123"/>
      <c r="N402" s="123"/>
      <c r="O402" s="123"/>
      <c r="P402" s="123"/>
    </row>
    <row r="403" spans="1:16" ht="12.75" customHeight="1" x14ac:dyDescent="0.2">
      <c r="A403" s="123"/>
      <c r="B403" s="123"/>
      <c r="C403" s="123"/>
      <c r="D403" s="123"/>
      <c r="E403" s="123"/>
      <c r="F403" s="123"/>
      <c r="G403" s="123"/>
      <c r="H403" s="125"/>
      <c r="I403" s="123"/>
      <c r="J403" s="123"/>
      <c r="K403" s="123"/>
      <c r="L403" s="123"/>
      <c r="M403" s="123"/>
      <c r="N403" s="123"/>
      <c r="O403" s="123"/>
      <c r="P403" s="123"/>
    </row>
    <row r="404" spans="1:16" ht="12.75" customHeight="1" x14ac:dyDescent="0.2">
      <c r="A404" s="123"/>
      <c r="B404" s="123"/>
      <c r="C404" s="123"/>
      <c r="D404" s="123"/>
      <c r="E404" s="123"/>
      <c r="F404" s="123"/>
      <c r="G404" s="123"/>
      <c r="H404" s="125"/>
      <c r="I404" s="123"/>
      <c r="J404" s="123"/>
      <c r="K404" s="123"/>
      <c r="L404" s="123"/>
      <c r="M404" s="123"/>
      <c r="N404" s="123"/>
      <c r="O404" s="123"/>
      <c r="P404" s="123"/>
    </row>
    <row r="405" spans="1:16" ht="12.75" customHeight="1" x14ac:dyDescent="0.2">
      <c r="A405" s="123"/>
      <c r="B405" s="123"/>
      <c r="C405" s="123"/>
      <c r="D405" s="123"/>
      <c r="E405" s="123"/>
      <c r="F405" s="123"/>
      <c r="G405" s="123"/>
      <c r="H405" s="125"/>
      <c r="I405" s="123"/>
      <c r="J405" s="123"/>
      <c r="K405" s="123"/>
      <c r="L405" s="123"/>
      <c r="M405" s="123"/>
      <c r="N405" s="123"/>
      <c r="O405" s="123"/>
      <c r="P405" s="123"/>
    </row>
    <row r="406" spans="1:16" ht="12.75" customHeight="1" x14ac:dyDescent="0.2">
      <c r="A406" s="123"/>
      <c r="B406" s="123"/>
      <c r="C406" s="123"/>
      <c r="D406" s="123"/>
      <c r="E406" s="123"/>
      <c r="F406" s="123"/>
      <c r="G406" s="123"/>
      <c r="H406" s="125"/>
      <c r="I406" s="123"/>
      <c r="J406" s="123"/>
      <c r="K406" s="123"/>
      <c r="L406" s="123"/>
      <c r="M406" s="123"/>
      <c r="N406" s="123"/>
      <c r="O406" s="123"/>
      <c r="P406" s="123"/>
    </row>
    <row r="407" spans="1:16" ht="12.75" customHeight="1" x14ac:dyDescent="0.2">
      <c r="A407" s="123"/>
      <c r="B407" s="123"/>
      <c r="C407" s="123"/>
      <c r="D407" s="123"/>
      <c r="E407" s="123"/>
      <c r="F407" s="123"/>
      <c r="G407" s="123"/>
      <c r="H407" s="125"/>
      <c r="I407" s="123"/>
      <c r="J407" s="123"/>
      <c r="K407" s="123"/>
      <c r="L407" s="123"/>
      <c r="M407" s="123"/>
      <c r="N407" s="123"/>
      <c r="O407" s="123"/>
      <c r="P407" s="123"/>
    </row>
    <row r="408" spans="1:16" ht="12.75" customHeight="1" x14ac:dyDescent="0.2">
      <c r="A408" s="123"/>
      <c r="B408" s="123"/>
      <c r="C408" s="123"/>
      <c r="D408" s="123"/>
      <c r="E408" s="123"/>
      <c r="F408" s="123"/>
      <c r="G408" s="123"/>
      <c r="H408" s="125"/>
      <c r="I408" s="123"/>
      <c r="J408" s="123"/>
      <c r="K408" s="123"/>
      <c r="L408" s="123"/>
      <c r="M408" s="123"/>
      <c r="N408" s="123"/>
      <c r="O408" s="123"/>
      <c r="P408" s="123"/>
    </row>
    <row r="409" spans="1:16" ht="12.75" customHeight="1" x14ac:dyDescent="0.2">
      <c r="A409" s="123"/>
      <c r="B409" s="123"/>
      <c r="C409" s="123"/>
      <c r="D409" s="123"/>
      <c r="E409" s="123"/>
      <c r="F409" s="123"/>
      <c r="G409" s="123"/>
      <c r="H409" s="125"/>
      <c r="I409" s="123"/>
      <c r="J409" s="123"/>
      <c r="K409" s="123"/>
      <c r="L409" s="123"/>
      <c r="M409" s="123"/>
      <c r="N409" s="123"/>
      <c r="O409" s="123"/>
      <c r="P409" s="123"/>
    </row>
    <row r="410" spans="1:16" ht="12.75" customHeight="1" x14ac:dyDescent="0.2">
      <c r="A410" s="123"/>
      <c r="B410" s="123"/>
      <c r="C410" s="123"/>
      <c r="D410" s="123"/>
      <c r="E410" s="123"/>
      <c r="F410" s="123"/>
      <c r="G410" s="123"/>
      <c r="H410" s="125"/>
      <c r="I410" s="123"/>
      <c r="J410" s="123"/>
      <c r="K410" s="123"/>
      <c r="L410" s="123"/>
      <c r="M410" s="123"/>
      <c r="N410" s="123"/>
      <c r="O410" s="123"/>
      <c r="P410" s="123"/>
    </row>
    <row r="411" spans="1:16" ht="12.75" customHeight="1" x14ac:dyDescent="0.2">
      <c r="A411" s="123"/>
      <c r="B411" s="123"/>
      <c r="C411" s="123"/>
      <c r="D411" s="123"/>
      <c r="E411" s="123"/>
      <c r="F411" s="123"/>
      <c r="G411" s="123"/>
      <c r="H411" s="125"/>
      <c r="I411" s="123"/>
      <c r="J411" s="123"/>
      <c r="K411" s="123"/>
      <c r="L411" s="123"/>
      <c r="M411" s="123"/>
      <c r="N411" s="123"/>
      <c r="O411" s="123"/>
      <c r="P411" s="123"/>
    </row>
    <row r="412" spans="1:16" ht="12.75" customHeight="1" x14ac:dyDescent="0.2">
      <c r="A412" s="123"/>
      <c r="B412" s="123"/>
      <c r="C412" s="123"/>
      <c r="D412" s="123"/>
      <c r="E412" s="123"/>
      <c r="F412" s="123"/>
      <c r="G412" s="123"/>
      <c r="H412" s="125"/>
      <c r="I412" s="123"/>
      <c r="J412" s="123"/>
      <c r="K412" s="123"/>
      <c r="L412" s="123"/>
      <c r="M412" s="123"/>
      <c r="N412" s="123"/>
      <c r="O412" s="123"/>
      <c r="P412" s="123"/>
    </row>
    <row r="413" spans="1:16" ht="12.75" customHeight="1" x14ac:dyDescent="0.2">
      <c r="A413" s="123"/>
      <c r="B413" s="123"/>
      <c r="C413" s="123"/>
      <c r="D413" s="123"/>
      <c r="E413" s="123"/>
      <c r="F413" s="123"/>
      <c r="G413" s="123"/>
      <c r="H413" s="125"/>
      <c r="I413" s="123"/>
      <c r="J413" s="123"/>
      <c r="K413" s="123"/>
      <c r="L413" s="123"/>
      <c r="M413" s="123"/>
      <c r="N413" s="123"/>
      <c r="O413" s="123"/>
      <c r="P413" s="123"/>
    </row>
    <row r="414" spans="1:16" ht="12.75" customHeight="1" x14ac:dyDescent="0.2">
      <c r="A414" s="123"/>
      <c r="B414" s="123"/>
      <c r="C414" s="123"/>
      <c r="D414" s="123"/>
      <c r="E414" s="123"/>
      <c r="F414" s="123"/>
      <c r="G414" s="123"/>
      <c r="H414" s="125"/>
      <c r="I414" s="123"/>
      <c r="J414" s="123"/>
      <c r="K414" s="123"/>
      <c r="L414" s="123"/>
      <c r="M414" s="123"/>
      <c r="N414" s="123"/>
      <c r="O414" s="123"/>
      <c r="P414" s="123"/>
    </row>
    <row r="415" spans="1:16" ht="12.75" customHeight="1" x14ac:dyDescent="0.2">
      <c r="A415" s="123"/>
      <c r="B415" s="123"/>
      <c r="C415" s="123"/>
      <c r="D415" s="123"/>
      <c r="E415" s="123"/>
      <c r="F415" s="123"/>
      <c r="G415" s="123"/>
      <c r="H415" s="125"/>
      <c r="I415" s="123"/>
      <c r="J415" s="123"/>
      <c r="K415" s="123"/>
      <c r="L415" s="123"/>
      <c r="M415" s="123"/>
      <c r="N415" s="123"/>
      <c r="O415" s="123"/>
      <c r="P415" s="123"/>
    </row>
    <row r="416" spans="1:16" ht="12.75" customHeight="1" x14ac:dyDescent="0.2">
      <c r="A416" s="123"/>
      <c r="B416" s="123"/>
      <c r="C416" s="123"/>
      <c r="D416" s="123"/>
      <c r="E416" s="123"/>
      <c r="F416" s="123"/>
      <c r="G416" s="123"/>
      <c r="H416" s="125"/>
      <c r="I416" s="123"/>
      <c r="J416" s="123"/>
      <c r="K416" s="123"/>
      <c r="L416" s="123"/>
      <c r="M416" s="123"/>
      <c r="N416" s="123"/>
      <c r="O416" s="123"/>
      <c r="P416" s="123"/>
    </row>
    <row r="417" spans="1:16" ht="12.75" customHeight="1" x14ac:dyDescent="0.2">
      <c r="A417" s="123"/>
      <c r="B417" s="123"/>
      <c r="C417" s="123"/>
      <c r="D417" s="123"/>
      <c r="E417" s="123"/>
      <c r="F417" s="123"/>
      <c r="G417" s="123"/>
      <c r="H417" s="125"/>
      <c r="I417" s="123"/>
      <c r="J417" s="123"/>
      <c r="K417" s="123"/>
      <c r="L417" s="123"/>
      <c r="M417" s="123"/>
      <c r="N417" s="123"/>
      <c r="O417" s="123"/>
      <c r="P417" s="123"/>
    </row>
    <row r="418" spans="1:16" ht="12.75" customHeight="1" x14ac:dyDescent="0.2">
      <c r="A418" s="123"/>
      <c r="B418" s="123"/>
      <c r="C418" s="123"/>
      <c r="D418" s="123"/>
      <c r="E418" s="123"/>
      <c r="F418" s="123"/>
      <c r="G418" s="123"/>
      <c r="H418" s="125"/>
      <c r="I418" s="123"/>
      <c r="J418" s="123"/>
      <c r="K418" s="123"/>
      <c r="L418" s="123"/>
      <c r="M418" s="123"/>
      <c r="N418" s="123"/>
      <c r="O418" s="123"/>
      <c r="P418" s="123"/>
    </row>
    <row r="419" spans="1:16" ht="12.75" customHeight="1" x14ac:dyDescent="0.2">
      <c r="A419" s="123"/>
      <c r="B419" s="123"/>
      <c r="C419" s="123"/>
      <c r="D419" s="123"/>
      <c r="E419" s="123"/>
      <c r="F419" s="123"/>
      <c r="G419" s="123"/>
      <c r="H419" s="125"/>
      <c r="I419" s="123"/>
      <c r="J419" s="123"/>
      <c r="K419" s="123"/>
      <c r="L419" s="123"/>
      <c r="M419" s="123"/>
      <c r="N419" s="123"/>
      <c r="O419" s="123"/>
      <c r="P419" s="123"/>
    </row>
    <row r="420" spans="1:16" ht="12.75" customHeight="1" x14ac:dyDescent="0.2">
      <c r="A420" s="123"/>
      <c r="B420" s="123"/>
      <c r="C420" s="123"/>
      <c r="D420" s="123"/>
      <c r="E420" s="123"/>
      <c r="F420" s="123"/>
      <c r="G420" s="123"/>
      <c r="H420" s="125"/>
      <c r="I420" s="123"/>
      <c r="J420" s="123"/>
      <c r="K420" s="123"/>
      <c r="L420" s="123"/>
      <c r="M420" s="123"/>
      <c r="N420" s="123"/>
      <c r="O420" s="123"/>
      <c r="P420" s="123"/>
    </row>
    <row r="421" spans="1:16" ht="12.75" customHeight="1" x14ac:dyDescent="0.2">
      <c r="A421" s="123"/>
      <c r="B421" s="123"/>
      <c r="C421" s="123"/>
      <c r="D421" s="123"/>
      <c r="E421" s="123"/>
      <c r="F421" s="123"/>
      <c r="G421" s="123"/>
      <c r="H421" s="125"/>
      <c r="I421" s="123"/>
      <c r="J421" s="123"/>
      <c r="K421" s="123"/>
      <c r="L421" s="123"/>
      <c r="M421" s="123"/>
      <c r="N421" s="123"/>
      <c r="O421" s="123"/>
      <c r="P421" s="123"/>
    </row>
    <row r="422" spans="1:16" ht="12.75" customHeight="1" x14ac:dyDescent="0.2">
      <c r="A422" s="123"/>
      <c r="B422" s="123"/>
      <c r="C422" s="123"/>
      <c r="D422" s="123"/>
      <c r="E422" s="123"/>
      <c r="F422" s="123"/>
      <c r="G422" s="123"/>
      <c r="H422" s="125"/>
      <c r="I422" s="123"/>
      <c r="J422" s="123"/>
      <c r="K422" s="123"/>
      <c r="L422" s="123"/>
      <c r="M422" s="123"/>
      <c r="N422" s="123"/>
      <c r="O422" s="123"/>
      <c r="P422" s="123"/>
    </row>
    <row r="423" spans="1:16" ht="12.75" customHeight="1" x14ac:dyDescent="0.2">
      <c r="A423" s="123"/>
      <c r="B423" s="123"/>
      <c r="C423" s="123"/>
      <c r="D423" s="123"/>
      <c r="E423" s="123"/>
      <c r="F423" s="123"/>
      <c r="G423" s="123"/>
      <c r="H423" s="125"/>
      <c r="I423" s="123"/>
      <c r="J423" s="123"/>
      <c r="K423" s="123"/>
      <c r="L423" s="123"/>
      <c r="M423" s="123"/>
      <c r="N423" s="123"/>
      <c r="O423" s="123"/>
      <c r="P423" s="123"/>
    </row>
    <row r="424" spans="1:16" ht="12.75" customHeight="1" x14ac:dyDescent="0.2">
      <c r="A424" s="123"/>
      <c r="B424" s="123"/>
      <c r="C424" s="123"/>
      <c r="D424" s="123"/>
      <c r="E424" s="123"/>
      <c r="F424" s="123"/>
      <c r="G424" s="123"/>
      <c r="H424" s="125"/>
      <c r="I424" s="123"/>
      <c r="J424" s="123"/>
      <c r="K424" s="123"/>
      <c r="L424" s="123"/>
      <c r="M424" s="123"/>
      <c r="N424" s="123"/>
      <c r="O424" s="123"/>
      <c r="P424" s="123"/>
    </row>
    <row r="425" spans="1:16" ht="12.75" customHeight="1" x14ac:dyDescent="0.2">
      <c r="A425" s="123"/>
      <c r="B425" s="123"/>
      <c r="C425" s="123"/>
      <c r="D425" s="123"/>
      <c r="E425" s="123"/>
      <c r="F425" s="123"/>
      <c r="G425" s="123"/>
      <c r="H425" s="125"/>
      <c r="I425" s="123"/>
      <c r="J425" s="123"/>
      <c r="K425" s="123"/>
      <c r="L425" s="123"/>
      <c r="M425" s="123"/>
      <c r="N425" s="123"/>
      <c r="O425" s="123"/>
      <c r="P425" s="123"/>
    </row>
    <row r="426" spans="1:16" ht="12.75" customHeight="1" x14ac:dyDescent="0.2">
      <c r="A426" s="123"/>
      <c r="B426" s="123"/>
      <c r="C426" s="123"/>
      <c r="D426" s="123"/>
      <c r="E426" s="123"/>
      <c r="F426" s="123"/>
      <c r="G426" s="123"/>
      <c r="H426" s="125"/>
      <c r="I426" s="123"/>
      <c r="J426" s="123"/>
      <c r="K426" s="123"/>
      <c r="L426" s="123"/>
      <c r="M426" s="123"/>
      <c r="N426" s="123"/>
      <c r="O426" s="123"/>
      <c r="P426" s="123"/>
    </row>
    <row r="427" spans="1:16" ht="12.75" customHeight="1" x14ac:dyDescent="0.2">
      <c r="A427" s="123"/>
      <c r="B427" s="123"/>
      <c r="C427" s="123"/>
      <c r="D427" s="123"/>
      <c r="E427" s="123"/>
      <c r="F427" s="123"/>
      <c r="G427" s="123"/>
      <c r="H427" s="125"/>
      <c r="I427" s="123"/>
      <c r="J427" s="123"/>
      <c r="K427" s="123"/>
      <c r="L427" s="123"/>
      <c r="M427" s="123"/>
      <c r="N427" s="123"/>
      <c r="O427" s="123"/>
      <c r="P427" s="123"/>
    </row>
    <row r="428" spans="1:16" ht="12.75" customHeight="1" x14ac:dyDescent="0.2">
      <c r="A428" s="123"/>
      <c r="B428" s="123"/>
      <c r="C428" s="123"/>
      <c r="D428" s="123"/>
      <c r="E428" s="123"/>
      <c r="F428" s="123"/>
      <c r="G428" s="123"/>
      <c r="H428" s="125"/>
      <c r="I428" s="123"/>
      <c r="J428" s="123"/>
      <c r="K428" s="123"/>
      <c r="L428" s="123"/>
      <c r="M428" s="123"/>
      <c r="N428" s="123"/>
      <c r="O428" s="123"/>
      <c r="P428" s="123"/>
    </row>
    <row r="429" spans="1:16" ht="12.75" customHeight="1" x14ac:dyDescent="0.2">
      <c r="A429" s="123"/>
      <c r="B429" s="123"/>
      <c r="C429" s="123"/>
      <c r="D429" s="123"/>
      <c r="E429" s="123"/>
      <c r="F429" s="123"/>
      <c r="G429" s="123"/>
      <c r="H429" s="125"/>
      <c r="I429" s="123"/>
      <c r="J429" s="123"/>
      <c r="K429" s="123"/>
      <c r="L429" s="123"/>
      <c r="M429" s="123"/>
      <c r="N429" s="123"/>
      <c r="O429" s="123"/>
      <c r="P429" s="123"/>
    </row>
    <row r="430" spans="1:16" ht="12.75" customHeight="1" x14ac:dyDescent="0.2">
      <c r="A430" s="123"/>
      <c r="B430" s="123"/>
      <c r="C430" s="123"/>
      <c r="D430" s="123"/>
      <c r="E430" s="123"/>
      <c r="F430" s="123"/>
      <c r="G430" s="123"/>
      <c r="H430" s="125"/>
      <c r="I430" s="123"/>
      <c r="J430" s="123"/>
      <c r="K430" s="123"/>
      <c r="L430" s="123"/>
      <c r="M430" s="123"/>
      <c r="N430" s="123"/>
      <c r="O430" s="123"/>
      <c r="P430" s="123"/>
    </row>
    <row r="431" spans="1:16" ht="12.75" customHeight="1" x14ac:dyDescent="0.2">
      <c r="A431" s="123"/>
      <c r="B431" s="123"/>
      <c r="C431" s="123"/>
      <c r="D431" s="123"/>
      <c r="E431" s="123"/>
      <c r="F431" s="123"/>
      <c r="G431" s="123"/>
      <c r="H431" s="125"/>
      <c r="I431" s="123"/>
      <c r="J431" s="123"/>
      <c r="K431" s="123"/>
      <c r="L431" s="123"/>
      <c r="M431" s="123"/>
      <c r="N431" s="123"/>
      <c r="O431" s="123"/>
      <c r="P431" s="123"/>
    </row>
    <row r="432" spans="1:16" ht="12.75" customHeight="1" x14ac:dyDescent="0.2">
      <c r="A432" s="123"/>
      <c r="B432" s="123"/>
      <c r="C432" s="123"/>
      <c r="D432" s="123"/>
      <c r="E432" s="123"/>
      <c r="F432" s="123"/>
      <c r="G432" s="123"/>
      <c r="H432" s="125"/>
      <c r="I432" s="123"/>
      <c r="J432" s="123"/>
      <c r="K432" s="123"/>
      <c r="L432" s="123"/>
      <c r="M432" s="123"/>
      <c r="N432" s="123"/>
      <c r="O432" s="123"/>
      <c r="P432" s="123"/>
    </row>
    <row r="433" spans="1:16" ht="12.75" customHeight="1" x14ac:dyDescent="0.2">
      <c r="A433" s="123"/>
      <c r="B433" s="123"/>
      <c r="C433" s="123"/>
      <c r="D433" s="123"/>
      <c r="E433" s="123"/>
      <c r="F433" s="123"/>
      <c r="G433" s="123"/>
      <c r="H433" s="125"/>
      <c r="I433" s="123"/>
      <c r="J433" s="123"/>
      <c r="K433" s="123"/>
      <c r="L433" s="123"/>
      <c r="M433" s="123"/>
      <c r="N433" s="123"/>
      <c r="O433" s="123"/>
      <c r="P433" s="123"/>
    </row>
    <row r="434" spans="1:16" ht="12.75" customHeight="1" x14ac:dyDescent="0.2">
      <c r="A434" s="123"/>
      <c r="B434" s="123"/>
      <c r="C434" s="123"/>
      <c r="D434" s="123"/>
      <c r="E434" s="123"/>
      <c r="F434" s="123"/>
      <c r="G434" s="123"/>
      <c r="H434" s="125"/>
      <c r="I434" s="123"/>
      <c r="J434" s="123"/>
      <c r="K434" s="123"/>
      <c r="L434" s="123"/>
      <c r="M434" s="123"/>
      <c r="N434" s="123"/>
      <c r="O434" s="123"/>
      <c r="P434" s="123"/>
    </row>
    <row r="435" spans="1:16" ht="12.75" customHeight="1" x14ac:dyDescent="0.2">
      <c r="A435" s="123"/>
      <c r="B435" s="123"/>
      <c r="C435" s="123"/>
      <c r="D435" s="123"/>
      <c r="E435" s="123"/>
      <c r="F435" s="123"/>
      <c r="G435" s="123"/>
      <c r="H435" s="125"/>
      <c r="I435" s="123"/>
      <c r="J435" s="123"/>
      <c r="K435" s="123"/>
      <c r="L435" s="123"/>
      <c r="M435" s="123"/>
      <c r="N435" s="123"/>
      <c r="O435" s="123"/>
      <c r="P435" s="123"/>
    </row>
    <row r="436" spans="1:16" ht="12.75" customHeight="1" x14ac:dyDescent="0.2">
      <c r="A436" s="123"/>
      <c r="B436" s="123"/>
      <c r="C436" s="123"/>
      <c r="D436" s="123"/>
      <c r="E436" s="123"/>
      <c r="F436" s="123"/>
      <c r="G436" s="123"/>
      <c r="H436" s="125"/>
      <c r="I436" s="123"/>
      <c r="J436" s="123"/>
      <c r="K436" s="123"/>
      <c r="L436" s="123"/>
      <c r="M436" s="123"/>
      <c r="N436" s="123"/>
      <c r="O436" s="123"/>
      <c r="P436" s="123"/>
    </row>
    <row r="437" spans="1:16" ht="12.75" customHeight="1" x14ac:dyDescent="0.2">
      <c r="A437" s="123"/>
      <c r="B437" s="123"/>
      <c r="C437" s="123"/>
      <c r="D437" s="123"/>
      <c r="E437" s="123"/>
      <c r="F437" s="123"/>
      <c r="G437" s="123"/>
      <c r="H437" s="125"/>
      <c r="I437" s="123"/>
      <c r="J437" s="123"/>
      <c r="K437" s="123"/>
      <c r="L437" s="123"/>
      <c r="M437" s="123"/>
      <c r="N437" s="123"/>
      <c r="O437" s="123"/>
      <c r="P437" s="123"/>
    </row>
    <row r="438" spans="1:16" ht="12.75" customHeight="1" x14ac:dyDescent="0.2">
      <c r="A438" s="123"/>
      <c r="B438" s="123"/>
      <c r="C438" s="123"/>
      <c r="D438" s="123"/>
      <c r="E438" s="123"/>
      <c r="F438" s="123"/>
      <c r="G438" s="123"/>
      <c r="H438" s="125"/>
      <c r="I438" s="123"/>
      <c r="J438" s="123"/>
      <c r="K438" s="123"/>
      <c r="L438" s="123"/>
      <c r="M438" s="123"/>
      <c r="N438" s="123"/>
      <c r="O438" s="123"/>
      <c r="P438" s="123"/>
    </row>
    <row r="439" spans="1:16" ht="12.75" customHeight="1" x14ac:dyDescent="0.2">
      <c r="A439" s="123"/>
      <c r="B439" s="123"/>
      <c r="C439" s="123"/>
      <c r="D439" s="123"/>
      <c r="E439" s="123"/>
      <c r="F439" s="123"/>
      <c r="G439" s="123"/>
      <c r="H439" s="125"/>
      <c r="I439" s="123"/>
      <c r="J439" s="123"/>
      <c r="K439" s="123"/>
      <c r="L439" s="123"/>
      <c r="M439" s="123"/>
      <c r="N439" s="123"/>
      <c r="O439" s="123"/>
      <c r="P439" s="123"/>
    </row>
    <row r="440" spans="1:16" ht="12.75" customHeight="1" x14ac:dyDescent="0.2">
      <c r="A440" s="123"/>
      <c r="B440" s="123"/>
      <c r="C440" s="123"/>
      <c r="D440" s="123"/>
      <c r="E440" s="123"/>
      <c r="F440" s="123"/>
      <c r="G440" s="123"/>
      <c r="H440" s="125"/>
      <c r="I440" s="123"/>
      <c r="J440" s="123"/>
      <c r="K440" s="123"/>
      <c r="L440" s="123"/>
      <c r="M440" s="123"/>
      <c r="N440" s="123"/>
      <c r="O440" s="123"/>
      <c r="P440" s="123"/>
    </row>
    <row r="441" spans="1:16" ht="12.75" customHeight="1" x14ac:dyDescent="0.2">
      <c r="A441" s="123"/>
      <c r="B441" s="123"/>
      <c r="C441" s="123"/>
      <c r="D441" s="123"/>
      <c r="E441" s="123"/>
      <c r="F441" s="123"/>
      <c r="G441" s="123"/>
      <c r="H441" s="125"/>
      <c r="I441" s="123"/>
      <c r="J441" s="123"/>
      <c r="K441" s="123"/>
      <c r="L441" s="123"/>
      <c r="M441" s="123"/>
      <c r="N441" s="123"/>
      <c r="O441" s="123"/>
      <c r="P441" s="123"/>
    </row>
    <row r="442" spans="1:16" ht="12.75" customHeight="1" x14ac:dyDescent="0.2">
      <c r="A442" s="123"/>
      <c r="B442" s="123"/>
      <c r="C442" s="123"/>
      <c r="D442" s="123"/>
      <c r="E442" s="123"/>
      <c r="F442" s="123"/>
      <c r="G442" s="123"/>
      <c r="H442" s="125"/>
      <c r="I442" s="123"/>
      <c r="J442" s="123"/>
      <c r="K442" s="123"/>
      <c r="L442" s="123"/>
      <c r="M442" s="123"/>
      <c r="N442" s="123"/>
      <c r="O442" s="123"/>
      <c r="P442" s="123"/>
    </row>
    <row r="443" spans="1:16" ht="12.75" customHeight="1" x14ac:dyDescent="0.2">
      <c r="A443" s="123"/>
      <c r="B443" s="123"/>
      <c r="C443" s="123"/>
      <c r="D443" s="123"/>
      <c r="E443" s="123"/>
      <c r="F443" s="123"/>
      <c r="G443" s="123"/>
      <c r="H443" s="125"/>
      <c r="I443" s="123"/>
      <c r="J443" s="123"/>
      <c r="K443" s="123"/>
      <c r="L443" s="123"/>
      <c r="M443" s="123"/>
      <c r="N443" s="123"/>
      <c r="O443" s="123"/>
      <c r="P443" s="123"/>
    </row>
    <row r="444" spans="1:16" ht="12.75" customHeight="1" x14ac:dyDescent="0.2">
      <c r="A444" s="123"/>
      <c r="B444" s="123"/>
      <c r="C444" s="123"/>
      <c r="D444" s="123"/>
      <c r="E444" s="123"/>
      <c r="F444" s="123"/>
      <c r="G444" s="123"/>
      <c r="H444" s="125"/>
      <c r="I444" s="123"/>
      <c r="J444" s="123"/>
      <c r="K444" s="123"/>
      <c r="L444" s="123"/>
      <c r="M444" s="123"/>
      <c r="N444" s="123"/>
      <c r="O444" s="123"/>
      <c r="P444" s="123"/>
    </row>
    <row r="445" spans="1:16" ht="12.75" customHeight="1" x14ac:dyDescent="0.2">
      <c r="A445" s="123"/>
      <c r="B445" s="123"/>
      <c r="C445" s="123"/>
      <c r="D445" s="123"/>
      <c r="E445" s="123"/>
      <c r="F445" s="123"/>
      <c r="G445" s="123"/>
      <c r="H445" s="125"/>
      <c r="I445" s="123"/>
      <c r="J445" s="123"/>
      <c r="K445" s="123"/>
      <c r="L445" s="123"/>
      <c r="M445" s="123"/>
      <c r="N445" s="123"/>
      <c r="O445" s="123"/>
      <c r="P445" s="123"/>
    </row>
    <row r="446" spans="1:16" ht="12.75" customHeight="1" x14ac:dyDescent="0.2">
      <c r="A446" s="123"/>
      <c r="B446" s="123"/>
      <c r="C446" s="123"/>
      <c r="D446" s="123"/>
      <c r="E446" s="123"/>
      <c r="F446" s="123"/>
      <c r="G446" s="123"/>
      <c r="H446" s="125"/>
      <c r="I446" s="123"/>
      <c r="J446" s="123"/>
      <c r="K446" s="123"/>
      <c r="L446" s="123"/>
      <c r="M446" s="123"/>
      <c r="N446" s="123"/>
      <c r="O446" s="123"/>
      <c r="P446" s="123"/>
    </row>
    <row r="447" spans="1:16" ht="12.75" customHeight="1" x14ac:dyDescent="0.2">
      <c r="A447" s="123"/>
      <c r="B447" s="123"/>
      <c r="C447" s="123"/>
      <c r="D447" s="123"/>
      <c r="E447" s="123"/>
      <c r="F447" s="123"/>
      <c r="G447" s="123"/>
      <c r="H447" s="125"/>
      <c r="I447" s="123"/>
      <c r="J447" s="123"/>
      <c r="K447" s="123"/>
      <c r="L447" s="123"/>
      <c r="M447" s="123"/>
      <c r="N447" s="123"/>
      <c r="O447" s="123"/>
      <c r="P447" s="123"/>
    </row>
    <row r="448" spans="1:16" ht="12.75" customHeight="1" x14ac:dyDescent="0.2">
      <c r="A448" s="123"/>
      <c r="B448" s="123"/>
      <c r="C448" s="123"/>
      <c r="D448" s="123"/>
      <c r="E448" s="123"/>
      <c r="F448" s="123"/>
      <c r="G448" s="123"/>
      <c r="H448" s="125"/>
      <c r="I448" s="123"/>
      <c r="J448" s="123"/>
      <c r="K448" s="123"/>
      <c r="L448" s="123"/>
      <c r="M448" s="123"/>
      <c r="N448" s="123"/>
      <c r="O448" s="123"/>
      <c r="P448" s="123"/>
    </row>
    <row r="449" spans="1:16" ht="12.75" customHeight="1" x14ac:dyDescent="0.2">
      <c r="A449" s="123"/>
      <c r="B449" s="123"/>
      <c r="C449" s="123"/>
      <c r="D449" s="123"/>
      <c r="E449" s="123"/>
      <c r="F449" s="123"/>
      <c r="G449" s="123"/>
      <c r="H449" s="125"/>
      <c r="I449" s="123"/>
      <c r="J449" s="123"/>
      <c r="K449" s="123"/>
      <c r="L449" s="123"/>
      <c r="M449" s="123"/>
      <c r="N449" s="123"/>
      <c r="O449" s="123"/>
      <c r="P449" s="123"/>
    </row>
    <row r="450" spans="1:16" ht="12.75" customHeight="1" x14ac:dyDescent="0.2">
      <c r="A450" s="123"/>
      <c r="B450" s="123"/>
      <c r="C450" s="123"/>
      <c r="D450" s="123"/>
      <c r="E450" s="123"/>
      <c r="F450" s="123"/>
      <c r="G450" s="123"/>
      <c r="H450" s="125"/>
      <c r="I450" s="123"/>
      <c r="J450" s="123"/>
      <c r="K450" s="123"/>
      <c r="L450" s="123"/>
      <c r="M450" s="123"/>
      <c r="N450" s="123"/>
      <c r="O450" s="123"/>
      <c r="P450" s="123"/>
    </row>
    <row r="451" spans="1:16" ht="12.75" customHeight="1" x14ac:dyDescent="0.2">
      <c r="A451" s="123"/>
      <c r="B451" s="123"/>
      <c r="C451" s="123"/>
      <c r="D451" s="123"/>
      <c r="E451" s="123"/>
      <c r="F451" s="123"/>
      <c r="G451" s="123"/>
      <c r="H451" s="125"/>
      <c r="I451" s="123"/>
      <c r="J451" s="123"/>
      <c r="K451" s="123"/>
      <c r="L451" s="123"/>
      <c r="M451" s="123"/>
      <c r="N451" s="123"/>
      <c r="O451" s="123"/>
      <c r="P451" s="123"/>
    </row>
    <row r="452" spans="1:16" ht="12.75" customHeight="1" x14ac:dyDescent="0.2">
      <c r="A452" s="123"/>
      <c r="B452" s="123"/>
      <c r="C452" s="123"/>
      <c r="D452" s="123"/>
      <c r="E452" s="123"/>
      <c r="F452" s="123"/>
      <c r="G452" s="123"/>
      <c r="H452" s="125"/>
      <c r="I452" s="123"/>
      <c r="J452" s="123"/>
      <c r="K452" s="123"/>
      <c r="L452" s="123"/>
      <c r="M452" s="123"/>
      <c r="N452" s="123"/>
      <c r="O452" s="123"/>
      <c r="P452" s="123"/>
    </row>
    <row r="453" spans="1:16" ht="12.75" customHeight="1" x14ac:dyDescent="0.2">
      <c r="A453" s="123"/>
      <c r="B453" s="123"/>
      <c r="C453" s="123"/>
      <c r="D453" s="123"/>
      <c r="E453" s="123"/>
      <c r="F453" s="123"/>
      <c r="G453" s="123"/>
      <c r="H453" s="125"/>
      <c r="I453" s="123"/>
      <c r="J453" s="123"/>
      <c r="K453" s="123"/>
      <c r="L453" s="123"/>
      <c r="M453" s="123"/>
      <c r="N453" s="123"/>
      <c r="O453" s="123"/>
      <c r="P453" s="123"/>
    </row>
    <row r="454" spans="1:16" ht="12.75" customHeight="1" x14ac:dyDescent="0.2">
      <c r="A454" s="123"/>
      <c r="B454" s="123"/>
      <c r="C454" s="123"/>
      <c r="D454" s="123"/>
      <c r="E454" s="123"/>
      <c r="F454" s="123"/>
      <c r="G454" s="123"/>
      <c r="H454" s="125"/>
      <c r="I454" s="123"/>
      <c r="J454" s="123"/>
      <c r="K454" s="123"/>
      <c r="L454" s="123"/>
      <c r="M454" s="123"/>
      <c r="N454" s="123"/>
      <c r="O454" s="123"/>
      <c r="P454" s="123"/>
    </row>
    <row r="455" spans="1:16" ht="12.75" customHeight="1" x14ac:dyDescent="0.2">
      <c r="A455" s="123"/>
      <c r="B455" s="123"/>
      <c r="C455" s="123"/>
      <c r="D455" s="123"/>
      <c r="E455" s="123"/>
      <c r="F455" s="123"/>
      <c r="G455" s="123"/>
      <c r="H455" s="125"/>
      <c r="I455" s="123"/>
      <c r="J455" s="123"/>
      <c r="K455" s="123"/>
      <c r="L455" s="123"/>
      <c r="M455" s="123"/>
      <c r="N455" s="123"/>
      <c r="O455" s="123"/>
      <c r="P455" s="123"/>
    </row>
    <row r="456" spans="1:16" ht="12.75" customHeight="1" x14ac:dyDescent="0.2">
      <c r="A456" s="123"/>
      <c r="B456" s="123"/>
      <c r="C456" s="123"/>
      <c r="D456" s="123"/>
      <c r="E456" s="123"/>
      <c r="F456" s="123"/>
      <c r="G456" s="123"/>
      <c r="H456" s="125"/>
      <c r="I456" s="123"/>
      <c r="J456" s="123"/>
      <c r="K456" s="123"/>
      <c r="L456" s="123"/>
      <c r="M456" s="123"/>
      <c r="N456" s="123"/>
      <c r="O456" s="123"/>
      <c r="P456" s="123"/>
    </row>
    <row r="457" spans="1:16" ht="12.75" customHeight="1" x14ac:dyDescent="0.2">
      <c r="A457" s="123"/>
      <c r="B457" s="123"/>
      <c r="C457" s="123"/>
      <c r="D457" s="123"/>
      <c r="E457" s="123"/>
      <c r="F457" s="123"/>
      <c r="G457" s="123"/>
      <c r="H457" s="125"/>
      <c r="I457" s="123"/>
      <c r="J457" s="123"/>
      <c r="K457" s="123"/>
      <c r="L457" s="123"/>
      <c r="M457" s="123"/>
      <c r="N457" s="123"/>
      <c r="O457" s="123"/>
      <c r="P457" s="123"/>
    </row>
    <row r="458" spans="1:16" ht="12.75" customHeight="1" x14ac:dyDescent="0.2">
      <c r="A458" s="123"/>
      <c r="B458" s="123"/>
      <c r="C458" s="123"/>
      <c r="D458" s="123"/>
      <c r="E458" s="123"/>
      <c r="F458" s="123"/>
      <c r="G458" s="123"/>
      <c r="H458" s="125"/>
      <c r="I458" s="123"/>
      <c r="J458" s="123"/>
      <c r="K458" s="123"/>
      <c r="L458" s="123"/>
      <c r="M458" s="123"/>
      <c r="N458" s="123"/>
      <c r="O458" s="123"/>
      <c r="P458" s="123"/>
    </row>
    <row r="459" spans="1:16" ht="12.75" customHeight="1" x14ac:dyDescent="0.2">
      <c r="A459" s="123"/>
      <c r="B459" s="123"/>
      <c r="C459" s="123"/>
      <c r="D459" s="123"/>
      <c r="E459" s="123"/>
      <c r="F459" s="123"/>
      <c r="G459" s="123"/>
      <c r="H459" s="125"/>
      <c r="I459" s="123"/>
      <c r="J459" s="123"/>
      <c r="K459" s="123"/>
      <c r="L459" s="123"/>
      <c r="M459" s="123"/>
      <c r="N459" s="123"/>
      <c r="O459" s="123"/>
      <c r="P459" s="123"/>
    </row>
    <row r="460" spans="1:16" ht="12.75" customHeight="1" x14ac:dyDescent="0.2">
      <c r="A460" s="123"/>
      <c r="B460" s="123"/>
      <c r="C460" s="123"/>
      <c r="D460" s="123"/>
      <c r="E460" s="123"/>
      <c r="F460" s="123"/>
      <c r="G460" s="123"/>
      <c r="H460" s="125"/>
      <c r="I460" s="123"/>
      <c r="J460" s="123"/>
      <c r="K460" s="123"/>
      <c r="L460" s="123"/>
      <c r="M460" s="123"/>
      <c r="N460" s="123"/>
      <c r="O460" s="123"/>
      <c r="P460" s="123"/>
    </row>
    <row r="461" spans="1:16" ht="12.75" customHeight="1" x14ac:dyDescent="0.2">
      <c r="A461" s="123"/>
      <c r="B461" s="123"/>
      <c r="C461" s="123"/>
      <c r="D461" s="123"/>
      <c r="E461" s="123"/>
      <c r="F461" s="123"/>
      <c r="G461" s="123"/>
      <c r="H461" s="125"/>
      <c r="I461" s="123"/>
      <c r="J461" s="123"/>
      <c r="K461" s="123"/>
      <c r="L461" s="123"/>
      <c r="M461" s="123"/>
      <c r="N461" s="123"/>
      <c r="O461" s="123"/>
      <c r="P461" s="123"/>
    </row>
    <row r="462" spans="1:16" ht="12.75" customHeight="1" x14ac:dyDescent="0.2">
      <c r="A462" s="123"/>
      <c r="B462" s="123"/>
      <c r="C462" s="123"/>
      <c r="D462" s="123"/>
      <c r="E462" s="123"/>
      <c r="F462" s="123"/>
      <c r="G462" s="123"/>
      <c r="H462" s="125"/>
      <c r="I462" s="123"/>
      <c r="J462" s="123"/>
      <c r="K462" s="123"/>
      <c r="L462" s="123"/>
      <c r="M462" s="123"/>
      <c r="N462" s="123"/>
      <c r="O462" s="123"/>
      <c r="P462" s="123"/>
    </row>
    <row r="463" spans="1:16" ht="12.75" customHeight="1" x14ac:dyDescent="0.2">
      <c r="A463" s="123"/>
      <c r="B463" s="123"/>
      <c r="C463" s="123"/>
      <c r="D463" s="123"/>
      <c r="E463" s="123"/>
      <c r="F463" s="123"/>
      <c r="G463" s="123"/>
      <c r="H463" s="125"/>
      <c r="I463" s="123"/>
      <c r="J463" s="123"/>
      <c r="K463" s="123"/>
      <c r="L463" s="123"/>
      <c r="M463" s="123"/>
      <c r="N463" s="123"/>
      <c r="O463" s="123"/>
      <c r="P463" s="123"/>
    </row>
    <row r="464" spans="1:16" ht="12.75" customHeight="1" x14ac:dyDescent="0.2">
      <c r="A464" s="123"/>
      <c r="B464" s="123"/>
      <c r="C464" s="123"/>
      <c r="D464" s="123"/>
      <c r="E464" s="123"/>
      <c r="F464" s="123"/>
      <c r="G464" s="123"/>
      <c r="H464" s="125"/>
      <c r="I464" s="123"/>
      <c r="J464" s="123"/>
      <c r="K464" s="123"/>
      <c r="L464" s="123"/>
      <c r="M464" s="123"/>
      <c r="N464" s="123"/>
      <c r="O464" s="123"/>
      <c r="P464" s="123"/>
    </row>
    <row r="465" spans="1:16" ht="12.75" customHeight="1" x14ac:dyDescent="0.2">
      <c r="A465" s="123"/>
      <c r="B465" s="123"/>
      <c r="C465" s="123"/>
      <c r="D465" s="123"/>
      <c r="E465" s="123"/>
      <c r="F465" s="123"/>
      <c r="G465" s="123"/>
      <c r="H465" s="125"/>
      <c r="I465" s="123"/>
      <c r="J465" s="123"/>
      <c r="K465" s="123"/>
      <c r="L465" s="123"/>
      <c r="M465" s="123"/>
      <c r="N465" s="123"/>
      <c r="O465" s="123"/>
      <c r="P465" s="123"/>
    </row>
    <row r="466" spans="1:16" ht="12.75" customHeight="1" x14ac:dyDescent="0.2">
      <c r="A466" s="123"/>
      <c r="B466" s="123"/>
      <c r="C466" s="123"/>
      <c r="D466" s="123"/>
      <c r="E466" s="123"/>
      <c r="F466" s="123"/>
      <c r="G466" s="123"/>
      <c r="H466" s="125"/>
      <c r="I466" s="123"/>
      <c r="J466" s="123"/>
      <c r="K466" s="123"/>
      <c r="L466" s="123"/>
      <c r="M466" s="123"/>
      <c r="N466" s="123"/>
      <c r="O466" s="123"/>
      <c r="P466" s="123"/>
    </row>
    <row r="467" spans="1:16" ht="12.75" customHeight="1" x14ac:dyDescent="0.2">
      <c r="A467" s="123"/>
      <c r="B467" s="123"/>
      <c r="C467" s="123"/>
      <c r="D467" s="123"/>
      <c r="E467" s="123"/>
      <c r="F467" s="123"/>
      <c r="G467" s="123"/>
      <c r="H467" s="125"/>
      <c r="I467" s="123"/>
      <c r="J467" s="123"/>
      <c r="K467" s="123"/>
      <c r="L467" s="123"/>
      <c r="M467" s="123"/>
      <c r="N467" s="123"/>
      <c r="O467" s="123"/>
      <c r="P467" s="123"/>
    </row>
    <row r="468" spans="1:16" ht="12.75" customHeight="1" x14ac:dyDescent="0.2">
      <c r="A468" s="123"/>
      <c r="B468" s="123"/>
      <c r="C468" s="123"/>
      <c r="D468" s="123"/>
      <c r="E468" s="123"/>
      <c r="F468" s="123"/>
      <c r="G468" s="123"/>
      <c r="H468" s="125"/>
      <c r="I468" s="123"/>
      <c r="J468" s="123"/>
      <c r="K468" s="123"/>
      <c r="L468" s="123"/>
      <c r="M468" s="123"/>
      <c r="N468" s="123"/>
      <c r="O468" s="123"/>
      <c r="P468" s="123"/>
    </row>
    <row r="469" spans="1:16" ht="12.75" customHeight="1" x14ac:dyDescent="0.2">
      <c r="A469" s="123"/>
      <c r="B469" s="123"/>
      <c r="C469" s="123"/>
      <c r="D469" s="123"/>
      <c r="E469" s="123"/>
      <c r="F469" s="123"/>
      <c r="G469" s="123"/>
      <c r="H469" s="125"/>
      <c r="I469" s="123"/>
      <c r="J469" s="123"/>
      <c r="K469" s="123"/>
      <c r="L469" s="123"/>
      <c r="M469" s="123"/>
      <c r="N469" s="123"/>
      <c r="O469" s="123"/>
      <c r="P469" s="123"/>
    </row>
    <row r="470" spans="1:16" ht="12.75" customHeight="1" x14ac:dyDescent="0.2">
      <c r="A470" s="123"/>
      <c r="B470" s="123"/>
      <c r="C470" s="123"/>
      <c r="D470" s="123"/>
      <c r="E470" s="123"/>
      <c r="F470" s="123"/>
      <c r="G470" s="123"/>
      <c r="H470" s="125"/>
      <c r="I470" s="123"/>
      <c r="J470" s="123"/>
      <c r="K470" s="123"/>
      <c r="L470" s="123"/>
      <c r="M470" s="123"/>
      <c r="N470" s="123"/>
      <c r="O470" s="123"/>
      <c r="P470" s="123"/>
    </row>
    <row r="471" spans="1:16" ht="12.75" customHeight="1" x14ac:dyDescent="0.2">
      <c r="A471" s="123"/>
      <c r="B471" s="123"/>
      <c r="C471" s="123"/>
      <c r="D471" s="123"/>
      <c r="E471" s="123"/>
      <c r="F471" s="123"/>
      <c r="G471" s="123"/>
      <c r="H471" s="125"/>
      <c r="I471" s="123"/>
      <c r="J471" s="123"/>
      <c r="K471" s="123"/>
      <c r="L471" s="123"/>
      <c r="M471" s="123"/>
      <c r="N471" s="123"/>
      <c r="O471" s="123"/>
      <c r="P471" s="123"/>
    </row>
    <row r="472" spans="1:16" ht="12.75" customHeight="1" x14ac:dyDescent="0.2">
      <c r="A472" s="123"/>
      <c r="B472" s="123"/>
      <c r="C472" s="123"/>
      <c r="D472" s="123"/>
      <c r="E472" s="123"/>
      <c r="F472" s="123"/>
      <c r="G472" s="123"/>
      <c r="H472" s="125"/>
      <c r="I472" s="123"/>
      <c r="J472" s="123"/>
      <c r="K472" s="123"/>
      <c r="L472" s="123"/>
      <c r="M472" s="123"/>
      <c r="N472" s="123"/>
      <c r="O472" s="123"/>
      <c r="P472" s="123"/>
    </row>
    <row r="473" spans="1:16" ht="12.75" customHeight="1" x14ac:dyDescent="0.2">
      <c r="A473" s="123"/>
      <c r="B473" s="123"/>
      <c r="C473" s="123"/>
      <c r="D473" s="123"/>
      <c r="E473" s="123"/>
      <c r="F473" s="123"/>
      <c r="G473" s="123"/>
      <c r="H473" s="125"/>
      <c r="I473" s="123"/>
      <c r="J473" s="123"/>
      <c r="K473" s="123"/>
      <c r="L473" s="123"/>
      <c r="M473" s="123"/>
      <c r="N473" s="123"/>
      <c r="O473" s="123"/>
      <c r="P473" s="123"/>
    </row>
    <row r="474" spans="1:16" ht="12.75" customHeight="1" x14ac:dyDescent="0.2">
      <c r="A474" s="123"/>
      <c r="B474" s="123"/>
      <c r="C474" s="123"/>
      <c r="D474" s="123"/>
      <c r="E474" s="123"/>
      <c r="F474" s="123"/>
      <c r="G474" s="123"/>
      <c r="H474" s="125"/>
      <c r="I474" s="123"/>
      <c r="J474" s="123"/>
      <c r="K474" s="123"/>
      <c r="L474" s="123"/>
      <c r="M474" s="123"/>
      <c r="N474" s="123"/>
      <c r="O474" s="123"/>
      <c r="P474" s="123"/>
    </row>
    <row r="475" spans="1:16" ht="12.75" customHeight="1" x14ac:dyDescent="0.2">
      <c r="A475" s="123"/>
      <c r="B475" s="123"/>
      <c r="C475" s="123"/>
      <c r="D475" s="123"/>
      <c r="E475" s="123"/>
      <c r="F475" s="123"/>
      <c r="G475" s="123"/>
      <c r="H475" s="125"/>
      <c r="I475" s="123"/>
      <c r="J475" s="123"/>
      <c r="K475" s="123"/>
      <c r="L475" s="123"/>
      <c r="M475" s="123"/>
      <c r="N475" s="123"/>
      <c r="O475" s="123"/>
      <c r="P475" s="123"/>
    </row>
    <row r="476" spans="1:16" ht="12.75" customHeight="1" x14ac:dyDescent="0.2">
      <c r="A476" s="123"/>
      <c r="B476" s="123"/>
      <c r="C476" s="123"/>
      <c r="D476" s="123"/>
      <c r="E476" s="123"/>
      <c r="F476" s="123"/>
      <c r="G476" s="123"/>
      <c r="H476" s="125"/>
      <c r="I476" s="123"/>
      <c r="J476" s="123"/>
      <c r="K476" s="123"/>
      <c r="L476" s="123"/>
      <c r="M476" s="123"/>
      <c r="N476" s="123"/>
      <c r="O476" s="123"/>
      <c r="P476" s="123"/>
    </row>
    <row r="477" spans="1:16" ht="12.75" customHeight="1" x14ac:dyDescent="0.2">
      <c r="A477" s="123"/>
      <c r="B477" s="123"/>
      <c r="C477" s="123"/>
      <c r="D477" s="123"/>
      <c r="E477" s="123"/>
      <c r="F477" s="123"/>
      <c r="G477" s="123"/>
      <c r="H477" s="125"/>
      <c r="I477" s="123"/>
      <c r="J477" s="123"/>
      <c r="K477" s="123"/>
      <c r="L477" s="123"/>
      <c r="M477" s="123"/>
      <c r="N477" s="123"/>
      <c r="O477" s="123"/>
      <c r="P477" s="123"/>
    </row>
    <row r="478" spans="1:16" ht="12.75" customHeight="1" x14ac:dyDescent="0.2">
      <c r="A478" s="123"/>
      <c r="B478" s="123"/>
      <c r="C478" s="123"/>
      <c r="D478" s="123"/>
      <c r="E478" s="123"/>
      <c r="F478" s="123"/>
      <c r="G478" s="123"/>
      <c r="H478" s="125"/>
      <c r="I478" s="123"/>
      <c r="J478" s="123"/>
      <c r="K478" s="123"/>
      <c r="L478" s="123"/>
      <c r="M478" s="123"/>
      <c r="N478" s="123"/>
      <c r="O478" s="123"/>
      <c r="P478" s="123"/>
    </row>
    <row r="479" spans="1:16" ht="12.75" customHeight="1" x14ac:dyDescent="0.2">
      <c r="A479" s="123"/>
      <c r="B479" s="123"/>
      <c r="C479" s="123"/>
      <c r="D479" s="123"/>
      <c r="E479" s="123"/>
      <c r="F479" s="123"/>
      <c r="G479" s="123"/>
      <c r="H479" s="125"/>
      <c r="I479" s="123"/>
      <c r="J479" s="123"/>
      <c r="K479" s="123"/>
      <c r="L479" s="123"/>
      <c r="M479" s="123"/>
      <c r="N479" s="123"/>
      <c r="O479" s="123"/>
      <c r="P479" s="123"/>
    </row>
    <row r="480" spans="1:16" ht="12.75" customHeight="1" x14ac:dyDescent="0.2">
      <c r="A480" s="123"/>
      <c r="B480" s="123"/>
      <c r="C480" s="123"/>
      <c r="D480" s="123"/>
      <c r="E480" s="123"/>
      <c r="F480" s="123"/>
      <c r="G480" s="123"/>
      <c r="H480" s="125"/>
      <c r="I480" s="123"/>
      <c r="J480" s="123"/>
      <c r="K480" s="123"/>
      <c r="L480" s="123"/>
      <c r="M480" s="123"/>
      <c r="N480" s="123"/>
      <c r="O480" s="123"/>
      <c r="P480" s="123"/>
    </row>
    <row r="481" spans="1:16" ht="12.75" customHeight="1" x14ac:dyDescent="0.2">
      <c r="A481" s="123"/>
      <c r="B481" s="123"/>
      <c r="C481" s="123"/>
      <c r="D481" s="123"/>
      <c r="E481" s="123"/>
      <c r="F481" s="123"/>
      <c r="G481" s="123"/>
      <c r="H481" s="125"/>
      <c r="I481" s="123"/>
      <c r="J481" s="123"/>
      <c r="K481" s="123"/>
      <c r="L481" s="123"/>
      <c r="M481" s="123"/>
      <c r="N481" s="123"/>
      <c r="O481" s="123"/>
      <c r="P481" s="123"/>
    </row>
    <row r="482" spans="1:16" ht="12.75" customHeight="1" x14ac:dyDescent="0.2">
      <c r="A482" s="123"/>
      <c r="B482" s="123"/>
      <c r="C482" s="123"/>
      <c r="D482" s="123"/>
      <c r="E482" s="123"/>
      <c r="F482" s="123"/>
      <c r="G482" s="123"/>
      <c r="H482" s="125"/>
      <c r="I482" s="123"/>
      <c r="J482" s="123"/>
      <c r="K482" s="123"/>
      <c r="L482" s="123"/>
      <c r="M482" s="123"/>
      <c r="N482" s="123"/>
      <c r="O482" s="123"/>
      <c r="P482" s="123"/>
    </row>
    <row r="483" spans="1:16" ht="12.75" customHeight="1" x14ac:dyDescent="0.2">
      <c r="A483" s="123"/>
      <c r="B483" s="123"/>
      <c r="C483" s="123"/>
      <c r="D483" s="123"/>
      <c r="E483" s="123"/>
      <c r="F483" s="123"/>
      <c r="G483" s="123"/>
      <c r="H483" s="125"/>
      <c r="I483" s="123"/>
      <c r="J483" s="123"/>
      <c r="K483" s="123"/>
      <c r="L483" s="123"/>
      <c r="M483" s="123"/>
      <c r="N483" s="123"/>
      <c r="O483" s="123"/>
      <c r="P483" s="123"/>
    </row>
    <row r="484" spans="1:16" ht="12.75" customHeight="1" x14ac:dyDescent="0.2">
      <c r="A484" s="123"/>
      <c r="B484" s="123"/>
      <c r="C484" s="123"/>
      <c r="D484" s="123"/>
      <c r="E484" s="123"/>
      <c r="F484" s="123"/>
      <c r="G484" s="123"/>
      <c r="H484" s="125"/>
      <c r="I484" s="123"/>
      <c r="J484" s="123"/>
      <c r="K484" s="123"/>
      <c r="L484" s="123"/>
      <c r="M484" s="123"/>
      <c r="N484" s="123"/>
      <c r="O484" s="123"/>
      <c r="P484" s="123"/>
    </row>
    <row r="485" spans="1:16" ht="12.75" customHeight="1" x14ac:dyDescent="0.2">
      <c r="A485" s="123"/>
      <c r="B485" s="123"/>
      <c r="C485" s="123"/>
      <c r="D485" s="123"/>
      <c r="E485" s="123"/>
      <c r="F485" s="123"/>
      <c r="G485" s="123"/>
      <c r="H485" s="125"/>
      <c r="I485" s="123"/>
      <c r="J485" s="123"/>
      <c r="K485" s="123"/>
      <c r="L485" s="123"/>
      <c r="M485" s="123"/>
      <c r="N485" s="123"/>
      <c r="O485" s="123"/>
      <c r="P485" s="123"/>
    </row>
    <row r="486" spans="1:16" ht="12.75" customHeight="1" x14ac:dyDescent="0.2">
      <c r="A486" s="123"/>
      <c r="B486" s="123"/>
      <c r="C486" s="123"/>
      <c r="D486" s="123"/>
      <c r="E486" s="123"/>
      <c r="F486" s="123"/>
      <c r="G486" s="123"/>
      <c r="H486" s="125"/>
      <c r="I486" s="123"/>
      <c r="J486" s="123"/>
      <c r="K486" s="123"/>
      <c r="L486" s="123"/>
      <c r="M486" s="123"/>
      <c r="N486" s="123"/>
      <c r="O486" s="123"/>
      <c r="P486" s="123"/>
    </row>
    <row r="487" spans="1:16" ht="12.75" customHeight="1" x14ac:dyDescent="0.2">
      <c r="A487" s="123"/>
      <c r="B487" s="123"/>
      <c r="C487" s="123"/>
      <c r="D487" s="123"/>
      <c r="E487" s="123"/>
      <c r="F487" s="123"/>
      <c r="G487" s="123"/>
      <c r="H487" s="125"/>
      <c r="I487" s="123"/>
      <c r="J487" s="123"/>
      <c r="K487" s="123"/>
      <c r="L487" s="123"/>
      <c r="M487" s="123"/>
      <c r="N487" s="123"/>
      <c r="O487" s="123"/>
      <c r="P487" s="123"/>
    </row>
    <row r="488" spans="1:16" ht="12.75" customHeight="1" x14ac:dyDescent="0.2">
      <c r="A488" s="123"/>
      <c r="B488" s="123"/>
      <c r="C488" s="123"/>
      <c r="D488" s="123"/>
      <c r="E488" s="123"/>
      <c r="F488" s="123"/>
      <c r="G488" s="123"/>
      <c r="H488" s="125"/>
      <c r="I488" s="123"/>
      <c r="J488" s="123"/>
      <c r="K488" s="123"/>
      <c r="L488" s="123"/>
      <c r="M488" s="123"/>
      <c r="N488" s="123"/>
      <c r="O488" s="123"/>
      <c r="P488" s="123"/>
    </row>
    <row r="489" spans="1:16" ht="12.75" customHeight="1" x14ac:dyDescent="0.2">
      <c r="A489" s="123"/>
      <c r="B489" s="123"/>
      <c r="C489" s="123"/>
      <c r="D489" s="123"/>
      <c r="E489" s="123"/>
      <c r="F489" s="123"/>
      <c r="G489" s="123"/>
      <c r="H489" s="125"/>
      <c r="I489" s="123"/>
      <c r="J489" s="123"/>
      <c r="K489" s="123"/>
      <c r="L489" s="123"/>
      <c r="M489" s="123"/>
      <c r="N489" s="123"/>
      <c r="O489" s="123"/>
      <c r="P489" s="123"/>
    </row>
    <row r="490" spans="1:16" ht="12.75" customHeight="1" x14ac:dyDescent="0.2">
      <c r="A490" s="123"/>
      <c r="B490" s="123"/>
      <c r="C490" s="123"/>
      <c r="D490" s="123"/>
      <c r="E490" s="123"/>
      <c r="F490" s="123"/>
      <c r="G490" s="123"/>
      <c r="H490" s="125"/>
      <c r="I490" s="123"/>
      <c r="J490" s="123"/>
      <c r="K490" s="123"/>
      <c r="L490" s="123"/>
      <c r="M490" s="123"/>
      <c r="N490" s="123"/>
      <c r="O490" s="123"/>
      <c r="P490" s="123"/>
    </row>
    <row r="491" spans="1:16" ht="12.75" customHeight="1" x14ac:dyDescent="0.2">
      <c r="A491" s="123"/>
      <c r="B491" s="123"/>
      <c r="C491" s="123"/>
      <c r="D491" s="123"/>
      <c r="E491" s="123"/>
      <c r="F491" s="123"/>
      <c r="G491" s="123"/>
      <c r="H491" s="125"/>
      <c r="I491" s="123"/>
      <c r="J491" s="123"/>
      <c r="K491" s="123"/>
      <c r="L491" s="123"/>
      <c r="M491" s="123"/>
      <c r="N491" s="123"/>
      <c r="O491" s="123"/>
      <c r="P491" s="123"/>
    </row>
    <row r="492" spans="1:16" ht="12.75" customHeight="1" x14ac:dyDescent="0.2">
      <c r="A492" s="123"/>
      <c r="B492" s="123"/>
      <c r="C492" s="123"/>
      <c r="D492" s="123"/>
      <c r="E492" s="123"/>
      <c r="F492" s="123"/>
      <c r="G492" s="123"/>
      <c r="H492" s="125"/>
      <c r="I492" s="123"/>
      <c r="J492" s="123"/>
      <c r="K492" s="123"/>
      <c r="L492" s="123"/>
      <c r="M492" s="123"/>
      <c r="N492" s="123"/>
      <c r="O492" s="123"/>
      <c r="P492" s="123"/>
    </row>
    <row r="493" spans="1:16" ht="12.75" customHeight="1" x14ac:dyDescent="0.2">
      <c r="A493" s="123"/>
      <c r="B493" s="123"/>
      <c r="C493" s="123"/>
      <c r="D493" s="123"/>
      <c r="E493" s="123"/>
      <c r="F493" s="123"/>
      <c r="G493" s="123"/>
      <c r="H493" s="125"/>
      <c r="I493" s="123"/>
      <c r="J493" s="123"/>
      <c r="K493" s="123"/>
      <c r="L493" s="123"/>
      <c r="M493" s="123"/>
      <c r="N493" s="123"/>
      <c r="O493" s="123"/>
      <c r="P493" s="123"/>
    </row>
    <row r="494" spans="1:16" ht="12.75" customHeight="1" x14ac:dyDescent="0.2">
      <c r="A494" s="123"/>
      <c r="B494" s="123"/>
      <c r="C494" s="123"/>
      <c r="D494" s="123"/>
      <c r="E494" s="123"/>
      <c r="F494" s="123"/>
      <c r="G494" s="123"/>
      <c r="H494" s="125"/>
      <c r="I494" s="123"/>
      <c r="J494" s="123"/>
      <c r="K494" s="123"/>
      <c r="L494" s="123"/>
      <c r="M494" s="123"/>
      <c r="N494" s="123"/>
      <c r="O494" s="123"/>
      <c r="P494" s="123"/>
    </row>
    <row r="495" spans="1:16" ht="12.75" customHeight="1" x14ac:dyDescent="0.2">
      <c r="A495" s="123"/>
      <c r="B495" s="123"/>
      <c r="C495" s="123"/>
      <c r="D495" s="123"/>
      <c r="E495" s="123"/>
      <c r="F495" s="123"/>
      <c r="G495" s="123"/>
      <c r="H495" s="125"/>
      <c r="I495" s="123"/>
      <c r="J495" s="123"/>
      <c r="K495" s="123"/>
      <c r="L495" s="123"/>
      <c r="M495" s="123"/>
      <c r="N495" s="123"/>
      <c r="O495" s="123"/>
      <c r="P495" s="123"/>
    </row>
    <row r="496" spans="1:16" ht="12.75" customHeight="1" x14ac:dyDescent="0.2">
      <c r="A496" s="123"/>
      <c r="B496" s="123"/>
      <c r="C496" s="123"/>
      <c r="D496" s="123"/>
      <c r="E496" s="123"/>
      <c r="F496" s="123"/>
      <c r="G496" s="123"/>
      <c r="H496" s="125"/>
      <c r="I496" s="123"/>
      <c r="J496" s="123"/>
      <c r="K496" s="123"/>
      <c r="L496" s="123"/>
      <c r="M496" s="123"/>
      <c r="N496" s="123"/>
      <c r="O496" s="123"/>
      <c r="P496" s="123"/>
    </row>
    <row r="497" spans="1:16" ht="12.75" customHeight="1" x14ac:dyDescent="0.2">
      <c r="A497" s="123"/>
      <c r="B497" s="123"/>
      <c r="C497" s="123"/>
      <c r="D497" s="123"/>
      <c r="E497" s="123"/>
      <c r="F497" s="123"/>
      <c r="G497" s="123"/>
      <c r="H497" s="125"/>
      <c r="I497" s="123"/>
      <c r="J497" s="123"/>
      <c r="K497" s="123"/>
      <c r="L497" s="123"/>
      <c r="M497" s="123"/>
      <c r="N497" s="123"/>
      <c r="O497" s="123"/>
      <c r="P497" s="123"/>
    </row>
    <row r="498" spans="1:16" ht="12.75" customHeight="1" x14ac:dyDescent="0.2">
      <c r="A498" s="123"/>
      <c r="B498" s="123"/>
      <c r="C498" s="123"/>
      <c r="D498" s="123"/>
      <c r="E498" s="123"/>
      <c r="F498" s="123"/>
      <c r="G498" s="123"/>
      <c r="H498" s="125"/>
      <c r="I498" s="123"/>
      <c r="J498" s="123"/>
      <c r="K498" s="123"/>
      <c r="L498" s="123"/>
      <c r="M498" s="123"/>
      <c r="N498" s="123"/>
      <c r="O498" s="123"/>
      <c r="P498" s="123"/>
    </row>
    <row r="499" spans="1:16" ht="12.75" customHeight="1" x14ac:dyDescent="0.2">
      <c r="A499" s="123"/>
      <c r="B499" s="123"/>
      <c r="C499" s="123"/>
      <c r="D499" s="123"/>
      <c r="E499" s="123"/>
      <c r="F499" s="123"/>
      <c r="G499" s="123"/>
      <c r="H499" s="125"/>
      <c r="I499" s="123"/>
      <c r="J499" s="123"/>
      <c r="K499" s="123"/>
      <c r="L499" s="123"/>
      <c r="M499" s="123"/>
      <c r="N499" s="123"/>
      <c r="O499" s="123"/>
      <c r="P499" s="123"/>
    </row>
    <row r="500" spans="1:16" ht="12.75" customHeight="1" x14ac:dyDescent="0.2">
      <c r="A500" s="123"/>
      <c r="B500" s="123"/>
      <c r="C500" s="123"/>
      <c r="D500" s="123"/>
      <c r="E500" s="123"/>
      <c r="F500" s="123"/>
      <c r="G500" s="123"/>
      <c r="H500" s="125"/>
      <c r="I500" s="123"/>
      <c r="J500" s="123"/>
      <c r="K500" s="123"/>
      <c r="L500" s="123"/>
      <c r="M500" s="123"/>
      <c r="N500" s="123"/>
      <c r="O500" s="123"/>
      <c r="P500" s="123"/>
    </row>
    <row r="501" spans="1:16" ht="12.75" customHeight="1" x14ac:dyDescent="0.2">
      <c r="A501" s="123"/>
      <c r="B501" s="123"/>
      <c r="C501" s="123"/>
      <c r="D501" s="123"/>
      <c r="E501" s="123"/>
      <c r="F501" s="123"/>
      <c r="G501" s="123"/>
      <c r="H501" s="125"/>
      <c r="I501" s="123"/>
      <c r="J501" s="123"/>
      <c r="K501" s="123"/>
      <c r="L501" s="123"/>
      <c r="M501" s="123"/>
      <c r="N501" s="123"/>
      <c r="O501" s="123"/>
      <c r="P501" s="123"/>
    </row>
    <row r="502" spans="1:16" ht="12.75" customHeight="1" x14ac:dyDescent="0.2">
      <c r="A502" s="123"/>
      <c r="B502" s="123"/>
      <c r="C502" s="123"/>
      <c r="D502" s="123"/>
      <c r="E502" s="123"/>
      <c r="F502" s="123"/>
      <c r="G502" s="123"/>
      <c r="H502" s="125"/>
      <c r="I502" s="123"/>
      <c r="J502" s="123"/>
      <c r="K502" s="123"/>
      <c r="L502" s="123"/>
      <c r="M502" s="123"/>
      <c r="N502" s="123"/>
      <c r="O502" s="123"/>
      <c r="P502" s="123"/>
    </row>
    <row r="503" spans="1:16" ht="12.75" customHeight="1" x14ac:dyDescent="0.2">
      <c r="A503" s="123"/>
      <c r="B503" s="123"/>
      <c r="C503" s="123"/>
      <c r="D503" s="123"/>
      <c r="E503" s="123"/>
      <c r="F503" s="123"/>
      <c r="G503" s="123"/>
      <c r="H503" s="125"/>
      <c r="I503" s="123"/>
      <c r="J503" s="123"/>
      <c r="K503" s="123"/>
      <c r="L503" s="123"/>
      <c r="M503" s="123"/>
      <c r="N503" s="123"/>
      <c r="O503" s="123"/>
      <c r="P503" s="123"/>
    </row>
    <row r="504" spans="1:16" ht="12.75" customHeight="1" x14ac:dyDescent="0.2">
      <c r="A504" s="123"/>
      <c r="B504" s="123"/>
      <c r="C504" s="123"/>
      <c r="D504" s="123"/>
      <c r="E504" s="123"/>
      <c r="F504" s="123"/>
      <c r="G504" s="123"/>
      <c r="H504" s="125"/>
      <c r="I504" s="123"/>
      <c r="J504" s="123"/>
      <c r="K504" s="123"/>
      <c r="L504" s="123"/>
      <c r="M504" s="123"/>
      <c r="N504" s="123"/>
      <c r="O504" s="123"/>
      <c r="P504" s="123"/>
    </row>
    <row r="505" spans="1:16" ht="12.75" customHeight="1" x14ac:dyDescent="0.2">
      <c r="A505" s="123"/>
      <c r="B505" s="123"/>
      <c r="C505" s="123"/>
      <c r="D505" s="123"/>
      <c r="E505" s="123"/>
      <c r="F505" s="123"/>
      <c r="G505" s="123"/>
      <c r="H505" s="125"/>
      <c r="I505" s="123"/>
      <c r="J505" s="123"/>
      <c r="K505" s="123"/>
      <c r="L505" s="123"/>
      <c r="M505" s="123"/>
      <c r="N505" s="123"/>
      <c r="O505" s="123"/>
      <c r="P505" s="123"/>
    </row>
    <row r="506" spans="1:16" ht="12.75" customHeight="1" x14ac:dyDescent="0.2">
      <c r="A506" s="123"/>
      <c r="B506" s="123"/>
      <c r="C506" s="123"/>
      <c r="D506" s="123"/>
      <c r="E506" s="123"/>
      <c r="F506" s="123"/>
      <c r="G506" s="123"/>
      <c r="H506" s="125"/>
      <c r="I506" s="123"/>
      <c r="J506" s="123"/>
      <c r="K506" s="123"/>
      <c r="L506" s="123"/>
      <c r="M506" s="123"/>
      <c r="N506" s="123"/>
      <c r="O506" s="123"/>
      <c r="P506" s="123"/>
    </row>
    <row r="507" spans="1:16" ht="12.75" customHeight="1" x14ac:dyDescent="0.2">
      <c r="A507" s="123"/>
      <c r="B507" s="123"/>
      <c r="C507" s="123"/>
      <c r="D507" s="123"/>
      <c r="E507" s="123"/>
      <c r="F507" s="123"/>
      <c r="G507" s="123"/>
      <c r="H507" s="125"/>
      <c r="I507" s="123"/>
      <c r="J507" s="123"/>
      <c r="K507" s="123"/>
      <c r="L507" s="123"/>
      <c r="M507" s="123"/>
      <c r="N507" s="123"/>
      <c r="O507" s="123"/>
      <c r="P507" s="123"/>
    </row>
    <row r="508" spans="1:16" ht="12.75" customHeight="1" x14ac:dyDescent="0.2">
      <c r="A508" s="123"/>
      <c r="B508" s="123"/>
      <c r="C508" s="123"/>
      <c r="D508" s="123"/>
      <c r="E508" s="123"/>
      <c r="F508" s="123"/>
      <c r="G508" s="123"/>
      <c r="H508" s="125"/>
      <c r="I508" s="123"/>
      <c r="J508" s="123"/>
      <c r="K508" s="123"/>
      <c r="L508" s="123"/>
      <c r="M508" s="123"/>
      <c r="N508" s="123"/>
      <c r="O508" s="123"/>
      <c r="P508" s="123"/>
    </row>
    <row r="509" spans="1:16" ht="12.75" customHeight="1" x14ac:dyDescent="0.2">
      <c r="A509" s="123"/>
      <c r="B509" s="123"/>
      <c r="C509" s="123"/>
      <c r="D509" s="123"/>
      <c r="E509" s="123"/>
      <c r="F509" s="123"/>
      <c r="G509" s="123"/>
      <c r="H509" s="125"/>
      <c r="I509" s="123"/>
      <c r="J509" s="123"/>
      <c r="K509" s="123"/>
      <c r="L509" s="123"/>
      <c r="M509" s="123"/>
      <c r="N509" s="123"/>
      <c r="O509" s="123"/>
      <c r="P509" s="123"/>
    </row>
    <row r="510" spans="1:16" ht="12.75" customHeight="1" x14ac:dyDescent="0.2">
      <c r="A510" s="123"/>
      <c r="B510" s="123"/>
      <c r="C510" s="123"/>
      <c r="D510" s="123"/>
      <c r="E510" s="123"/>
      <c r="F510" s="123"/>
      <c r="G510" s="123"/>
      <c r="H510" s="125"/>
      <c r="I510" s="123"/>
      <c r="J510" s="123"/>
      <c r="K510" s="123"/>
      <c r="L510" s="123"/>
      <c r="M510" s="123"/>
      <c r="N510" s="123"/>
      <c r="O510" s="123"/>
      <c r="P510" s="123"/>
    </row>
    <row r="511" spans="1:16" ht="12.75" customHeight="1" x14ac:dyDescent="0.2">
      <c r="A511" s="123"/>
      <c r="B511" s="123"/>
      <c r="C511" s="123"/>
      <c r="D511" s="123"/>
      <c r="E511" s="123"/>
      <c r="F511" s="123"/>
      <c r="G511" s="123"/>
      <c r="H511" s="125"/>
      <c r="I511" s="123"/>
      <c r="J511" s="123"/>
      <c r="K511" s="123"/>
      <c r="L511" s="123"/>
      <c r="M511" s="123"/>
      <c r="N511" s="123"/>
      <c r="O511" s="123"/>
      <c r="P511" s="123"/>
    </row>
    <row r="512" spans="1:16" ht="12.75" customHeight="1" x14ac:dyDescent="0.2">
      <c r="A512" s="123"/>
      <c r="B512" s="123"/>
      <c r="C512" s="123"/>
      <c r="D512" s="123"/>
      <c r="E512" s="123"/>
      <c r="F512" s="123"/>
      <c r="G512" s="123"/>
      <c r="H512" s="125"/>
      <c r="I512" s="123"/>
      <c r="J512" s="123"/>
      <c r="K512" s="123"/>
      <c r="L512" s="123"/>
      <c r="M512" s="123"/>
      <c r="N512" s="123"/>
      <c r="O512" s="123"/>
      <c r="P512" s="123"/>
    </row>
    <row r="513" spans="1:16" ht="12.75" customHeight="1" x14ac:dyDescent="0.2">
      <c r="A513" s="123"/>
      <c r="B513" s="123"/>
      <c r="C513" s="123"/>
      <c r="D513" s="123"/>
      <c r="E513" s="123"/>
      <c r="F513" s="123"/>
      <c r="G513" s="123"/>
      <c r="H513" s="125"/>
      <c r="I513" s="123"/>
      <c r="J513" s="123"/>
      <c r="K513" s="123"/>
      <c r="L513" s="123"/>
      <c r="M513" s="123"/>
      <c r="N513" s="123"/>
      <c r="O513" s="123"/>
      <c r="P513" s="123"/>
    </row>
    <row r="514" spans="1:16" ht="12.75" customHeight="1" x14ac:dyDescent="0.2">
      <c r="A514" s="123"/>
      <c r="B514" s="123"/>
      <c r="C514" s="123"/>
      <c r="D514" s="123"/>
      <c r="E514" s="123"/>
      <c r="F514" s="123"/>
      <c r="G514" s="123"/>
      <c r="H514" s="125"/>
      <c r="I514" s="123"/>
      <c r="J514" s="123"/>
      <c r="K514" s="123"/>
      <c r="L514" s="123"/>
      <c r="M514" s="123"/>
      <c r="N514" s="123"/>
      <c r="O514" s="123"/>
      <c r="P514" s="123"/>
    </row>
    <row r="515" spans="1:16" ht="12.75" customHeight="1" x14ac:dyDescent="0.2">
      <c r="A515" s="123"/>
      <c r="B515" s="123"/>
      <c r="C515" s="123"/>
      <c r="D515" s="123"/>
      <c r="E515" s="123"/>
      <c r="F515" s="123"/>
      <c r="G515" s="123"/>
      <c r="H515" s="125"/>
      <c r="I515" s="123"/>
      <c r="J515" s="123"/>
      <c r="K515" s="123"/>
      <c r="L515" s="123"/>
      <c r="M515" s="123"/>
      <c r="N515" s="123"/>
      <c r="O515" s="123"/>
      <c r="P515" s="123"/>
    </row>
    <row r="516" spans="1:16" ht="12.75" customHeight="1" x14ac:dyDescent="0.2">
      <c r="A516" s="123"/>
      <c r="B516" s="123"/>
      <c r="C516" s="123"/>
      <c r="D516" s="123"/>
      <c r="E516" s="123"/>
      <c r="F516" s="123"/>
      <c r="G516" s="123"/>
      <c r="H516" s="125"/>
      <c r="I516" s="123"/>
      <c r="J516" s="123"/>
      <c r="K516" s="123"/>
      <c r="L516" s="123"/>
      <c r="M516" s="123"/>
      <c r="N516" s="123"/>
      <c r="O516" s="123"/>
      <c r="P516" s="123"/>
    </row>
    <row r="517" spans="1:16" ht="12.75" customHeight="1" x14ac:dyDescent="0.2">
      <c r="A517" s="123"/>
      <c r="B517" s="123"/>
      <c r="C517" s="123"/>
      <c r="D517" s="123"/>
      <c r="E517" s="123"/>
      <c r="F517" s="123"/>
      <c r="G517" s="123"/>
      <c r="H517" s="125"/>
      <c r="I517" s="123"/>
      <c r="J517" s="123"/>
      <c r="K517" s="123"/>
      <c r="L517" s="123"/>
      <c r="M517" s="123"/>
      <c r="N517" s="123"/>
      <c r="O517" s="123"/>
      <c r="P517" s="123"/>
    </row>
    <row r="518" spans="1:16" ht="12.75" customHeight="1" x14ac:dyDescent="0.2">
      <c r="A518" s="123"/>
      <c r="B518" s="123"/>
      <c r="C518" s="123"/>
      <c r="D518" s="123"/>
      <c r="E518" s="123"/>
      <c r="F518" s="123"/>
      <c r="G518" s="123"/>
      <c r="H518" s="125"/>
      <c r="I518" s="123"/>
      <c r="J518" s="123"/>
      <c r="K518" s="123"/>
      <c r="L518" s="123"/>
      <c r="M518" s="123"/>
      <c r="N518" s="123"/>
      <c r="O518" s="123"/>
      <c r="P518" s="123"/>
    </row>
    <row r="519" spans="1:16" ht="12.75" customHeight="1" x14ac:dyDescent="0.2">
      <c r="A519" s="123"/>
      <c r="B519" s="123"/>
      <c r="C519" s="123"/>
      <c r="D519" s="123"/>
      <c r="E519" s="123"/>
      <c r="F519" s="123"/>
      <c r="G519" s="123"/>
      <c r="H519" s="125"/>
      <c r="I519" s="123"/>
      <c r="J519" s="123"/>
      <c r="K519" s="123"/>
      <c r="L519" s="123"/>
      <c r="M519" s="123"/>
      <c r="N519" s="123"/>
      <c r="O519" s="123"/>
      <c r="P519" s="123"/>
    </row>
    <row r="520" spans="1:16" ht="12.75" customHeight="1" x14ac:dyDescent="0.2">
      <c r="A520" s="123"/>
      <c r="B520" s="123"/>
      <c r="C520" s="123"/>
      <c r="D520" s="123"/>
      <c r="E520" s="123"/>
      <c r="F520" s="123"/>
      <c r="G520" s="123"/>
      <c r="H520" s="125"/>
      <c r="I520" s="123"/>
      <c r="J520" s="123"/>
      <c r="K520" s="123"/>
      <c r="L520" s="123"/>
      <c r="M520" s="123"/>
      <c r="N520" s="123"/>
      <c r="O520" s="123"/>
      <c r="P520" s="123"/>
    </row>
    <row r="521" spans="1:16" ht="12.75" customHeight="1" x14ac:dyDescent="0.2">
      <c r="A521" s="123"/>
      <c r="B521" s="123"/>
      <c r="C521" s="123"/>
      <c r="D521" s="123"/>
      <c r="E521" s="123"/>
      <c r="F521" s="123"/>
      <c r="G521" s="123"/>
      <c r="H521" s="125"/>
      <c r="I521" s="123"/>
      <c r="J521" s="123"/>
      <c r="K521" s="123"/>
      <c r="L521" s="123"/>
      <c r="M521" s="123"/>
      <c r="N521" s="123"/>
      <c r="O521" s="123"/>
      <c r="P521" s="123"/>
    </row>
    <row r="522" spans="1:16" ht="12.75" customHeight="1" x14ac:dyDescent="0.2">
      <c r="A522" s="123"/>
      <c r="B522" s="123"/>
      <c r="C522" s="123"/>
      <c r="D522" s="123"/>
      <c r="E522" s="123"/>
      <c r="F522" s="123"/>
      <c r="G522" s="123"/>
      <c r="H522" s="125"/>
      <c r="I522" s="123"/>
      <c r="J522" s="123"/>
      <c r="K522" s="123"/>
      <c r="L522" s="123"/>
      <c r="M522" s="123"/>
      <c r="N522" s="123"/>
      <c r="O522" s="123"/>
      <c r="P522" s="123"/>
    </row>
    <row r="523" spans="1:16" ht="12.75" customHeight="1" x14ac:dyDescent="0.2">
      <c r="A523" s="123"/>
      <c r="B523" s="123"/>
      <c r="C523" s="123"/>
      <c r="D523" s="123"/>
      <c r="E523" s="123"/>
      <c r="F523" s="123"/>
      <c r="G523" s="123"/>
      <c r="H523" s="125"/>
      <c r="I523" s="123"/>
      <c r="J523" s="123"/>
      <c r="K523" s="123"/>
      <c r="L523" s="123"/>
      <c r="M523" s="123"/>
      <c r="N523" s="123"/>
      <c r="O523" s="123"/>
      <c r="P523" s="123"/>
    </row>
    <row r="524" spans="1:16" ht="12.75" customHeight="1" x14ac:dyDescent="0.2">
      <c r="A524" s="123"/>
      <c r="B524" s="123"/>
      <c r="C524" s="123"/>
      <c r="D524" s="123"/>
      <c r="E524" s="123"/>
      <c r="F524" s="123"/>
      <c r="G524" s="123"/>
      <c r="H524" s="125"/>
      <c r="I524" s="123"/>
      <c r="J524" s="123"/>
      <c r="K524" s="123"/>
      <c r="L524" s="123"/>
      <c r="M524" s="123"/>
      <c r="N524" s="123"/>
      <c r="O524" s="123"/>
      <c r="P524" s="123"/>
    </row>
    <row r="525" spans="1:16" ht="12.75" customHeight="1" x14ac:dyDescent="0.2">
      <c r="A525" s="123"/>
      <c r="B525" s="123"/>
      <c r="C525" s="123"/>
      <c r="D525" s="123"/>
      <c r="E525" s="123"/>
      <c r="F525" s="123"/>
      <c r="G525" s="123"/>
      <c r="H525" s="125"/>
      <c r="I525" s="123"/>
      <c r="J525" s="123"/>
      <c r="K525" s="123"/>
      <c r="L525" s="123"/>
      <c r="M525" s="123"/>
      <c r="N525" s="123"/>
      <c r="O525" s="123"/>
      <c r="P525" s="123"/>
    </row>
    <row r="526" spans="1:16" ht="12.75" customHeight="1" x14ac:dyDescent="0.2">
      <c r="A526" s="123"/>
      <c r="B526" s="123"/>
      <c r="C526" s="123"/>
      <c r="D526" s="123"/>
      <c r="E526" s="123"/>
      <c r="F526" s="123"/>
      <c r="G526" s="123"/>
      <c r="H526" s="125"/>
      <c r="I526" s="123"/>
      <c r="J526" s="123"/>
      <c r="K526" s="123"/>
      <c r="L526" s="123"/>
      <c r="M526" s="123"/>
      <c r="N526" s="123"/>
      <c r="O526" s="123"/>
      <c r="P526" s="123"/>
    </row>
    <row r="527" spans="1:16" ht="12.75" customHeight="1" x14ac:dyDescent="0.2">
      <c r="A527" s="123"/>
      <c r="B527" s="123"/>
      <c r="C527" s="123"/>
      <c r="D527" s="123"/>
      <c r="E527" s="123"/>
      <c r="F527" s="123"/>
      <c r="G527" s="123"/>
      <c r="H527" s="125"/>
      <c r="I527" s="123"/>
      <c r="J527" s="123"/>
      <c r="K527" s="123"/>
      <c r="L527" s="123"/>
      <c r="M527" s="123"/>
      <c r="N527" s="123"/>
      <c r="O527" s="123"/>
      <c r="P527" s="123"/>
    </row>
    <row r="528" spans="1:16" ht="12.75" customHeight="1" x14ac:dyDescent="0.2">
      <c r="A528" s="123"/>
      <c r="B528" s="123"/>
      <c r="C528" s="123"/>
      <c r="D528" s="123"/>
      <c r="E528" s="123"/>
      <c r="F528" s="123"/>
      <c r="G528" s="123"/>
      <c r="H528" s="125"/>
      <c r="I528" s="123"/>
      <c r="J528" s="123"/>
      <c r="K528" s="123"/>
      <c r="L528" s="123"/>
      <c r="M528" s="123"/>
      <c r="N528" s="123"/>
      <c r="O528" s="123"/>
      <c r="P528" s="123"/>
    </row>
    <row r="529" spans="1:16" ht="12.75" customHeight="1" x14ac:dyDescent="0.2">
      <c r="A529" s="123"/>
      <c r="B529" s="123"/>
      <c r="C529" s="123"/>
      <c r="D529" s="123"/>
      <c r="E529" s="123"/>
      <c r="F529" s="123"/>
      <c r="G529" s="123"/>
      <c r="H529" s="125"/>
      <c r="I529" s="123"/>
      <c r="J529" s="123"/>
      <c r="K529" s="123"/>
      <c r="L529" s="123"/>
      <c r="M529" s="123"/>
      <c r="N529" s="123"/>
      <c r="O529" s="123"/>
      <c r="P529" s="123"/>
    </row>
    <row r="530" spans="1:16" ht="12.75" customHeight="1" x14ac:dyDescent="0.2">
      <c r="A530" s="123"/>
      <c r="B530" s="123"/>
      <c r="C530" s="123"/>
      <c r="D530" s="123"/>
      <c r="E530" s="123"/>
      <c r="F530" s="123"/>
      <c r="G530" s="123"/>
      <c r="H530" s="125"/>
      <c r="I530" s="123"/>
      <c r="J530" s="123"/>
      <c r="K530" s="123"/>
      <c r="L530" s="123"/>
      <c r="M530" s="123"/>
      <c r="N530" s="123"/>
      <c r="O530" s="123"/>
      <c r="P530" s="123"/>
    </row>
    <row r="531" spans="1:16" ht="12.75" customHeight="1" x14ac:dyDescent="0.2">
      <c r="A531" s="123"/>
      <c r="B531" s="123"/>
      <c r="C531" s="123"/>
      <c r="D531" s="123"/>
      <c r="E531" s="123"/>
      <c r="F531" s="123"/>
      <c r="G531" s="123"/>
      <c r="H531" s="125"/>
      <c r="I531" s="123"/>
      <c r="J531" s="123"/>
      <c r="K531" s="123"/>
      <c r="L531" s="123"/>
      <c r="M531" s="123"/>
      <c r="N531" s="123"/>
      <c r="O531" s="123"/>
      <c r="P531" s="123"/>
    </row>
    <row r="532" spans="1:16" ht="12.75" customHeight="1" x14ac:dyDescent="0.2">
      <c r="A532" s="123"/>
      <c r="B532" s="123"/>
      <c r="C532" s="123"/>
      <c r="D532" s="123"/>
      <c r="E532" s="123"/>
      <c r="F532" s="123"/>
      <c r="G532" s="123"/>
      <c r="H532" s="125"/>
      <c r="I532" s="123"/>
      <c r="J532" s="123"/>
      <c r="K532" s="123"/>
      <c r="L532" s="123"/>
      <c r="M532" s="123"/>
      <c r="N532" s="123"/>
      <c r="O532" s="123"/>
      <c r="P532" s="123"/>
    </row>
    <row r="533" spans="1:16" ht="12.75" customHeight="1" x14ac:dyDescent="0.2">
      <c r="A533" s="123"/>
      <c r="B533" s="123"/>
      <c r="C533" s="123"/>
      <c r="D533" s="123"/>
      <c r="E533" s="123"/>
      <c r="F533" s="123"/>
      <c r="G533" s="123"/>
      <c r="H533" s="125"/>
      <c r="I533" s="123"/>
      <c r="J533" s="123"/>
      <c r="K533" s="123"/>
      <c r="L533" s="123"/>
      <c r="M533" s="123"/>
      <c r="N533" s="123"/>
      <c r="O533" s="123"/>
      <c r="P533" s="123"/>
    </row>
    <row r="534" spans="1:16" ht="12.75" customHeight="1" x14ac:dyDescent="0.2">
      <c r="A534" s="123"/>
      <c r="B534" s="123"/>
      <c r="C534" s="123"/>
      <c r="D534" s="123"/>
      <c r="E534" s="123"/>
      <c r="F534" s="123"/>
      <c r="G534" s="123"/>
      <c r="H534" s="125"/>
      <c r="I534" s="123"/>
      <c r="J534" s="123"/>
      <c r="K534" s="123"/>
      <c r="L534" s="123"/>
      <c r="M534" s="123"/>
      <c r="N534" s="123"/>
      <c r="O534" s="123"/>
      <c r="P534" s="123"/>
    </row>
    <row r="535" spans="1:16" ht="12.75" customHeight="1" x14ac:dyDescent="0.2">
      <c r="A535" s="123"/>
      <c r="B535" s="123"/>
      <c r="C535" s="123"/>
      <c r="D535" s="123"/>
      <c r="E535" s="123"/>
      <c r="F535" s="123"/>
      <c r="G535" s="123"/>
      <c r="H535" s="125"/>
      <c r="I535" s="123"/>
      <c r="J535" s="123"/>
      <c r="K535" s="123"/>
      <c r="L535" s="123"/>
      <c r="M535" s="123"/>
      <c r="N535" s="123"/>
      <c r="O535" s="123"/>
      <c r="P535" s="123"/>
    </row>
    <row r="536" spans="1:16" ht="12.75" customHeight="1" x14ac:dyDescent="0.2">
      <c r="A536" s="123"/>
      <c r="B536" s="123"/>
      <c r="C536" s="123"/>
      <c r="D536" s="123"/>
      <c r="E536" s="123"/>
      <c r="F536" s="123"/>
      <c r="G536" s="123"/>
      <c r="H536" s="125"/>
      <c r="I536" s="123"/>
      <c r="J536" s="123"/>
      <c r="K536" s="123"/>
      <c r="L536" s="123"/>
      <c r="M536" s="123"/>
      <c r="N536" s="123"/>
      <c r="O536" s="123"/>
      <c r="P536" s="123"/>
    </row>
    <row r="537" spans="1:16" ht="12.75" customHeight="1" x14ac:dyDescent="0.2">
      <c r="A537" s="123"/>
      <c r="B537" s="123"/>
      <c r="C537" s="123"/>
      <c r="D537" s="123"/>
      <c r="E537" s="123"/>
      <c r="F537" s="123"/>
      <c r="G537" s="123"/>
      <c r="H537" s="125"/>
      <c r="I537" s="123"/>
      <c r="J537" s="123"/>
      <c r="K537" s="123"/>
      <c r="L537" s="123"/>
      <c r="M537" s="123"/>
      <c r="N537" s="123"/>
      <c r="O537" s="123"/>
      <c r="P537" s="123"/>
    </row>
    <row r="538" spans="1:16" ht="12.75" customHeight="1" x14ac:dyDescent="0.2">
      <c r="A538" s="123"/>
      <c r="B538" s="123"/>
      <c r="C538" s="123"/>
      <c r="D538" s="123"/>
      <c r="E538" s="123"/>
      <c r="F538" s="123"/>
      <c r="G538" s="123"/>
      <c r="H538" s="125"/>
      <c r="I538" s="123"/>
      <c r="J538" s="123"/>
      <c r="K538" s="123"/>
      <c r="L538" s="123"/>
      <c r="M538" s="123"/>
      <c r="N538" s="123"/>
      <c r="O538" s="123"/>
      <c r="P538" s="123"/>
    </row>
    <row r="539" spans="1:16" ht="12.75" customHeight="1" x14ac:dyDescent="0.2">
      <c r="A539" s="123"/>
      <c r="B539" s="123"/>
      <c r="C539" s="123"/>
      <c r="D539" s="123"/>
      <c r="E539" s="123"/>
      <c r="F539" s="123"/>
      <c r="G539" s="123"/>
      <c r="H539" s="125"/>
      <c r="I539" s="123"/>
      <c r="J539" s="123"/>
      <c r="K539" s="123"/>
      <c r="L539" s="123"/>
      <c r="M539" s="123"/>
      <c r="N539" s="123"/>
      <c r="O539" s="123"/>
      <c r="P539" s="123"/>
    </row>
    <row r="540" spans="1:16" ht="12.75" customHeight="1" x14ac:dyDescent="0.2">
      <c r="A540" s="123"/>
      <c r="B540" s="123"/>
      <c r="C540" s="123"/>
      <c r="D540" s="123"/>
      <c r="E540" s="123"/>
      <c r="F540" s="123"/>
      <c r="G540" s="123"/>
      <c r="H540" s="125"/>
      <c r="I540" s="123"/>
      <c r="J540" s="123"/>
      <c r="K540" s="123"/>
      <c r="L540" s="123"/>
      <c r="M540" s="123"/>
      <c r="N540" s="123"/>
      <c r="O540" s="123"/>
      <c r="P540" s="123"/>
    </row>
    <row r="541" spans="1:16" ht="12.75" customHeight="1" x14ac:dyDescent="0.2">
      <c r="A541" s="123"/>
      <c r="B541" s="123"/>
      <c r="C541" s="123"/>
      <c r="D541" s="123"/>
      <c r="E541" s="123"/>
      <c r="F541" s="123"/>
      <c r="G541" s="123"/>
      <c r="H541" s="125"/>
      <c r="I541" s="123"/>
      <c r="J541" s="123"/>
      <c r="K541" s="123"/>
      <c r="L541" s="123"/>
      <c r="M541" s="123"/>
      <c r="N541" s="123"/>
      <c r="O541" s="123"/>
      <c r="P541" s="123"/>
    </row>
    <row r="542" spans="1:16" ht="12.75" customHeight="1" x14ac:dyDescent="0.2">
      <c r="A542" s="123"/>
      <c r="B542" s="123"/>
      <c r="C542" s="123"/>
      <c r="D542" s="123"/>
      <c r="E542" s="123"/>
      <c r="F542" s="123"/>
      <c r="G542" s="123"/>
      <c r="H542" s="125"/>
      <c r="I542" s="123"/>
      <c r="J542" s="123"/>
      <c r="K542" s="123"/>
      <c r="L542" s="123"/>
      <c r="M542" s="123"/>
      <c r="N542" s="123"/>
      <c r="O542" s="123"/>
      <c r="P542" s="123"/>
    </row>
    <row r="543" spans="1:16" ht="12.75" customHeight="1" x14ac:dyDescent="0.2">
      <c r="A543" s="123"/>
      <c r="B543" s="123"/>
      <c r="C543" s="123"/>
      <c r="D543" s="123"/>
      <c r="E543" s="123"/>
      <c r="F543" s="123"/>
      <c r="G543" s="123"/>
      <c r="H543" s="125"/>
      <c r="I543" s="123"/>
      <c r="J543" s="123"/>
      <c r="K543" s="123"/>
      <c r="L543" s="123"/>
      <c r="M543" s="123"/>
      <c r="N543" s="123"/>
      <c r="O543" s="123"/>
      <c r="P543" s="123"/>
    </row>
    <row r="544" spans="1:16" ht="12.75" customHeight="1" x14ac:dyDescent="0.2">
      <c r="A544" s="123"/>
      <c r="B544" s="123"/>
      <c r="C544" s="123"/>
      <c r="D544" s="123"/>
      <c r="E544" s="123"/>
      <c r="F544" s="123"/>
      <c r="G544" s="123"/>
      <c r="H544" s="125"/>
      <c r="I544" s="123"/>
      <c r="J544" s="123"/>
      <c r="K544" s="123"/>
      <c r="L544" s="123"/>
      <c r="M544" s="123"/>
      <c r="N544" s="123"/>
      <c r="O544" s="123"/>
      <c r="P544" s="123"/>
    </row>
    <row r="545" spans="1:16" ht="12.75" customHeight="1" x14ac:dyDescent="0.2">
      <c r="A545" s="123"/>
      <c r="B545" s="123"/>
      <c r="C545" s="123"/>
      <c r="D545" s="123"/>
      <c r="E545" s="123"/>
      <c r="F545" s="123"/>
      <c r="G545" s="123"/>
      <c r="H545" s="125"/>
      <c r="I545" s="123"/>
      <c r="J545" s="123"/>
      <c r="K545" s="123"/>
      <c r="L545" s="123"/>
      <c r="M545" s="123"/>
      <c r="N545" s="123"/>
      <c r="O545" s="123"/>
      <c r="P545" s="123"/>
    </row>
    <row r="546" spans="1:16" ht="12.75" customHeight="1" x14ac:dyDescent="0.2">
      <c r="A546" s="123"/>
      <c r="B546" s="123"/>
      <c r="C546" s="123"/>
      <c r="D546" s="123"/>
      <c r="E546" s="123"/>
      <c r="F546" s="123"/>
      <c r="G546" s="123"/>
      <c r="H546" s="125"/>
      <c r="I546" s="123"/>
      <c r="J546" s="123"/>
      <c r="K546" s="123"/>
      <c r="L546" s="123"/>
      <c r="M546" s="123"/>
      <c r="N546" s="123"/>
      <c r="O546" s="123"/>
      <c r="P546" s="123"/>
    </row>
    <row r="547" spans="1:16" ht="12.75" customHeight="1" x14ac:dyDescent="0.2">
      <c r="A547" s="123"/>
      <c r="B547" s="123"/>
      <c r="C547" s="123"/>
      <c r="D547" s="123"/>
      <c r="E547" s="123"/>
      <c r="F547" s="123"/>
      <c r="G547" s="123"/>
      <c r="H547" s="125"/>
      <c r="I547" s="123"/>
      <c r="J547" s="123"/>
      <c r="K547" s="123"/>
      <c r="L547" s="123"/>
      <c r="M547" s="123"/>
      <c r="N547" s="123"/>
      <c r="O547" s="123"/>
      <c r="P547" s="123"/>
    </row>
    <row r="548" spans="1:16" ht="12.75" customHeight="1" x14ac:dyDescent="0.2">
      <c r="A548" s="123"/>
      <c r="B548" s="123"/>
      <c r="C548" s="123"/>
      <c r="D548" s="123"/>
      <c r="E548" s="123"/>
      <c r="F548" s="123"/>
      <c r="G548" s="123"/>
      <c r="H548" s="125"/>
      <c r="I548" s="123"/>
      <c r="J548" s="123"/>
      <c r="K548" s="123"/>
      <c r="L548" s="123"/>
      <c r="M548" s="123"/>
      <c r="N548" s="123"/>
      <c r="O548" s="123"/>
      <c r="P548" s="123"/>
    </row>
    <row r="549" spans="1:16" ht="12.75" customHeight="1" x14ac:dyDescent="0.2">
      <c r="A549" s="123"/>
      <c r="B549" s="123"/>
      <c r="C549" s="123"/>
      <c r="D549" s="123"/>
      <c r="E549" s="123"/>
      <c r="F549" s="123"/>
      <c r="G549" s="123"/>
      <c r="H549" s="125"/>
      <c r="I549" s="123"/>
      <c r="J549" s="123"/>
      <c r="K549" s="123"/>
      <c r="L549" s="123"/>
      <c r="M549" s="123"/>
      <c r="N549" s="123"/>
      <c r="O549" s="123"/>
      <c r="P549" s="123"/>
    </row>
    <row r="550" spans="1:16" ht="12.75" customHeight="1" x14ac:dyDescent="0.2">
      <c r="A550" s="123"/>
      <c r="B550" s="123"/>
      <c r="C550" s="123"/>
      <c r="D550" s="123"/>
      <c r="E550" s="123"/>
      <c r="F550" s="123"/>
      <c r="G550" s="123"/>
      <c r="H550" s="125"/>
      <c r="I550" s="123"/>
      <c r="J550" s="123"/>
      <c r="K550" s="123"/>
      <c r="L550" s="123"/>
      <c r="M550" s="123"/>
      <c r="N550" s="123"/>
      <c r="O550" s="123"/>
      <c r="P550" s="123"/>
    </row>
    <row r="551" spans="1:16" ht="12.75" customHeight="1" x14ac:dyDescent="0.2">
      <c r="A551" s="123"/>
      <c r="B551" s="123"/>
      <c r="C551" s="123"/>
      <c r="D551" s="123"/>
      <c r="E551" s="123"/>
      <c r="F551" s="123"/>
      <c r="G551" s="123"/>
      <c r="H551" s="125"/>
      <c r="I551" s="123"/>
      <c r="J551" s="123"/>
      <c r="K551" s="123"/>
      <c r="L551" s="123"/>
      <c r="M551" s="123"/>
      <c r="N551" s="123"/>
      <c r="O551" s="123"/>
      <c r="P551" s="123"/>
    </row>
    <row r="552" spans="1:16" ht="12.75" customHeight="1" x14ac:dyDescent="0.2">
      <c r="A552" s="123"/>
      <c r="B552" s="123"/>
      <c r="C552" s="123"/>
      <c r="D552" s="123"/>
      <c r="E552" s="123"/>
      <c r="F552" s="123"/>
      <c r="G552" s="123"/>
      <c r="H552" s="125"/>
      <c r="I552" s="123"/>
      <c r="J552" s="123"/>
      <c r="K552" s="123"/>
      <c r="L552" s="123"/>
      <c r="M552" s="123"/>
      <c r="N552" s="123"/>
      <c r="O552" s="123"/>
      <c r="P552" s="123"/>
    </row>
    <row r="553" spans="1:16" ht="12.75" customHeight="1" x14ac:dyDescent="0.2">
      <c r="A553" s="123"/>
      <c r="B553" s="123"/>
      <c r="C553" s="123"/>
      <c r="D553" s="123"/>
      <c r="E553" s="123"/>
      <c r="F553" s="123"/>
      <c r="G553" s="123"/>
      <c r="H553" s="125"/>
      <c r="I553" s="123"/>
      <c r="J553" s="123"/>
      <c r="K553" s="123"/>
      <c r="L553" s="123"/>
      <c r="M553" s="123"/>
      <c r="N553" s="123"/>
      <c r="O553" s="123"/>
      <c r="P553" s="123"/>
    </row>
    <row r="554" spans="1:16" ht="12.75" customHeight="1" x14ac:dyDescent="0.2">
      <c r="A554" s="123"/>
      <c r="B554" s="123"/>
      <c r="C554" s="123"/>
      <c r="D554" s="123"/>
      <c r="E554" s="123"/>
      <c r="F554" s="123"/>
      <c r="G554" s="123"/>
      <c r="H554" s="125"/>
      <c r="I554" s="123"/>
      <c r="J554" s="123"/>
      <c r="K554" s="123"/>
      <c r="L554" s="123"/>
      <c r="M554" s="123"/>
      <c r="N554" s="123"/>
      <c r="O554" s="123"/>
      <c r="P554" s="123"/>
    </row>
    <row r="555" spans="1:16" ht="12.75" customHeight="1" x14ac:dyDescent="0.2">
      <c r="A555" s="123"/>
      <c r="B555" s="123"/>
      <c r="C555" s="123"/>
      <c r="D555" s="123"/>
      <c r="E555" s="123"/>
      <c r="F555" s="123"/>
      <c r="G555" s="123"/>
      <c r="H555" s="125"/>
      <c r="I555" s="123"/>
      <c r="J555" s="123"/>
      <c r="K555" s="123"/>
      <c r="L555" s="123"/>
      <c r="M555" s="123"/>
      <c r="N555" s="123"/>
      <c r="O555" s="123"/>
      <c r="P555" s="123"/>
    </row>
    <row r="556" spans="1:16" ht="12.75" customHeight="1" x14ac:dyDescent="0.2">
      <c r="A556" s="123"/>
      <c r="B556" s="123"/>
      <c r="C556" s="123"/>
      <c r="D556" s="123"/>
      <c r="E556" s="123"/>
      <c r="F556" s="123"/>
      <c r="G556" s="123"/>
      <c r="H556" s="125"/>
      <c r="I556" s="123"/>
      <c r="J556" s="123"/>
      <c r="K556" s="123"/>
      <c r="L556" s="123"/>
      <c r="M556" s="123"/>
      <c r="N556" s="123"/>
      <c r="O556" s="123"/>
      <c r="P556" s="123"/>
    </row>
    <row r="557" spans="1:16" ht="12.75" customHeight="1" x14ac:dyDescent="0.2">
      <c r="A557" s="123"/>
      <c r="B557" s="123"/>
      <c r="C557" s="123"/>
      <c r="D557" s="123"/>
      <c r="E557" s="123"/>
      <c r="F557" s="123"/>
      <c r="G557" s="123"/>
      <c r="H557" s="125"/>
      <c r="I557" s="123"/>
      <c r="J557" s="123"/>
      <c r="K557" s="123"/>
      <c r="L557" s="123"/>
      <c r="M557" s="123"/>
      <c r="N557" s="123"/>
      <c r="O557" s="123"/>
      <c r="P557" s="123"/>
    </row>
    <row r="558" spans="1:16" ht="12.75" customHeight="1" x14ac:dyDescent="0.2">
      <c r="A558" s="123"/>
      <c r="B558" s="123"/>
      <c r="C558" s="123"/>
      <c r="D558" s="123"/>
      <c r="E558" s="123"/>
      <c r="F558" s="123"/>
      <c r="G558" s="123"/>
      <c r="H558" s="125"/>
      <c r="I558" s="123"/>
      <c r="J558" s="123"/>
      <c r="K558" s="123"/>
      <c r="L558" s="123"/>
      <c r="M558" s="123"/>
      <c r="N558" s="123"/>
      <c r="O558" s="123"/>
      <c r="P558" s="123"/>
    </row>
    <row r="559" spans="1:16" ht="12.75" customHeight="1" x14ac:dyDescent="0.2">
      <c r="A559" s="123"/>
      <c r="B559" s="123"/>
      <c r="C559" s="123"/>
      <c r="D559" s="123"/>
      <c r="E559" s="123"/>
      <c r="F559" s="123"/>
      <c r="G559" s="123"/>
      <c r="H559" s="125"/>
      <c r="I559" s="123"/>
      <c r="J559" s="123"/>
      <c r="K559" s="123"/>
      <c r="L559" s="123"/>
      <c r="M559" s="123"/>
      <c r="N559" s="123"/>
      <c r="O559" s="123"/>
      <c r="P559" s="123"/>
    </row>
    <row r="560" spans="1:16" ht="12.75" customHeight="1" x14ac:dyDescent="0.2">
      <c r="A560" s="123"/>
      <c r="B560" s="123"/>
      <c r="C560" s="123"/>
      <c r="D560" s="123"/>
      <c r="E560" s="123"/>
      <c r="F560" s="123"/>
      <c r="G560" s="123"/>
      <c r="H560" s="125"/>
      <c r="I560" s="123"/>
      <c r="J560" s="123"/>
      <c r="K560" s="123"/>
      <c r="L560" s="123"/>
      <c r="M560" s="123"/>
      <c r="N560" s="123"/>
      <c r="O560" s="123"/>
      <c r="P560" s="123"/>
    </row>
    <row r="561" spans="1:16" ht="12.75" customHeight="1" x14ac:dyDescent="0.2">
      <c r="A561" s="123"/>
      <c r="B561" s="123"/>
      <c r="C561" s="123"/>
      <c r="D561" s="123"/>
      <c r="E561" s="123"/>
      <c r="F561" s="123"/>
      <c r="G561" s="123"/>
      <c r="H561" s="125"/>
      <c r="I561" s="123"/>
      <c r="J561" s="123"/>
      <c r="K561" s="123"/>
      <c r="L561" s="123"/>
      <c r="M561" s="123"/>
      <c r="N561" s="123"/>
      <c r="O561" s="123"/>
      <c r="P561" s="123"/>
    </row>
    <row r="562" spans="1:16" ht="12.75" customHeight="1" x14ac:dyDescent="0.2">
      <c r="A562" s="123"/>
      <c r="B562" s="123"/>
      <c r="C562" s="123"/>
      <c r="D562" s="123"/>
      <c r="E562" s="123"/>
      <c r="F562" s="123"/>
      <c r="G562" s="123"/>
      <c r="H562" s="125"/>
      <c r="I562" s="123"/>
      <c r="J562" s="123"/>
      <c r="K562" s="123"/>
      <c r="L562" s="123"/>
      <c r="M562" s="123"/>
      <c r="N562" s="123"/>
      <c r="O562" s="123"/>
      <c r="P562" s="123"/>
    </row>
    <row r="563" spans="1:16" ht="12.75" customHeight="1" x14ac:dyDescent="0.2">
      <c r="A563" s="123"/>
      <c r="B563" s="123"/>
      <c r="C563" s="123"/>
      <c r="D563" s="123"/>
      <c r="E563" s="123"/>
      <c r="F563" s="123"/>
      <c r="G563" s="123"/>
      <c r="H563" s="125"/>
      <c r="I563" s="123"/>
      <c r="J563" s="123"/>
      <c r="K563" s="123"/>
      <c r="L563" s="123"/>
      <c r="M563" s="123"/>
      <c r="N563" s="123"/>
      <c r="O563" s="123"/>
      <c r="P563" s="123"/>
    </row>
    <row r="564" spans="1:16" ht="12.75" customHeight="1" x14ac:dyDescent="0.2">
      <c r="A564" s="123"/>
      <c r="B564" s="123"/>
      <c r="C564" s="123"/>
      <c r="D564" s="123"/>
      <c r="E564" s="123"/>
      <c r="F564" s="123"/>
      <c r="G564" s="123"/>
      <c r="H564" s="125"/>
      <c r="I564" s="123"/>
      <c r="J564" s="123"/>
      <c r="K564" s="123"/>
      <c r="L564" s="123"/>
      <c r="M564" s="123"/>
      <c r="N564" s="123"/>
      <c r="O564" s="123"/>
      <c r="P564" s="123"/>
    </row>
    <row r="565" spans="1:16" ht="12.75" customHeight="1" x14ac:dyDescent="0.2">
      <c r="A565" s="123"/>
      <c r="B565" s="123"/>
      <c r="C565" s="123"/>
      <c r="D565" s="123"/>
      <c r="E565" s="123"/>
      <c r="F565" s="123"/>
      <c r="G565" s="123"/>
      <c r="H565" s="125"/>
      <c r="I565" s="123"/>
      <c r="J565" s="123"/>
      <c r="K565" s="123"/>
      <c r="L565" s="123"/>
      <c r="M565" s="123"/>
      <c r="N565" s="123"/>
      <c r="O565" s="123"/>
      <c r="P565" s="123"/>
    </row>
    <row r="566" spans="1:16" ht="12.75" customHeight="1" x14ac:dyDescent="0.2">
      <c r="A566" s="123"/>
      <c r="B566" s="123"/>
      <c r="C566" s="123"/>
      <c r="D566" s="123"/>
      <c r="E566" s="123"/>
      <c r="F566" s="123"/>
      <c r="G566" s="123"/>
      <c r="H566" s="125"/>
      <c r="I566" s="123"/>
      <c r="J566" s="123"/>
      <c r="K566" s="123"/>
      <c r="L566" s="123"/>
      <c r="M566" s="123"/>
      <c r="N566" s="123"/>
      <c r="O566" s="123"/>
      <c r="P566" s="123"/>
    </row>
    <row r="567" spans="1:16" ht="12.75" customHeight="1" x14ac:dyDescent="0.2">
      <c r="A567" s="123"/>
      <c r="B567" s="123"/>
      <c r="C567" s="123"/>
      <c r="D567" s="123"/>
      <c r="E567" s="123"/>
      <c r="F567" s="123"/>
      <c r="G567" s="123"/>
      <c r="H567" s="125"/>
      <c r="I567" s="123"/>
      <c r="J567" s="123"/>
      <c r="K567" s="123"/>
      <c r="L567" s="123"/>
      <c r="M567" s="123"/>
      <c r="N567" s="123"/>
      <c r="O567" s="123"/>
      <c r="P567" s="123"/>
    </row>
    <row r="568" spans="1:16" ht="12.75" customHeight="1" x14ac:dyDescent="0.2">
      <c r="A568" s="123"/>
      <c r="B568" s="123"/>
      <c r="C568" s="123"/>
      <c r="D568" s="123"/>
      <c r="E568" s="123"/>
      <c r="F568" s="123"/>
      <c r="G568" s="123"/>
      <c r="H568" s="125"/>
      <c r="I568" s="123"/>
      <c r="J568" s="123"/>
      <c r="K568" s="123"/>
      <c r="L568" s="123"/>
      <c r="M568" s="123"/>
      <c r="N568" s="123"/>
      <c r="O568" s="123"/>
      <c r="P568" s="123"/>
    </row>
    <row r="569" spans="1:16" ht="12.75" customHeight="1" x14ac:dyDescent="0.2">
      <c r="A569" s="123"/>
      <c r="B569" s="123"/>
      <c r="C569" s="123"/>
      <c r="D569" s="123"/>
      <c r="E569" s="123"/>
      <c r="F569" s="123"/>
      <c r="G569" s="123"/>
      <c r="H569" s="125"/>
      <c r="I569" s="123"/>
      <c r="J569" s="123"/>
      <c r="K569" s="123"/>
      <c r="L569" s="123"/>
      <c r="M569" s="123"/>
      <c r="N569" s="123"/>
      <c r="O569" s="123"/>
      <c r="P569" s="123"/>
    </row>
    <row r="570" spans="1:16" ht="12.75" customHeight="1" x14ac:dyDescent="0.2">
      <c r="A570" s="123"/>
      <c r="B570" s="123"/>
      <c r="C570" s="123"/>
      <c r="D570" s="123"/>
      <c r="E570" s="123"/>
      <c r="F570" s="123"/>
      <c r="G570" s="123"/>
      <c r="H570" s="125"/>
      <c r="I570" s="123"/>
      <c r="J570" s="123"/>
      <c r="K570" s="123"/>
      <c r="L570" s="123"/>
      <c r="M570" s="123"/>
      <c r="N570" s="123"/>
      <c r="O570" s="123"/>
      <c r="P570" s="123"/>
    </row>
    <row r="571" spans="1:16" ht="12.75" customHeight="1" x14ac:dyDescent="0.2">
      <c r="A571" s="123"/>
      <c r="B571" s="123"/>
      <c r="C571" s="123"/>
      <c r="D571" s="123"/>
      <c r="E571" s="123"/>
      <c r="F571" s="123"/>
      <c r="G571" s="123"/>
      <c r="H571" s="125"/>
      <c r="I571" s="123"/>
      <c r="J571" s="123"/>
      <c r="K571" s="123"/>
      <c r="L571" s="123"/>
      <c r="M571" s="123"/>
      <c r="N571" s="123"/>
      <c r="O571" s="123"/>
      <c r="P571" s="123"/>
    </row>
    <row r="572" spans="1:16" ht="12.75" customHeight="1" x14ac:dyDescent="0.2">
      <c r="A572" s="123"/>
      <c r="B572" s="123"/>
      <c r="C572" s="123"/>
      <c r="D572" s="123"/>
      <c r="E572" s="123"/>
      <c r="F572" s="123"/>
      <c r="G572" s="123"/>
      <c r="H572" s="125"/>
      <c r="I572" s="123"/>
      <c r="J572" s="123"/>
      <c r="K572" s="123"/>
      <c r="L572" s="123"/>
      <c r="M572" s="123"/>
      <c r="N572" s="123"/>
      <c r="O572" s="123"/>
      <c r="P572" s="123"/>
    </row>
    <row r="573" spans="1:16" ht="12.75" customHeight="1" x14ac:dyDescent="0.2">
      <c r="A573" s="123"/>
      <c r="B573" s="123"/>
      <c r="C573" s="123"/>
      <c r="D573" s="123"/>
      <c r="E573" s="123"/>
      <c r="F573" s="123"/>
      <c r="G573" s="123"/>
      <c r="H573" s="125"/>
      <c r="I573" s="123"/>
      <c r="J573" s="123"/>
      <c r="K573" s="123"/>
      <c r="L573" s="123"/>
      <c r="M573" s="123"/>
      <c r="N573" s="123"/>
      <c r="O573" s="123"/>
      <c r="P573" s="123"/>
    </row>
    <row r="574" spans="1:16" ht="12.75" customHeight="1" x14ac:dyDescent="0.2">
      <c r="A574" s="123"/>
      <c r="B574" s="123"/>
      <c r="C574" s="123"/>
      <c r="D574" s="123"/>
      <c r="E574" s="123"/>
      <c r="F574" s="123"/>
      <c r="G574" s="123"/>
      <c r="H574" s="125"/>
      <c r="I574" s="123"/>
      <c r="J574" s="123"/>
      <c r="K574" s="123"/>
      <c r="L574" s="123"/>
      <c r="M574" s="123"/>
      <c r="N574" s="123"/>
      <c r="O574" s="123"/>
      <c r="P574" s="123"/>
    </row>
    <row r="575" spans="1:16" ht="12.75" customHeight="1" x14ac:dyDescent="0.2">
      <c r="A575" s="123"/>
      <c r="B575" s="123"/>
      <c r="C575" s="123"/>
      <c r="D575" s="123"/>
      <c r="E575" s="123"/>
      <c r="F575" s="123"/>
      <c r="G575" s="123"/>
      <c r="H575" s="125"/>
      <c r="I575" s="123"/>
      <c r="J575" s="123"/>
      <c r="K575" s="123"/>
      <c r="L575" s="123"/>
      <c r="M575" s="123"/>
      <c r="N575" s="123"/>
      <c r="O575" s="123"/>
      <c r="P575" s="123"/>
    </row>
    <row r="576" spans="1:16" ht="12.75" customHeight="1" x14ac:dyDescent="0.2">
      <c r="A576" s="123"/>
      <c r="B576" s="123"/>
      <c r="C576" s="123"/>
      <c r="D576" s="123"/>
      <c r="E576" s="123"/>
      <c r="F576" s="123"/>
      <c r="G576" s="123"/>
      <c r="H576" s="125"/>
      <c r="I576" s="123"/>
      <c r="J576" s="123"/>
      <c r="K576" s="123"/>
      <c r="L576" s="123"/>
      <c r="M576" s="123"/>
      <c r="N576" s="123"/>
      <c r="O576" s="123"/>
      <c r="P576" s="123"/>
    </row>
    <row r="577" spans="1:16" ht="12.75" customHeight="1" x14ac:dyDescent="0.2">
      <c r="A577" s="123"/>
      <c r="B577" s="123"/>
      <c r="C577" s="123"/>
      <c r="D577" s="123"/>
      <c r="E577" s="123"/>
      <c r="F577" s="123"/>
      <c r="G577" s="123"/>
      <c r="H577" s="125"/>
      <c r="I577" s="123"/>
      <c r="J577" s="123"/>
      <c r="K577" s="123"/>
      <c r="L577" s="123"/>
      <c r="M577" s="123"/>
      <c r="N577" s="123"/>
      <c r="O577" s="123"/>
      <c r="P577" s="123"/>
    </row>
    <row r="578" spans="1:16" ht="12.75" customHeight="1" x14ac:dyDescent="0.2">
      <c r="A578" s="123"/>
      <c r="B578" s="123"/>
      <c r="C578" s="123"/>
      <c r="D578" s="123"/>
      <c r="E578" s="123"/>
      <c r="F578" s="123"/>
      <c r="G578" s="123"/>
      <c r="H578" s="125"/>
      <c r="I578" s="123"/>
      <c r="J578" s="123"/>
      <c r="K578" s="123"/>
      <c r="L578" s="123"/>
      <c r="M578" s="123"/>
      <c r="N578" s="123"/>
      <c r="O578" s="123"/>
      <c r="P578" s="123"/>
    </row>
    <row r="579" spans="1:16" ht="12.75" customHeight="1" x14ac:dyDescent="0.2">
      <c r="A579" s="123"/>
      <c r="B579" s="123"/>
      <c r="C579" s="123"/>
      <c r="D579" s="123"/>
      <c r="E579" s="123"/>
      <c r="F579" s="123"/>
      <c r="G579" s="123"/>
      <c r="H579" s="125"/>
      <c r="I579" s="123"/>
      <c r="J579" s="123"/>
      <c r="K579" s="123"/>
      <c r="L579" s="123"/>
      <c r="M579" s="123"/>
      <c r="N579" s="123"/>
      <c r="O579" s="123"/>
      <c r="P579" s="123"/>
    </row>
    <row r="580" spans="1:16" ht="12.75" customHeight="1" x14ac:dyDescent="0.2">
      <c r="A580" s="123"/>
      <c r="B580" s="123"/>
      <c r="C580" s="123"/>
      <c r="D580" s="123"/>
      <c r="E580" s="123"/>
      <c r="F580" s="123"/>
      <c r="G580" s="123"/>
      <c r="H580" s="125"/>
      <c r="I580" s="123"/>
      <c r="J580" s="123"/>
      <c r="K580" s="123"/>
      <c r="L580" s="123"/>
      <c r="M580" s="123"/>
      <c r="N580" s="123"/>
      <c r="O580" s="123"/>
      <c r="P580" s="123"/>
    </row>
    <row r="581" spans="1:16" ht="12.75" customHeight="1" x14ac:dyDescent="0.2">
      <c r="A581" s="123"/>
      <c r="B581" s="123"/>
      <c r="C581" s="123"/>
      <c r="D581" s="123"/>
      <c r="E581" s="123"/>
      <c r="F581" s="123"/>
      <c r="G581" s="123"/>
      <c r="H581" s="125"/>
      <c r="I581" s="123"/>
      <c r="J581" s="123"/>
      <c r="K581" s="123"/>
      <c r="L581" s="123"/>
      <c r="M581" s="123"/>
      <c r="N581" s="123"/>
      <c r="O581" s="123"/>
      <c r="P581" s="123"/>
    </row>
    <row r="582" spans="1:16" ht="12.75" customHeight="1" x14ac:dyDescent="0.2">
      <c r="A582" s="123"/>
      <c r="B582" s="123"/>
      <c r="C582" s="123"/>
      <c r="D582" s="123"/>
      <c r="E582" s="123"/>
      <c r="F582" s="123"/>
      <c r="G582" s="123"/>
      <c r="H582" s="125"/>
      <c r="I582" s="123"/>
      <c r="J582" s="123"/>
      <c r="K582" s="123"/>
      <c r="L582" s="123"/>
      <c r="M582" s="123"/>
      <c r="N582" s="123"/>
      <c r="O582" s="123"/>
      <c r="P582" s="123"/>
    </row>
    <row r="583" spans="1:16" ht="12.75" customHeight="1" x14ac:dyDescent="0.2">
      <c r="A583" s="123"/>
      <c r="B583" s="123"/>
      <c r="C583" s="123"/>
      <c r="D583" s="123"/>
      <c r="E583" s="123"/>
      <c r="F583" s="123"/>
      <c r="G583" s="123"/>
      <c r="H583" s="125"/>
      <c r="I583" s="123"/>
      <c r="J583" s="123"/>
      <c r="K583" s="123"/>
      <c r="L583" s="123"/>
      <c r="M583" s="123"/>
      <c r="N583" s="123"/>
      <c r="O583" s="123"/>
      <c r="P583" s="123"/>
    </row>
    <row r="584" spans="1:16" ht="12.75" customHeight="1" x14ac:dyDescent="0.2">
      <c r="A584" s="123"/>
      <c r="B584" s="123"/>
      <c r="C584" s="123"/>
      <c r="D584" s="123"/>
      <c r="E584" s="123"/>
      <c r="F584" s="123"/>
      <c r="G584" s="123"/>
      <c r="H584" s="125"/>
      <c r="I584" s="123"/>
      <c r="J584" s="123"/>
      <c r="K584" s="123"/>
      <c r="L584" s="123"/>
      <c r="M584" s="123"/>
      <c r="N584" s="123"/>
      <c r="O584" s="123"/>
      <c r="P584" s="123"/>
    </row>
    <row r="585" spans="1:16" ht="12.75" customHeight="1" x14ac:dyDescent="0.2">
      <c r="A585" s="123"/>
      <c r="B585" s="123"/>
      <c r="C585" s="123"/>
      <c r="D585" s="123"/>
      <c r="E585" s="123"/>
      <c r="F585" s="123"/>
      <c r="G585" s="123"/>
      <c r="H585" s="125"/>
      <c r="I585" s="123"/>
      <c r="J585" s="123"/>
      <c r="K585" s="123"/>
      <c r="L585" s="123"/>
      <c r="M585" s="123"/>
      <c r="N585" s="123"/>
      <c r="O585" s="123"/>
      <c r="P585" s="123"/>
    </row>
    <row r="586" spans="1:16" ht="12.75" customHeight="1" x14ac:dyDescent="0.2">
      <c r="A586" s="123"/>
      <c r="B586" s="123"/>
      <c r="C586" s="123"/>
      <c r="D586" s="123"/>
      <c r="E586" s="123"/>
      <c r="F586" s="123"/>
      <c r="G586" s="123"/>
      <c r="H586" s="125"/>
      <c r="I586" s="123"/>
      <c r="J586" s="123"/>
      <c r="K586" s="123"/>
      <c r="L586" s="123"/>
      <c r="M586" s="123"/>
      <c r="N586" s="123"/>
      <c r="O586" s="123"/>
      <c r="P586" s="123"/>
    </row>
    <row r="587" spans="1:16" ht="12.75" customHeight="1" x14ac:dyDescent="0.2">
      <c r="A587" s="123"/>
      <c r="B587" s="123"/>
      <c r="C587" s="123"/>
      <c r="D587" s="123"/>
      <c r="E587" s="123"/>
      <c r="F587" s="123"/>
      <c r="G587" s="123"/>
      <c r="H587" s="125"/>
      <c r="I587" s="123"/>
      <c r="J587" s="123"/>
      <c r="K587" s="123"/>
      <c r="L587" s="123"/>
      <c r="M587" s="123"/>
      <c r="N587" s="123"/>
      <c r="O587" s="123"/>
      <c r="P587" s="123"/>
    </row>
    <row r="588" spans="1:16" ht="12.75" customHeight="1" x14ac:dyDescent="0.2">
      <c r="A588" s="123"/>
      <c r="B588" s="123"/>
      <c r="C588" s="123"/>
      <c r="D588" s="123"/>
      <c r="E588" s="123"/>
      <c r="F588" s="123"/>
      <c r="G588" s="123"/>
      <c r="H588" s="125"/>
      <c r="I588" s="123"/>
      <c r="J588" s="123"/>
      <c r="K588" s="123"/>
      <c r="L588" s="123"/>
      <c r="M588" s="123"/>
      <c r="N588" s="123"/>
      <c r="O588" s="123"/>
      <c r="P588" s="123"/>
    </row>
    <row r="589" spans="1:16" ht="12.75" customHeight="1" x14ac:dyDescent="0.2">
      <c r="A589" s="123"/>
      <c r="B589" s="123"/>
      <c r="C589" s="123"/>
      <c r="D589" s="123"/>
      <c r="E589" s="123"/>
      <c r="F589" s="123"/>
      <c r="G589" s="123"/>
      <c r="H589" s="125"/>
      <c r="I589" s="123"/>
      <c r="J589" s="123"/>
      <c r="K589" s="123"/>
      <c r="L589" s="123"/>
      <c r="M589" s="123"/>
      <c r="N589" s="123"/>
      <c r="O589" s="123"/>
      <c r="P589" s="123"/>
    </row>
    <row r="590" spans="1:16" ht="12.75" customHeight="1" x14ac:dyDescent="0.2">
      <c r="A590" s="123"/>
      <c r="B590" s="123"/>
      <c r="C590" s="123"/>
      <c r="D590" s="123"/>
      <c r="E590" s="123"/>
      <c r="F590" s="123"/>
      <c r="G590" s="123"/>
      <c r="H590" s="125"/>
      <c r="I590" s="123"/>
      <c r="J590" s="123"/>
      <c r="K590" s="123"/>
      <c r="L590" s="123"/>
      <c r="M590" s="123"/>
      <c r="N590" s="123"/>
      <c r="O590" s="123"/>
      <c r="P590" s="123"/>
    </row>
    <row r="591" spans="1:16" ht="12.75" customHeight="1" x14ac:dyDescent="0.2">
      <c r="A591" s="123"/>
      <c r="B591" s="123"/>
      <c r="C591" s="123"/>
      <c r="D591" s="123"/>
      <c r="E591" s="123"/>
      <c r="F591" s="123"/>
      <c r="G591" s="123"/>
      <c r="H591" s="125"/>
      <c r="I591" s="123"/>
      <c r="J591" s="123"/>
      <c r="K591" s="123"/>
      <c r="L591" s="123"/>
      <c r="M591" s="123"/>
      <c r="N591" s="123"/>
      <c r="O591" s="123"/>
      <c r="P591" s="123"/>
    </row>
    <row r="592" spans="1:16" ht="12.75" customHeight="1" x14ac:dyDescent="0.2">
      <c r="A592" s="123"/>
      <c r="B592" s="123"/>
      <c r="C592" s="123"/>
      <c r="D592" s="123"/>
      <c r="E592" s="123"/>
      <c r="F592" s="123"/>
      <c r="G592" s="123"/>
      <c r="H592" s="125"/>
      <c r="I592" s="123"/>
      <c r="J592" s="123"/>
      <c r="K592" s="123"/>
      <c r="L592" s="123"/>
      <c r="M592" s="123"/>
      <c r="N592" s="123"/>
      <c r="O592" s="123"/>
      <c r="P592" s="123"/>
    </row>
    <row r="593" spans="1:16" ht="12.75" customHeight="1" x14ac:dyDescent="0.2">
      <c r="A593" s="123"/>
      <c r="B593" s="123"/>
      <c r="C593" s="123"/>
      <c r="D593" s="123"/>
      <c r="E593" s="123"/>
      <c r="F593" s="123"/>
      <c r="G593" s="123"/>
      <c r="H593" s="125"/>
      <c r="I593" s="123"/>
      <c r="J593" s="123"/>
      <c r="K593" s="123"/>
      <c r="L593" s="123"/>
      <c r="M593" s="123"/>
      <c r="N593" s="123"/>
      <c r="O593" s="123"/>
      <c r="P593" s="123"/>
    </row>
    <row r="594" spans="1:16" ht="12.75" customHeight="1" x14ac:dyDescent="0.2">
      <c r="A594" s="123"/>
      <c r="B594" s="123"/>
      <c r="C594" s="123"/>
      <c r="D594" s="123"/>
      <c r="E594" s="123"/>
      <c r="F594" s="123"/>
      <c r="G594" s="123"/>
      <c r="H594" s="125"/>
      <c r="I594" s="123"/>
      <c r="J594" s="123"/>
      <c r="K594" s="123"/>
      <c r="L594" s="123"/>
      <c r="M594" s="123"/>
      <c r="N594" s="123"/>
      <c r="O594" s="123"/>
      <c r="P594" s="123"/>
    </row>
    <row r="595" spans="1:16" ht="12.75" customHeight="1" x14ac:dyDescent="0.2">
      <c r="A595" s="123"/>
      <c r="B595" s="123"/>
      <c r="C595" s="123"/>
      <c r="D595" s="123"/>
      <c r="E595" s="123"/>
      <c r="F595" s="123"/>
      <c r="G595" s="123"/>
      <c r="H595" s="125"/>
      <c r="I595" s="123"/>
      <c r="J595" s="123"/>
      <c r="K595" s="123"/>
      <c r="L595" s="123"/>
      <c r="M595" s="123"/>
      <c r="N595" s="123"/>
      <c r="O595" s="123"/>
      <c r="P595" s="123"/>
    </row>
    <row r="596" spans="1:16" ht="12.75" customHeight="1" x14ac:dyDescent="0.2">
      <c r="A596" s="123"/>
      <c r="B596" s="123"/>
      <c r="C596" s="123"/>
      <c r="D596" s="123"/>
      <c r="E596" s="123"/>
      <c r="F596" s="123"/>
      <c r="G596" s="123"/>
      <c r="H596" s="125"/>
      <c r="I596" s="123"/>
      <c r="J596" s="123"/>
      <c r="K596" s="123"/>
      <c r="L596" s="123"/>
      <c r="M596" s="123"/>
      <c r="N596" s="123"/>
      <c r="O596" s="123"/>
      <c r="P596" s="123"/>
    </row>
    <row r="597" spans="1:16" ht="12.75" customHeight="1" x14ac:dyDescent="0.2">
      <c r="A597" s="123"/>
      <c r="B597" s="123"/>
      <c r="C597" s="123"/>
      <c r="D597" s="123"/>
      <c r="E597" s="123"/>
      <c r="F597" s="123"/>
      <c r="G597" s="123"/>
      <c r="H597" s="125"/>
      <c r="I597" s="123"/>
      <c r="J597" s="123"/>
      <c r="K597" s="123"/>
      <c r="L597" s="123"/>
      <c r="M597" s="123"/>
      <c r="N597" s="123"/>
      <c r="O597" s="123"/>
      <c r="P597" s="123"/>
    </row>
    <row r="598" spans="1:16" ht="12.75" customHeight="1" x14ac:dyDescent="0.2">
      <c r="A598" s="123"/>
      <c r="B598" s="123"/>
      <c r="C598" s="123"/>
      <c r="D598" s="123"/>
      <c r="E598" s="123"/>
      <c r="F598" s="123"/>
      <c r="G598" s="123"/>
      <c r="H598" s="125"/>
      <c r="I598" s="123"/>
      <c r="J598" s="123"/>
      <c r="K598" s="123"/>
      <c r="L598" s="123"/>
      <c r="M598" s="123"/>
      <c r="N598" s="123"/>
      <c r="O598" s="123"/>
      <c r="P598" s="123"/>
    </row>
    <row r="599" spans="1:16" ht="12.75" customHeight="1" x14ac:dyDescent="0.2">
      <c r="A599" s="123"/>
      <c r="B599" s="123"/>
      <c r="C599" s="123"/>
      <c r="D599" s="123"/>
      <c r="E599" s="123"/>
      <c r="F599" s="123"/>
      <c r="G599" s="123"/>
      <c r="H599" s="125"/>
      <c r="I599" s="123"/>
      <c r="J599" s="123"/>
      <c r="K599" s="123"/>
      <c r="L599" s="123"/>
      <c r="M599" s="123"/>
      <c r="N599" s="123"/>
      <c r="O599" s="123"/>
      <c r="P599" s="123"/>
    </row>
    <row r="600" spans="1:16" ht="12.75" customHeight="1" x14ac:dyDescent="0.2">
      <c r="A600" s="123"/>
      <c r="B600" s="123"/>
      <c r="C600" s="123"/>
      <c r="D600" s="123"/>
      <c r="E600" s="123"/>
      <c r="F600" s="123"/>
      <c r="G600" s="123"/>
      <c r="H600" s="125"/>
      <c r="I600" s="123"/>
      <c r="J600" s="123"/>
      <c r="K600" s="123"/>
      <c r="L600" s="123"/>
      <c r="M600" s="123"/>
      <c r="N600" s="123"/>
      <c r="O600" s="123"/>
      <c r="P600" s="123"/>
    </row>
    <row r="601" spans="1:16" ht="12.75" customHeight="1" x14ac:dyDescent="0.2">
      <c r="A601" s="123"/>
      <c r="B601" s="123"/>
      <c r="C601" s="123"/>
      <c r="D601" s="123"/>
      <c r="E601" s="123"/>
      <c r="F601" s="123"/>
      <c r="G601" s="123"/>
      <c r="H601" s="125"/>
      <c r="I601" s="123"/>
      <c r="J601" s="123"/>
      <c r="K601" s="123"/>
      <c r="L601" s="123"/>
      <c r="M601" s="123"/>
      <c r="N601" s="123"/>
      <c r="O601" s="123"/>
      <c r="P601" s="123"/>
    </row>
    <row r="602" spans="1:16" ht="12.75" customHeight="1" x14ac:dyDescent="0.2">
      <c r="A602" s="123"/>
      <c r="B602" s="123"/>
      <c r="C602" s="123"/>
      <c r="D602" s="123"/>
      <c r="E602" s="123"/>
      <c r="F602" s="123"/>
      <c r="G602" s="123"/>
      <c r="H602" s="125"/>
      <c r="I602" s="123"/>
      <c r="J602" s="123"/>
      <c r="K602" s="123"/>
      <c r="L602" s="123"/>
      <c r="M602" s="123"/>
      <c r="N602" s="123"/>
      <c r="O602" s="123"/>
      <c r="P602" s="123"/>
    </row>
    <row r="603" spans="1:16" ht="12.75" customHeight="1" x14ac:dyDescent="0.2">
      <c r="A603" s="123"/>
      <c r="B603" s="123"/>
      <c r="C603" s="123"/>
      <c r="D603" s="123"/>
      <c r="E603" s="123"/>
      <c r="F603" s="123"/>
      <c r="G603" s="123"/>
      <c r="H603" s="125"/>
      <c r="I603" s="123"/>
      <c r="J603" s="123"/>
      <c r="K603" s="123"/>
      <c r="L603" s="123"/>
      <c r="M603" s="123"/>
      <c r="N603" s="123"/>
      <c r="O603" s="123"/>
      <c r="P603" s="123"/>
    </row>
    <row r="604" spans="1:16" ht="12.75" customHeight="1" x14ac:dyDescent="0.2">
      <c r="A604" s="123"/>
      <c r="B604" s="123"/>
      <c r="C604" s="123"/>
      <c r="D604" s="123"/>
      <c r="E604" s="123"/>
      <c r="F604" s="123"/>
      <c r="G604" s="123"/>
      <c r="H604" s="125"/>
      <c r="I604" s="123"/>
      <c r="J604" s="123"/>
      <c r="K604" s="123"/>
      <c r="L604" s="123"/>
      <c r="M604" s="123"/>
      <c r="N604" s="123"/>
      <c r="O604" s="123"/>
      <c r="P604" s="123"/>
    </row>
    <row r="605" spans="1:16" ht="12.75" customHeight="1" x14ac:dyDescent="0.2">
      <c r="A605" s="123"/>
      <c r="B605" s="123"/>
      <c r="C605" s="123"/>
      <c r="D605" s="123"/>
      <c r="E605" s="123"/>
      <c r="F605" s="123"/>
      <c r="G605" s="123"/>
      <c r="H605" s="125"/>
      <c r="I605" s="123"/>
      <c r="J605" s="123"/>
      <c r="K605" s="123"/>
      <c r="L605" s="123"/>
      <c r="M605" s="123"/>
      <c r="N605" s="123"/>
      <c r="O605" s="123"/>
      <c r="P605" s="123"/>
    </row>
    <row r="606" spans="1:16" ht="12.75" customHeight="1" x14ac:dyDescent="0.2">
      <c r="A606" s="123"/>
      <c r="B606" s="123"/>
      <c r="C606" s="123"/>
      <c r="D606" s="123"/>
      <c r="E606" s="123"/>
      <c r="F606" s="123"/>
      <c r="G606" s="123"/>
      <c r="H606" s="125"/>
      <c r="I606" s="123"/>
      <c r="J606" s="123"/>
      <c r="K606" s="123"/>
      <c r="L606" s="123"/>
      <c r="M606" s="123"/>
      <c r="N606" s="123"/>
      <c r="O606" s="123"/>
      <c r="P606" s="123"/>
    </row>
    <row r="607" spans="1:16" ht="12.75" customHeight="1" x14ac:dyDescent="0.2">
      <c r="A607" s="123"/>
      <c r="B607" s="123"/>
      <c r="C607" s="123"/>
      <c r="D607" s="123"/>
      <c r="E607" s="123"/>
      <c r="F607" s="123"/>
      <c r="G607" s="123"/>
      <c r="H607" s="125"/>
      <c r="I607" s="123"/>
      <c r="J607" s="123"/>
      <c r="K607" s="123"/>
      <c r="L607" s="123"/>
      <c r="M607" s="123"/>
      <c r="N607" s="123"/>
      <c r="O607" s="123"/>
      <c r="P607" s="123"/>
    </row>
    <row r="608" spans="1:16" ht="12.75" customHeight="1" x14ac:dyDescent="0.2">
      <c r="A608" s="123"/>
      <c r="B608" s="123"/>
      <c r="C608" s="123"/>
      <c r="D608" s="123"/>
      <c r="E608" s="123"/>
      <c r="F608" s="123"/>
      <c r="G608" s="123"/>
      <c r="H608" s="125"/>
      <c r="I608" s="123"/>
      <c r="J608" s="123"/>
      <c r="K608" s="123"/>
      <c r="L608" s="123"/>
      <c r="M608" s="123"/>
      <c r="N608" s="123"/>
      <c r="O608" s="123"/>
      <c r="P608" s="123"/>
    </row>
    <row r="609" spans="1:16" ht="12.75" customHeight="1" x14ac:dyDescent="0.2">
      <c r="A609" s="123"/>
      <c r="B609" s="123"/>
      <c r="C609" s="123"/>
      <c r="D609" s="123"/>
      <c r="E609" s="123"/>
      <c r="F609" s="123"/>
      <c r="G609" s="123"/>
      <c r="H609" s="125"/>
      <c r="I609" s="123"/>
      <c r="J609" s="123"/>
      <c r="K609" s="123"/>
      <c r="L609" s="123"/>
      <c r="M609" s="123"/>
      <c r="N609" s="123"/>
      <c r="O609" s="123"/>
      <c r="P609" s="123"/>
    </row>
    <row r="610" spans="1:16" ht="12.75" customHeight="1" x14ac:dyDescent="0.2">
      <c r="A610" s="123"/>
      <c r="B610" s="123"/>
      <c r="C610" s="123"/>
      <c r="D610" s="123"/>
      <c r="E610" s="123"/>
      <c r="F610" s="123"/>
      <c r="G610" s="123"/>
      <c r="H610" s="125"/>
      <c r="I610" s="123"/>
      <c r="J610" s="123"/>
      <c r="K610" s="123"/>
      <c r="L610" s="123"/>
      <c r="M610" s="123"/>
      <c r="N610" s="123"/>
      <c r="O610" s="123"/>
      <c r="P610" s="123"/>
    </row>
    <row r="611" spans="1:16" ht="12.75" customHeight="1" x14ac:dyDescent="0.2">
      <c r="A611" s="123"/>
      <c r="B611" s="123"/>
      <c r="C611" s="123"/>
      <c r="D611" s="123"/>
      <c r="E611" s="123"/>
      <c r="F611" s="123"/>
      <c r="G611" s="123"/>
      <c r="H611" s="125"/>
      <c r="I611" s="123"/>
      <c r="J611" s="123"/>
      <c r="K611" s="123"/>
      <c r="L611" s="123"/>
      <c r="M611" s="123"/>
      <c r="N611" s="123"/>
      <c r="O611" s="123"/>
      <c r="P611" s="123"/>
    </row>
    <row r="612" spans="1:16" ht="12.75" customHeight="1" x14ac:dyDescent="0.2">
      <c r="A612" s="123"/>
      <c r="B612" s="123"/>
      <c r="C612" s="123"/>
      <c r="D612" s="123"/>
      <c r="E612" s="123"/>
      <c r="F612" s="123"/>
      <c r="G612" s="123"/>
      <c r="H612" s="125"/>
      <c r="I612" s="123"/>
      <c r="J612" s="123"/>
      <c r="K612" s="123"/>
      <c r="L612" s="123"/>
      <c r="M612" s="123"/>
      <c r="N612" s="123"/>
      <c r="O612" s="123"/>
      <c r="P612" s="123"/>
    </row>
    <row r="613" spans="1:16" ht="12.75" customHeight="1" x14ac:dyDescent="0.2">
      <c r="A613" s="123"/>
      <c r="B613" s="123"/>
      <c r="C613" s="123"/>
      <c r="D613" s="123"/>
      <c r="E613" s="123"/>
      <c r="F613" s="123"/>
      <c r="G613" s="123"/>
      <c r="H613" s="125"/>
      <c r="I613" s="123"/>
      <c r="J613" s="123"/>
      <c r="K613" s="123"/>
      <c r="L613" s="123"/>
      <c r="M613" s="123"/>
      <c r="N613" s="123"/>
      <c r="O613" s="123"/>
      <c r="P613" s="123"/>
    </row>
    <row r="614" spans="1:16" ht="12.75" customHeight="1" x14ac:dyDescent="0.2">
      <c r="A614" s="123"/>
      <c r="B614" s="123"/>
      <c r="C614" s="123"/>
      <c r="D614" s="123"/>
      <c r="E614" s="123"/>
      <c r="F614" s="123"/>
      <c r="G614" s="123"/>
      <c r="H614" s="125"/>
      <c r="I614" s="123"/>
      <c r="J614" s="123"/>
      <c r="K614" s="123"/>
      <c r="L614" s="123"/>
      <c r="M614" s="123"/>
      <c r="N614" s="123"/>
      <c r="O614" s="123"/>
      <c r="P614" s="123"/>
    </row>
    <row r="615" spans="1:16" ht="12.75" customHeight="1" x14ac:dyDescent="0.2">
      <c r="A615" s="123"/>
      <c r="B615" s="123"/>
      <c r="C615" s="123"/>
      <c r="D615" s="123"/>
      <c r="E615" s="123"/>
      <c r="F615" s="123"/>
      <c r="G615" s="123"/>
      <c r="H615" s="125"/>
      <c r="I615" s="123"/>
      <c r="J615" s="123"/>
      <c r="K615" s="123"/>
      <c r="L615" s="123"/>
      <c r="M615" s="123"/>
      <c r="N615" s="123"/>
      <c r="O615" s="123"/>
      <c r="P615" s="123"/>
    </row>
    <row r="616" spans="1:16" ht="12.75" customHeight="1" x14ac:dyDescent="0.2">
      <c r="A616" s="123"/>
      <c r="B616" s="123"/>
      <c r="C616" s="123"/>
      <c r="D616" s="123"/>
      <c r="E616" s="123"/>
      <c r="F616" s="123"/>
      <c r="G616" s="123"/>
      <c r="H616" s="125"/>
      <c r="I616" s="123"/>
      <c r="J616" s="123"/>
      <c r="K616" s="123"/>
      <c r="L616" s="123"/>
      <c r="M616" s="123"/>
      <c r="N616" s="123"/>
      <c r="O616" s="123"/>
      <c r="P616" s="123"/>
    </row>
    <row r="617" spans="1:16" ht="12.75" customHeight="1" x14ac:dyDescent="0.2">
      <c r="A617" s="123"/>
      <c r="B617" s="123"/>
      <c r="C617" s="123"/>
      <c r="D617" s="123"/>
      <c r="E617" s="123"/>
      <c r="F617" s="123"/>
      <c r="G617" s="123"/>
      <c r="H617" s="125"/>
      <c r="I617" s="123"/>
      <c r="J617" s="123"/>
      <c r="K617" s="123"/>
      <c r="L617" s="123"/>
      <c r="M617" s="123"/>
      <c r="N617" s="123"/>
      <c r="O617" s="123"/>
      <c r="P617" s="123"/>
    </row>
    <row r="618" spans="1:16" ht="12.75" customHeight="1" x14ac:dyDescent="0.2">
      <c r="A618" s="123"/>
      <c r="B618" s="123"/>
      <c r="C618" s="123"/>
      <c r="D618" s="123"/>
      <c r="E618" s="123"/>
      <c r="F618" s="123"/>
      <c r="G618" s="123"/>
      <c r="H618" s="125"/>
      <c r="I618" s="123"/>
      <c r="J618" s="123"/>
      <c r="K618" s="123"/>
      <c r="L618" s="123"/>
      <c r="M618" s="123"/>
      <c r="N618" s="123"/>
      <c r="O618" s="123"/>
      <c r="P618" s="123"/>
    </row>
    <row r="619" spans="1:16" ht="12.75" customHeight="1" x14ac:dyDescent="0.2">
      <c r="A619" s="123"/>
      <c r="B619" s="123"/>
      <c r="C619" s="123"/>
      <c r="D619" s="123"/>
      <c r="E619" s="123"/>
      <c r="F619" s="123"/>
      <c r="G619" s="123"/>
      <c r="H619" s="125"/>
      <c r="I619" s="123"/>
      <c r="J619" s="123"/>
      <c r="K619" s="123"/>
      <c r="L619" s="123"/>
      <c r="M619" s="123"/>
      <c r="N619" s="123"/>
      <c r="O619" s="123"/>
      <c r="P619" s="123"/>
    </row>
    <row r="620" spans="1:16" ht="12.75" customHeight="1" x14ac:dyDescent="0.2">
      <c r="A620" s="123"/>
      <c r="B620" s="123"/>
      <c r="C620" s="123"/>
      <c r="D620" s="123"/>
      <c r="E620" s="123"/>
      <c r="F620" s="123"/>
      <c r="G620" s="123"/>
      <c r="H620" s="125"/>
      <c r="I620" s="123"/>
      <c r="J620" s="123"/>
      <c r="K620" s="123"/>
      <c r="L620" s="123"/>
      <c r="M620" s="123"/>
      <c r="N620" s="123"/>
      <c r="O620" s="123"/>
      <c r="P620" s="123"/>
    </row>
    <row r="621" spans="1:16" ht="12.75" customHeight="1" x14ac:dyDescent="0.2">
      <c r="A621" s="123"/>
      <c r="B621" s="123"/>
      <c r="C621" s="123"/>
      <c r="D621" s="123"/>
      <c r="E621" s="123"/>
      <c r="F621" s="123"/>
      <c r="G621" s="123"/>
      <c r="H621" s="125"/>
      <c r="I621" s="123"/>
      <c r="J621" s="123"/>
      <c r="K621" s="123"/>
      <c r="L621" s="123"/>
      <c r="M621" s="123"/>
      <c r="N621" s="123"/>
      <c r="O621" s="123"/>
      <c r="P621" s="123"/>
    </row>
    <row r="622" spans="1:16" ht="12.75" customHeight="1" x14ac:dyDescent="0.2">
      <c r="A622" s="123"/>
      <c r="B622" s="123"/>
      <c r="C622" s="123"/>
      <c r="D622" s="123"/>
      <c r="E622" s="123"/>
      <c r="F622" s="123"/>
      <c r="G622" s="123"/>
      <c r="H622" s="125"/>
      <c r="I622" s="123"/>
      <c r="J622" s="123"/>
      <c r="K622" s="123"/>
      <c r="L622" s="123"/>
      <c r="M622" s="123"/>
      <c r="N622" s="123"/>
      <c r="O622" s="123"/>
      <c r="P622" s="123"/>
    </row>
    <row r="623" spans="1:16" ht="12.75" customHeight="1" x14ac:dyDescent="0.2">
      <c r="A623" s="123"/>
      <c r="B623" s="123"/>
      <c r="C623" s="123"/>
      <c r="D623" s="123"/>
      <c r="E623" s="123"/>
      <c r="F623" s="123"/>
      <c r="G623" s="123"/>
      <c r="H623" s="125"/>
      <c r="I623" s="123"/>
      <c r="J623" s="123"/>
      <c r="K623" s="123"/>
      <c r="L623" s="123"/>
      <c r="M623" s="123"/>
      <c r="N623" s="123"/>
      <c r="O623" s="123"/>
      <c r="P623" s="123"/>
    </row>
    <row r="624" spans="1:16" ht="12.75" customHeight="1" x14ac:dyDescent="0.2">
      <c r="A624" s="123"/>
      <c r="B624" s="123"/>
      <c r="C624" s="123"/>
      <c r="D624" s="123"/>
      <c r="E624" s="123"/>
      <c r="F624" s="123"/>
      <c r="G624" s="123"/>
      <c r="H624" s="125"/>
      <c r="I624" s="123"/>
      <c r="J624" s="123"/>
      <c r="K624" s="123"/>
      <c r="L624" s="123"/>
      <c r="M624" s="123"/>
      <c r="N624" s="123"/>
      <c r="O624" s="123"/>
      <c r="P624" s="123"/>
    </row>
    <row r="625" spans="1:16" ht="12.75" customHeight="1" x14ac:dyDescent="0.2">
      <c r="A625" s="123"/>
      <c r="B625" s="123"/>
      <c r="C625" s="123"/>
      <c r="D625" s="123"/>
      <c r="E625" s="123"/>
      <c r="F625" s="123"/>
      <c r="G625" s="123"/>
      <c r="H625" s="125"/>
      <c r="I625" s="123"/>
      <c r="J625" s="123"/>
      <c r="K625" s="123"/>
      <c r="L625" s="123"/>
      <c r="M625" s="123"/>
      <c r="N625" s="123"/>
      <c r="O625" s="123"/>
      <c r="P625" s="123"/>
    </row>
    <row r="626" spans="1:16" ht="12.75" customHeight="1" x14ac:dyDescent="0.2">
      <c r="A626" s="123"/>
      <c r="B626" s="123"/>
      <c r="C626" s="123"/>
      <c r="D626" s="123"/>
      <c r="E626" s="123"/>
      <c r="F626" s="123"/>
      <c r="G626" s="123"/>
      <c r="H626" s="125"/>
      <c r="I626" s="123"/>
      <c r="J626" s="123"/>
      <c r="K626" s="123"/>
      <c r="L626" s="123"/>
      <c r="M626" s="123"/>
      <c r="N626" s="123"/>
      <c r="O626" s="123"/>
      <c r="P626" s="123"/>
    </row>
    <row r="627" spans="1:16" ht="12.75" customHeight="1" x14ac:dyDescent="0.2">
      <c r="A627" s="123"/>
      <c r="B627" s="123"/>
      <c r="C627" s="123"/>
      <c r="D627" s="123"/>
      <c r="E627" s="123"/>
      <c r="F627" s="123"/>
      <c r="G627" s="123"/>
      <c r="H627" s="125"/>
      <c r="I627" s="123"/>
      <c r="J627" s="123"/>
      <c r="K627" s="123"/>
      <c r="L627" s="123"/>
      <c r="M627" s="123"/>
      <c r="N627" s="123"/>
      <c r="O627" s="123"/>
      <c r="P627" s="123"/>
    </row>
    <row r="628" spans="1:16" ht="12.75" customHeight="1" x14ac:dyDescent="0.2">
      <c r="A628" s="123"/>
      <c r="B628" s="123"/>
      <c r="C628" s="123"/>
      <c r="D628" s="123"/>
      <c r="E628" s="123"/>
      <c r="F628" s="123"/>
      <c r="G628" s="123"/>
      <c r="H628" s="125"/>
      <c r="I628" s="123"/>
      <c r="J628" s="123"/>
      <c r="K628" s="123"/>
      <c r="L628" s="123"/>
      <c r="M628" s="123"/>
      <c r="N628" s="123"/>
      <c r="O628" s="123"/>
      <c r="P628" s="123"/>
    </row>
    <row r="629" spans="1:16" ht="12.75" customHeight="1" x14ac:dyDescent="0.2">
      <c r="A629" s="123"/>
      <c r="B629" s="123"/>
      <c r="C629" s="123"/>
      <c r="D629" s="123"/>
      <c r="E629" s="123"/>
      <c r="F629" s="123"/>
      <c r="G629" s="123"/>
      <c r="H629" s="125"/>
      <c r="I629" s="123"/>
      <c r="J629" s="123"/>
      <c r="K629" s="123"/>
      <c r="L629" s="123"/>
      <c r="M629" s="123"/>
      <c r="N629" s="123"/>
      <c r="O629" s="123"/>
      <c r="P629" s="123"/>
    </row>
    <row r="630" spans="1:16" ht="12.75" customHeight="1" x14ac:dyDescent="0.2">
      <c r="A630" s="123"/>
      <c r="B630" s="123"/>
      <c r="C630" s="123"/>
      <c r="D630" s="123"/>
      <c r="E630" s="123"/>
      <c r="F630" s="123"/>
      <c r="G630" s="123"/>
      <c r="H630" s="125"/>
      <c r="I630" s="123"/>
      <c r="J630" s="123"/>
      <c r="K630" s="123"/>
      <c r="L630" s="123"/>
      <c r="M630" s="123"/>
      <c r="N630" s="123"/>
      <c r="O630" s="123"/>
      <c r="P630" s="123"/>
    </row>
    <row r="631" spans="1:16" ht="12.75" customHeight="1" x14ac:dyDescent="0.2">
      <c r="A631" s="123"/>
      <c r="B631" s="123"/>
      <c r="C631" s="123"/>
      <c r="D631" s="123"/>
      <c r="E631" s="123"/>
      <c r="F631" s="123"/>
      <c r="G631" s="123"/>
      <c r="H631" s="125"/>
      <c r="I631" s="123"/>
      <c r="J631" s="123"/>
      <c r="K631" s="123"/>
      <c r="L631" s="123"/>
      <c r="M631" s="123"/>
      <c r="N631" s="123"/>
      <c r="O631" s="123"/>
      <c r="P631" s="123"/>
    </row>
    <row r="632" spans="1:16" ht="12.75" customHeight="1" x14ac:dyDescent="0.2">
      <c r="A632" s="123"/>
      <c r="B632" s="123"/>
      <c r="C632" s="123"/>
      <c r="D632" s="123"/>
      <c r="E632" s="123"/>
      <c r="F632" s="123"/>
      <c r="G632" s="123"/>
      <c r="H632" s="125"/>
      <c r="I632" s="123"/>
      <c r="J632" s="123"/>
      <c r="K632" s="123"/>
      <c r="L632" s="123"/>
      <c r="M632" s="123"/>
      <c r="N632" s="123"/>
      <c r="O632" s="123"/>
      <c r="P632" s="123"/>
    </row>
    <row r="633" spans="1:16" ht="12.75" customHeight="1" x14ac:dyDescent="0.2">
      <c r="A633" s="123"/>
      <c r="B633" s="123"/>
      <c r="C633" s="123"/>
      <c r="D633" s="123"/>
      <c r="E633" s="123"/>
      <c r="F633" s="123"/>
      <c r="G633" s="123"/>
      <c r="H633" s="125"/>
      <c r="I633" s="123"/>
      <c r="J633" s="123"/>
      <c r="K633" s="123"/>
      <c r="L633" s="123"/>
      <c r="M633" s="123"/>
      <c r="N633" s="123"/>
      <c r="O633" s="123"/>
      <c r="P633" s="123"/>
    </row>
    <row r="634" spans="1:16" ht="12.75" customHeight="1" x14ac:dyDescent="0.2">
      <c r="A634" s="123"/>
      <c r="B634" s="123"/>
      <c r="C634" s="123"/>
      <c r="D634" s="123"/>
      <c r="E634" s="123"/>
      <c r="F634" s="123"/>
      <c r="G634" s="123"/>
      <c r="H634" s="125"/>
      <c r="I634" s="123"/>
      <c r="J634" s="123"/>
      <c r="K634" s="123"/>
      <c r="L634" s="123"/>
      <c r="M634" s="123"/>
      <c r="N634" s="123"/>
      <c r="O634" s="123"/>
      <c r="P634" s="123"/>
    </row>
    <row r="635" spans="1:16" ht="12.75" customHeight="1" x14ac:dyDescent="0.2">
      <c r="A635" s="123"/>
      <c r="B635" s="123"/>
      <c r="C635" s="123"/>
      <c r="D635" s="123"/>
      <c r="E635" s="123"/>
      <c r="F635" s="123"/>
      <c r="G635" s="123"/>
      <c r="H635" s="125"/>
      <c r="I635" s="123"/>
      <c r="J635" s="123"/>
      <c r="K635" s="123"/>
      <c r="L635" s="123"/>
      <c r="M635" s="123"/>
      <c r="N635" s="123"/>
      <c r="O635" s="123"/>
      <c r="P635" s="123"/>
    </row>
    <row r="636" spans="1:16" ht="12.75" customHeight="1" x14ac:dyDescent="0.2">
      <c r="A636" s="123"/>
      <c r="B636" s="123"/>
      <c r="C636" s="123"/>
      <c r="D636" s="123"/>
      <c r="E636" s="123"/>
      <c r="F636" s="123"/>
      <c r="G636" s="123"/>
      <c r="H636" s="125"/>
      <c r="I636" s="123"/>
      <c r="J636" s="123"/>
      <c r="K636" s="123"/>
      <c r="L636" s="123"/>
      <c r="M636" s="123"/>
      <c r="N636" s="123"/>
      <c r="O636" s="123"/>
      <c r="P636" s="123"/>
    </row>
    <row r="637" spans="1:16" ht="12.75" customHeight="1" x14ac:dyDescent="0.2">
      <c r="A637" s="123"/>
      <c r="B637" s="123"/>
      <c r="C637" s="123"/>
      <c r="D637" s="123"/>
      <c r="E637" s="123"/>
      <c r="F637" s="123"/>
      <c r="G637" s="123"/>
      <c r="H637" s="125"/>
      <c r="I637" s="123"/>
      <c r="J637" s="123"/>
      <c r="K637" s="123"/>
      <c r="L637" s="123"/>
      <c r="M637" s="123"/>
      <c r="N637" s="123"/>
      <c r="O637" s="123"/>
      <c r="P637" s="123"/>
    </row>
    <row r="638" spans="1:16" ht="12.75" customHeight="1" x14ac:dyDescent="0.2">
      <c r="A638" s="123"/>
      <c r="B638" s="123"/>
      <c r="C638" s="123"/>
      <c r="D638" s="123"/>
      <c r="E638" s="123"/>
      <c r="F638" s="123"/>
      <c r="G638" s="123"/>
      <c r="H638" s="125"/>
      <c r="I638" s="123"/>
      <c r="J638" s="123"/>
      <c r="K638" s="123"/>
      <c r="L638" s="123"/>
      <c r="M638" s="123"/>
      <c r="N638" s="123"/>
      <c r="O638" s="123"/>
      <c r="P638" s="123"/>
    </row>
    <row r="639" spans="1:16" ht="12.75" customHeight="1" x14ac:dyDescent="0.2">
      <c r="A639" s="123"/>
      <c r="B639" s="123"/>
      <c r="C639" s="123"/>
      <c r="D639" s="123"/>
      <c r="E639" s="123"/>
      <c r="F639" s="123"/>
      <c r="G639" s="123"/>
      <c r="H639" s="125"/>
      <c r="I639" s="123"/>
      <c r="J639" s="123"/>
      <c r="K639" s="123"/>
      <c r="L639" s="123"/>
      <c r="M639" s="123"/>
      <c r="N639" s="123"/>
      <c r="O639" s="123"/>
      <c r="P639" s="123"/>
    </row>
    <row r="640" spans="1:16" ht="12.75" customHeight="1" x14ac:dyDescent="0.2">
      <c r="A640" s="123"/>
      <c r="B640" s="123"/>
      <c r="C640" s="123"/>
      <c r="D640" s="123"/>
      <c r="E640" s="123"/>
      <c r="F640" s="123"/>
      <c r="G640" s="123"/>
      <c r="H640" s="125"/>
      <c r="I640" s="123"/>
      <c r="J640" s="123"/>
      <c r="K640" s="123"/>
      <c r="L640" s="123"/>
      <c r="M640" s="123"/>
      <c r="N640" s="123"/>
      <c r="O640" s="123"/>
      <c r="P640" s="123"/>
    </row>
    <row r="641" spans="1:16" ht="12.75" customHeight="1" x14ac:dyDescent="0.2">
      <c r="A641" s="123"/>
      <c r="B641" s="123"/>
      <c r="C641" s="123"/>
      <c r="D641" s="123"/>
      <c r="E641" s="123"/>
      <c r="F641" s="123"/>
      <c r="G641" s="123"/>
      <c r="H641" s="125"/>
      <c r="I641" s="123"/>
      <c r="J641" s="123"/>
      <c r="K641" s="123"/>
      <c r="L641" s="123"/>
      <c r="M641" s="123"/>
      <c r="N641" s="123"/>
      <c r="O641" s="123"/>
      <c r="P641" s="123"/>
    </row>
    <row r="642" spans="1:16" ht="12.75" customHeight="1" x14ac:dyDescent="0.2">
      <c r="A642" s="123"/>
      <c r="B642" s="123"/>
      <c r="C642" s="123"/>
      <c r="D642" s="123"/>
      <c r="E642" s="123"/>
      <c r="F642" s="123"/>
      <c r="G642" s="123"/>
      <c r="H642" s="125"/>
      <c r="I642" s="123"/>
      <c r="J642" s="123"/>
      <c r="K642" s="123"/>
      <c r="L642" s="123"/>
      <c r="M642" s="123"/>
      <c r="N642" s="123"/>
      <c r="O642" s="123"/>
      <c r="P642" s="123"/>
    </row>
    <row r="643" spans="1:16" ht="12.75" customHeight="1" x14ac:dyDescent="0.2">
      <c r="A643" s="123"/>
      <c r="B643" s="123"/>
      <c r="C643" s="123"/>
      <c r="D643" s="123"/>
      <c r="E643" s="123"/>
      <c r="F643" s="123"/>
      <c r="G643" s="123"/>
      <c r="H643" s="125"/>
      <c r="I643" s="123"/>
      <c r="J643" s="123"/>
      <c r="K643" s="123"/>
      <c r="L643" s="123"/>
      <c r="M643" s="123"/>
      <c r="N643" s="123"/>
      <c r="O643" s="123"/>
      <c r="P643" s="123"/>
    </row>
    <row r="644" spans="1:16" ht="12.75" customHeight="1" x14ac:dyDescent="0.2">
      <c r="A644" s="123"/>
      <c r="B644" s="123"/>
      <c r="C644" s="123"/>
      <c r="D644" s="123"/>
      <c r="E644" s="123"/>
      <c r="F644" s="123"/>
      <c r="G644" s="123"/>
      <c r="H644" s="125"/>
      <c r="I644" s="123"/>
      <c r="J644" s="123"/>
      <c r="K644" s="123"/>
      <c r="L644" s="123"/>
      <c r="M644" s="123"/>
      <c r="N644" s="123"/>
      <c r="O644" s="123"/>
      <c r="P644" s="123"/>
    </row>
    <row r="645" spans="1:16" ht="12.75" customHeight="1" x14ac:dyDescent="0.2">
      <c r="A645" s="123"/>
      <c r="B645" s="123"/>
      <c r="C645" s="123"/>
      <c r="D645" s="123"/>
      <c r="E645" s="123"/>
      <c r="F645" s="123"/>
      <c r="G645" s="123"/>
      <c r="H645" s="125"/>
      <c r="I645" s="123"/>
      <c r="J645" s="123"/>
      <c r="K645" s="123"/>
      <c r="L645" s="123"/>
      <c r="M645" s="123"/>
      <c r="N645" s="123"/>
      <c r="O645" s="123"/>
      <c r="P645" s="123"/>
    </row>
    <row r="646" spans="1:16" ht="12.75" customHeight="1" x14ac:dyDescent="0.2">
      <c r="A646" s="123"/>
      <c r="B646" s="123"/>
      <c r="C646" s="123"/>
      <c r="D646" s="123"/>
      <c r="E646" s="123"/>
      <c r="F646" s="123"/>
      <c r="G646" s="123"/>
      <c r="H646" s="125"/>
      <c r="I646" s="123"/>
      <c r="J646" s="123"/>
      <c r="K646" s="123"/>
      <c r="L646" s="123"/>
      <c r="M646" s="123"/>
      <c r="N646" s="123"/>
      <c r="O646" s="123"/>
      <c r="P646" s="123"/>
    </row>
    <row r="647" spans="1:16" ht="12.75" customHeight="1" x14ac:dyDescent="0.2">
      <c r="A647" s="123"/>
      <c r="B647" s="123"/>
      <c r="C647" s="123"/>
      <c r="D647" s="123"/>
      <c r="E647" s="123"/>
      <c r="F647" s="123"/>
      <c r="G647" s="123"/>
      <c r="H647" s="125"/>
      <c r="I647" s="123"/>
      <c r="J647" s="123"/>
      <c r="K647" s="123"/>
      <c r="L647" s="123"/>
      <c r="M647" s="123"/>
      <c r="N647" s="123"/>
      <c r="O647" s="123"/>
      <c r="P647" s="123"/>
    </row>
    <row r="648" spans="1:16" ht="12.75" customHeight="1" x14ac:dyDescent="0.2">
      <c r="A648" s="123"/>
      <c r="B648" s="123"/>
      <c r="C648" s="123"/>
      <c r="D648" s="123"/>
      <c r="E648" s="123"/>
      <c r="F648" s="123"/>
      <c r="G648" s="123"/>
      <c r="H648" s="125"/>
      <c r="I648" s="123"/>
      <c r="J648" s="123"/>
      <c r="K648" s="123"/>
      <c r="L648" s="123"/>
      <c r="M648" s="123"/>
      <c r="N648" s="123"/>
      <c r="O648" s="123"/>
      <c r="P648" s="123"/>
    </row>
    <row r="649" spans="1:16" ht="12.75" customHeight="1" x14ac:dyDescent="0.2">
      <c r="A649" s="123"/>
      <c r="B649" s="123"/>
      <c r="C649" s="123"/>
      <c r="D649" s="123"/>
      <c r="E649" s="123"/>
      <c r="F649" s="123"/>
      <c r="G649" s="123"/>
      <c r="H649" s="125"/>
      <c r="I649" s="123"/>
      <c r="J649" s="123"/>
      <c r="K649" s="123"/>
      <c r="L649" s="123"/>
      <c r="M649" s="123"/>
      <c r="N649" s="123"/>
      <c r="O649" s="123"/>
      <c r="P649" s="123"/>
    </row>
    <row r="650" spans="1:16" ht="12.75" customHeight="1" x14ac:dyDescent="0.2">
      <c r="A650" s="123"/>
      <c r="B650" s="123"/>
      <c r="C650" s="123"/>
      <c r="D650" s="123"/>
      <c r="E650" s="123"/>
      <c r="F650" s="123"/>
      <c r="G650" s="123"/>
      <c r="H650" s="125"/>
      <c r="I650" s="123"/>
      <c r="J650" s="123"/>
      <c r="K650" s="123"/>
      <c r="L650" s="123"/>
      <c r="M650" s="123"/>
      <c r="N650" s="123"/>
      <c r="O650" s="123"/>
      <c r="P650" s="123"/>
    </row>
    <row r="651" spans="1:16" ht="12.75" customHeight="1" x14ac:dyDescent="0.2">
      <c r="A651" s="123"/>
      <c r="B651" s="123"/>
      <c r="C651" s="123"/>
      <c r="D651" s="123"/>
      <c r="E651" s="123"/>
      <c r="F651" s="123"/>
      <c r="G651" s="123"/>
      <c r="H651" s="125"/>
      <c r="I651" s="123"/>
      <c r="J651" s="123"/>
      <c r="K651" s="123"/>
      <c r="L651" s="123"/>
      <c r="M651" s="123"/>
      <c r="N651" s="123"/>
      <c r="O651" s="123"/>
      <c r="P651" s="123"/>
    </row>
    <row r="652" spans="1:16" ht="12.75" customHeight="1" x14ac:dyDescent="0.2">
      <c r="A652" s="123"/>
      <c r="B652" s="123"/>
      <c r="C652" s="123"/>
      <c r="D652" s="123"/>
      <c r="E652" s="123"/>
      <c r="F652" s="123"/>
      <c r="G652" s="123"/>
      <c r="H652" s="125"/>
      <c r="I652" s="123"/>
      <c r="J652" s="123"/>
      <c r="K652" s="123"/>
      <c r="L652" s="123"/>
      <c r="M652" s="123"/>
      <c r="N652" s="123"/>
      <c r="O652" s="123"/>
      <c r="P652" s="123"/>
    </row>
    <row r="653" spans="1:16" ht="12.75" customHeight="1" x14ac:dyDescent="0.2">
      <c r="A653" s="123"/>
      <c r="B653" s="123"/>
      <c r="C653" s="123"/>
      <c r="D653" s="123"/>
      <c r="E653" s="123"/>
      <c r="F653" s="123"/>
      <c r="G653" s="123"/>
      <c r="H653" s="125"/>
      <c r="I653" s="123"/>
      <c r="J653" s="123"/>
      <c r="K653" s="123"/>
      <c r="L653" s="123"/>
      <c r="M653" s="123"/>
      <c r="N653" s="123"/>
      <c r="O653" s="123"/>
      <c r="P653" s="123"/>
    </row>
    <row r="654" spans="1:16" ht="12.75" customHeight="1" x14ac:dyDescent="0.2">
      <c r="A654" s="123"/>
      <c r="B654" s="123"/>
      <c r="C654" s="123"/>
      <c r="D654" s="123"/>
      <c r="E654" s="123"/>
      <c r="F654" s="123"/>
      <c r="G654" s="123"/>
      <c r="H654" s="125"/>
      <c r="I654" s="123"/>
      <c r="J654" s="123"/>
      <c r="K654" s="123"/>
      <c r="L654" s="123"/>
      <c r="M654" s="123"/>
      <c r="N654" s="123"/>
      <c r="O654" s="123"/>
      <c r="P654" s="123"/>
    </row>
    <row r="655" spans="1:16" ht="12.75" customHeight="1" x14ac:dyDescent="0.2">
      <c r="A655" s="123"/>
      <c r="B655" s="123"/>
      <c r="C655" s="123"/>
      <c r="D655" s="123"/>
      <c r="E655" s="123"/>
      <c r="F655" s="123"/>
      <c r="G655" s="123"/>
      <c r="H655" s="125"/>
      <c r="I655" s="123"/>
      <c r="J655" s="123"/>
      <c r="K655" s="123"/>
      <c r="L655" s="123"/>
      <c r="M655" s="123"/>
      <c r="N655" s="123"/>
      <c r="O655" s="123"/>
      <c r="P655" s="123"/>
    </row>
    <row r="656" spans="1:16" ht="12.75" customHeight="1" x14ac:dyDescent="0.2">
      <c r="A656" s="123"/>
      <c r="B656" s="123"/>
      <c r="C656" s="123"/>
      <c r="D656" s="123"/>
      <c r="E656" s="123"/>
      <c r="F656" s="123"/>
      <c r="G656" s="123"/>
      <c r="H656" s="125"/>
      <c r="I656" s="123"/>
      <c r="J656" s="123"/>
      <c r="K656" s="123"/>
      <c r="L656" s="123"/>
      <c r="M656" s="123"/>
      <c r="N656" s="123"/>
      <c r="O656" s="123"/>
      <c r="P656" s="123"/>
    </row>
    <row r="657" spans="1:16" ht="12.75" customHeight="1" x14ac:dyDescent="0.2">
      <c r="A657" s="123"/>
      <c r="B657" s="123"/>
      <c r="C657" s="123"/>
      <c r="D657" s="123"/>
      <c r="E657" s="123"/>
      <c r="F657" s="123"/>
      <c r="G657" s="123"/>
      <c r="H657" s="125"/>
      <c r="I657" s="123"/>
      <c r="J657" s="123"/>
      <c r="K657" s="123"/>
      <c r="L657" s="123"/>
      <c r="M657" s="123"/>
      <c r="N657" s="123"/>
      <c r="O657" s="123"/>
      <c r="P657" s="123"/>
    </row>
    <row r="658" spans="1:16" ht="12.75" customHeight="1" x14ac:dyDescent="0.2">
      <c r="A658" s="123"/>
      <c r="B658" s="123"/>
      <c r="C658" s="123"/>
      <c r="D658" s="123"/>
      <c r="E658" s="123"/>
      <c r="F658" s="123"/>
      <c r="G658" s="123"/>
      <c r="H658" s="125"/>
      <c r="I658" s="123"/>
      <c r="J658" s="123"/>
      <c r="K658" s="123"/>
      <c r="L658" s="123"/>
      <c r="M658" s="123"/>
      <c r="N658" s="123"/>
      <c r="O658" s="123"/>
      <c r="P658" s="123"/>
    </row>
    <row r="659" spans="1:16" ht="12.75" customHeight="1" x14ac:dyDescent="0.2">
      <c r="A659" s="123"/>
      <c r="B659" s="123"/>
      <c r="C659" s="123"/>
      <c r="D659" s="123"/>
      <c r="E659" s="123"/>
      <c r="F659" s="123"/>
      <c r="G659" s="123"/>
      <c r="H659" s="125"/>
      <c r="I659" s="123"/>
      <c r="J659" s="123"/>
      <c r="K659" s="123"/>
      <c r="L659" s="123"/>
      <c r="M659" s="123"/>
      <c r="N659" s="123"/>
      <c r="O659" s="123"/>
      <c r="P659" s="123"/>
    </row>
    <row r="660" spans="1:16" ht="12.75" customHeight="1" x14ac:dyDescent="0.2">
      <c r="A660" s="123"/>
      <c r="B660" s="123"/>
      <c r="C660" s="123"/>
      <c r="D660" s="123"/>
      <c r="E660" s="123"/>
      <c r="F660" s="123"/>
      <c r="G660" s="123"/>
      <c r="H660" s="125"/>
      <c r="I660" s="123"/>
      <c r="J660" s="123"/>
      <c r="K660" s="123"/>
      <c r="L660" s="123"/>
      <c r="M660" s="123"/>
      <c r="N660" s="123"/>
      <c r="O660" s="123"/>
      <c r="P660" s="123"/>
    </row>
    <row r="661" spans="1:16" ht="12.75" customHeight="1" x14ac:dyDescent="0.2">
      <c r="A661" s="123"/>
      <c r="B661" s="123"/>
      <c r="C661" s="123"/>
      <c r="D661" s="123"/>
      <c r="E661" s="123"/>
      <c r="F661" s="123"/>
      <c r="G661" s="123"/>
      <c r="H661" s="125"/>
      <c r="I661" s="123"/>
      <c r="J661" s="123"/>
      <c r="K661" s="123"/>
      <c r="L661" s="123"/>
      <c r="M661" s="123"/>
      <c r="N661" s="123"/>
      <c r="O661" s="123"/>
      <c r="P661" s="123"/>
    </row>
    <row r="662" spans="1:16" ht="12.75" customHeight="1" x14ac:dyDescent="0.2">
      <c r="A662" s="123"/>
      <c r="B662" s="123"/>
      <c r="C662" s="123"/>
      <c r="D662" s="123"/>
      <c r="E662" s="123"/>
      <c r="F662" s="123"/>
      <c r="G662" s="123"/>
      <c r="H662" s="125"/>
      <c r="I662" s="123"/>
      <c r="J662" s="123"/>
      <c r="K662" s="123"/>
      <c r="L662" s="123"/>
      <c r="M662" s="123"/>
      <c r="N662" s="123"/>
      <c r="O662" s="123"/>
      <c r="P662" s="123"/>
    </row>
    <row r="663" spans="1:16" ht="12.75" customHeight="1" x14ac:dyDescent="0.2">
      <c r="A663" s="123"/>
      <c r="B663" s="123"/>
      <c r="C663" s="123"/>
      <c r="D663" s="123"/>
      <c r="E663" s="123"/>
      <c r="F663" s="123"/>
      <c r="G663" s="123"/>
      <c r="H663" s="125"/>
      <c r="I663" s="123"/>
      <c r="J663" s="123"/>
      <c r="K663" s="123"/>
      <c r="L663" s="123"/>
      <c r="M663" s="123"/>
      <c r="N663" s="123"/>
      <c r="O663" s="123"/>
      <c r="P663" s="123"/>
    </row>
    <row r="664" spans="1:16" ht="12.75" customHeight="1" x14ac:dyDescent="0.2">
      <c r="A664" s="123"/>
      <c r="B664" s="123"/>
      <c r="C664" s="123"/>
      <c r="D664" s="123"/>
      <c r="E664" s="123"/>
      <c r="F664" s="123"/>
      <c r="G664" s="123"/>
      <c r="H664" s="125"/>
      <c r="I664" s="123"/>
      <c r="J664" s="123"/>
      <c r="K664" s="123"/>
      <c r="L664" s="123"/>
      <c r="M664" s="123"/>
      <c r="N664" s="123"/>
      <c r="O664" s="123"/>
      <c r="P664" s="123"/>
    </row>
    <row r="665" spans="1:16" ht="12.75" customHeight="1" x14ac:dyDescent="0.2">
      <c r="A665" s="123"/>
      <c r="B665" s="123"/>
      <c r="C665" s="123"/>
      <c r="D665" s="123"/>
      <c r="E665" s="123"/>
      <c r="F665" s="123"/>
      <c r="G665" s="123"/>
      <c r="H665" s="125"/>
      <c r="I665" s="123"/>
      <c r="J665" s="123"/>
      <c r="K665" s="123"/>
      <c r="L665" s="123"/>
      <c r="M665" s="123"/>
      <c r="N665" s="123"/>
      <c r="O665" s="123"/>
      <c r="P665" s="123"/>
    </row>
    <row r="666" spans="1:16" ht="12.75" customHeight="1" x14ac:dyDescent="0.2">
      <c r="A666" s="123"/>
      <c r="B666" s="123"/>
      <c r="C666" s="123"/>
      <c r="D666" s="123"/>
      <c r="E666" s="123"/>
      <c r="F666" s="123"/>
      <c r="G666" s="123"/>
      <c r="H666" s="125"/>
      <c r="I666" s="123"/>
      <c r="J666" s="123"/>
      <c r="K666" s="123"/>
      <c r="L666" s="123"/>
      <c r="M666" s="123"/>
      <c r="N666" s="123"/>
      <c r="O666" s="123"/>
      <c r="P666" s="123"/>
    </row>
    <row r="667" spans="1:16" ht="12.75" customHeight="1" x14ac:dyDescent="0.2">
      <c r="A667" s="123"/>
      <c r="B667" s="123"/>
      <c r="C667" s="123"/>
      <c r="D667" s="123"/>
      <c r="E667" s="123"/>
      <c r="F667" s="123"/>
      <c r="G667" s="123"/>
      <c r="H667" s="125"/>
      <c r="I667" s="123"/>
      <c r="J667" s="123"/>
      <c r="K667" s="123"/>
      <c r="L667" s="123"/>
      <c r="M667" s="123"/>
      <c r="N667" s="123"/>
      <c r="O667" s="123"/>
      <c r="P667" s="123"/>
    </row>
    <row r="668" spans="1:16" ht="12.75" customHeight="1" x14ac:dyDescent="0.2">
      <c r="A668" s="123"/>
      <c r="B668" s="123"/>
      <c r="C668" s="123"/>
      <c r="D668" s="123"/>
      <c r="E668" s="123"/>
      <c r="F668" s="123"/>
      <c r="G668" s="123"/>
      <c r="H668" s="125"/>
      <c r="I668" s="123"/>
      <c r="J668" s="123"/>
      <c r="K668" s="123"/>
      <c r="L668" s="123"/>
      <c r="M668" s="123"/>
      <c r="N668" s="123"/>
      <c r="O668" s="123"/>
      <c r="P668" s="123"/>
    </row>
    <row r="669" spans="1:16" ht="12.75" customHeight="1" x14ac:dyDescent="0.2">
      <c r="A669" s="123"/>
      <c r="B669" s="123"/>
      <c r="C669" s="123"/>
      <c r="D669" s="123"/>
      <c r="E669" s="123"/>
      <c r="F669" s="123"/>
      <c r="G669" s="123"/>
      <c r="H669" s="125"/>
      <c r="I669" s="123"/>
      <c r="J669" s="123"/>
      <c r="K669" s="123"/>
      <c r="L669" s="123"/>
      <c r="M669" s="123"/>
      <c r="N669" s="123"/>
      <c r="O669" s="123"/>
      <c r="P669" s="123"/>
    </row>
    <row r="670" spans="1:16" ht="12.75" customHeight="1" x14ac:dyDescent="0.2">
      <c r="A670" s="123"/>
      <c r="B670" s="123"/>
      <c r="C670" s="123"/>
      <c r="D670" s="123"/>
      <c r="E670" s="123"/>
      <c r="F670" s="123"/>
      <c r="G670" s="123"/>
      <c r="H670" s="125"/>
      <c r="I670" s="123"/>
      <c r="J670" s="123"/>
      <c r="K670" s="123"/>
      <c r="L670" s="123"/>
      <c r="M670" s="123"/>
      <c r="N670" s="123"/>
      <c r="O670" s="123"/>
      <c r="P670" s="123"/>
    </row>
    <row r="671" spans="1:16" ht="12.75" customHeight="1" x14ac:dyDescent="0.2">
      <c r="A671" s="123"/>
      <c r="B671" s="123"/>
      <c r="C671" s="123"/>
      <c r="D671" s="123"/>
      <c r="E671" s="123"/>
      <c r="F671" s="123"/>
      <c r="G671" s="123"/>
      <c r="H671" s="125"/>
      <c r="I671" s="123"/>
      <c r="J671" s="123"/>
      <c r="K671" s="123"/>
      <c r="L671" s="123"/>
      <c r="M671" s="123"/>
      <c r="N671" s="123"/>
      <c r="O671" s="123"/>
      <c r="P671" s="123"/>
    </row>
    <row r="672" spans="1:16" ht="12.75" customHeight="1" x14ac:dyDescent="0.2">
      <c r="A672" s="123"/>
      <c r="B672" s="123"/>
      <c r="C672" s="123"/>
      <c r="D672" s="123"/>
      <c r="E672" s="123"/>
      <c r="F672" s="123"/>
      <c r="G672" s="123"/>
      <c r="H672" s="125"/>
      <c r="I672" s="123"/>
      <c r="J672" s="123"/>
      <c r="K672" s="123"/>
      <c r="L672" s="123"/>
      <c r="M672" s="123"/>
      <c r="N672" s="123"/>
      <c r="O672" s="123"/>
      <c r="P672" s="123"/>
    </row>
    <row r="673" spans="1:16" ht="12.75" customHeight="1" x14ac:dyDescent="0.2">
      <c r="A673" s="123"/>
      <c r="B673" s="123"/>
      <c r="C673" s="123"/>
      <c r="D673" s="123"/>
      <c r="E673" s="123"/>
      <c r="F673" s="123"/>
      <c r="G673" s="123"/>
      <c r="H673" s="125"/>
      <c r="I673" s="123"/>
      <c r="J673" s="123"/>
      <c r="K673" s="123"/>
      <c r="L673" s="123"/>
      <c r="M673" s="123"/>
      <c r="N673" s="123"/>
      <c r="O673" s="123"/>
      <c r="P673" s="123"/>
    </row>
    <row r="674" spans="1:16" ht="12.75" customHeight="1" x14ac:dyDescent="0.2">
      <c r="A674" s="123"/>
      <c r="B674" s="123"/>
      <c r="C674" s="123"/>
      <c r="D674" s="123"/>
      <c r="E674" s="123"/>
      <c r="F674" s="123"/>
      <c r="G674" s="123"/>
      <c r="H674" s="125"/>
      <c r="I674" s="123"/>
      <c r="J674" s="123"/>
      <c r="K674" s="123"/>
      <c r="L674" s="123"/>
      <c r="M674" s="123"/>
      <c r="N674" s="123"/>
      <c r="O674" s="123"/>
      <c r="P674" s="123"/>
    </row>
    <row r="675" spans="1:16" ht="12.75" customHeight="1" x14ac:dyDescent="0.2">
      <c r="A675" s="123"/>
      <c r="B675" s="123"/>
      <c r="C675" s="123"/>
      <c r="D675" s="123"/>
      <c r="E675" s="123"/>
      <c r="F675" s="123"/>
      <c r="G675" s="123"/>
      <c r="H675" s="125"/>
      <c r="I675" s="123"/>
      <c r="J675" s="123"/>
      <c r="K675" s="123"/>
      <c r="L675" s="123"/>
      <c r="M675" s="123"/>
      <c r="N675" s="123"/>
      <c r="O675" s="123"/>
      <c r="P675" s="123"/>
    </row>
    <row r="676" spans="1:16" ht="12.75" customHeight="1" x14ac:dyDescent="0.2">
      <c r="A676" s="123"/>
      <c r="B676" s="123"/>
      <c r="C676" s="123"/>
      <c r="D676" s="123"/>
      <c r="E676" s="123"/>
      <c r="F676" s="123"/>
      <c r="G676" s="123"/>
      <c r="H676" s="125"/>
      <c r="I676" s="123"/>
      <c r="J676" s="123"/>
      <c r="K676" s="123"/>
      <c r="L676" s="123"/>
      <c r="M676" s="123"/>
      <c r="N676" s="123"/>
      <c r="O676" s="123"/>
      <c r="P676" s="123"/>
    </row>
    <row r="677" spans="1:16" ht="12.75" customHeight="1" x14ac:dyDescent="0.2">
      <c r="A677" s="123"/>
      <c r="B677" s="123"/>
      <c r="C677" s="123"/>
      <c r="D677" s="123"/>
      <c r="E677" s="123"/>
      <c r="F677" s="123"/>
      <c r="G677" s="123"/>
      <c r="H677" s="125"/>
      <c r="I677" s="123"/>
      <c r="J677" s="123"/>
      <c r="K677" s="123"/>
      <c r="L677" s="123"/>
      <c r="M677" s="123"/>
      <c r="N677" s="123"/>
      <c r="O677" s="123"/>
      <c r="P677" s="123"/>
    </row>
    <row r="678" spans="1:16" ht="12.75" customHeight="1" x14ac:dyDescent="0.2">
      <c r="A678" s="123"/>
      <c r="B678" s="123"/>
      <c r="C678" s="123"/>
      <c r="D678" s="123"/>
      <c r="E678" s="123"/>
      <c r="F678" s="123"/>
      <c r="G678" s="123"/>
      <c r="H678" s="125"/>
      <c r="I678" s="123"/>
      <c r="J678" s="123"/>
      <c r="K678" s="123"/>
      <c r="L678" s="123"/>
      <c r="M678" s="123"/>
      <c r="N678" s="123"/>
      <c r="O678" s="123"/>
      <c r="P678" s="123"/>
    </row>
    <row r="679" spans="1:16" ht="12.75" customHeight="1" x14ac:dyDescent="0.2">
      <c r="A679" s="123"/>
      <c r="B679" s="123"/>
      <c r="C679" s="123"/>
      <c r="D679" s="123"/>
      <c r="E679" s="123"/>
      <c r="F679" s="123"/>
      <c r="G679" s="123"/>
      <c r="H679" s="125"/>
      <c r="I679" s="123"/>
      <c r="J679" s="123"/>
      <c r="K679" s="123"/>
      <c r="L679" s="123"/>
      <c r="M679" s="123"/>
      <c r="N679" s="123"/>
      <c r="O679" s="123"/>
      <c r="P679" s="123"/>
    </row>
    <row r="680" spans="1:16" ht="12.75" customHeight="1" x14ac:dyDescent="0.2">
      <c r="A680" s="123"/>
      <c r="B680" s="123"/>
      <c r="C680" s="123"/>
      <c r="D680" s="123"/>
      <c r="E680" s="123"/>
      <c r="F680" s="123"/>
      <c r="G680" s="123"/>
      <c r="H680" s="125"/>
      <c r="I680" s="123"/>
      <c r="J680" s="123"/>
      <c r="K680" s="123"/>
      <c r="L680" s="123"/>
      <c r="M680" s="123"/>
      <c r="N680" s="123"/>
      <c r="O680" s="123"/>
      <c r="P680" s="123"/>
    </row>
    <row r="681" spans="1:16" ht="12.75" customHeight="1" x14ac:dyDescent="0.2">
      <c r="A681" s="123"/>
      <c r="B681" s="123"/>
      <c r="C681" s="123"/>
      <c r="D681" s="123"/>
      <c r="E681" s="123"/>
      <c r="F681" s="123"/>
      <c r="G681" s="123"/>
      <c r="H681" s="125"/>
      <c r="I681" s="123"/>
      <c r="J681" s="123"/>
      <c r="K681" s="123"/>
      <c r="L681" s="123"/>
      <c r="M681" s="123"/>
      <c r="N681" s="123"/>
      <c r="O681" s="123"/>
      <c r="P681" s="123"/>
    </row>
    <row r="682" spans="1:16" ht="12.75" customHeight="1" x14ac:dyDescent="0.2">
      <c r="A682" s="123"/>
      <c r="B682" s="123"/>
      <c r="C682" s="123"/>
      <c r="D682" s="123"/>
      <c r="E682" s="123"/>
      <c r="F682" s="123"/>
      <c r="G682" s="123"/>
      <c r="H682" s="125"/>
      <c r="I682" s="123"/>
      <c r="J682" s="123"/>
      <c r="K682" s="123"/>
      <c r="L682" s="123"/>
      <c r="M682" s="123"/>
      <c r="N682" s="123"/>
      <c r="O682" s="123"/>
      <c r="P682" s="123"/>
    </row>
    <row r="683" spans="1:16" ht="12.75" customHeight="1" x14ac:dyDescent="0.2">
      <c r="A683" s="123"/>
      <c r="B683" s="123"/>
      <c r="C683" s="123"/>
      <c r="D683" s="123"/>
      <c r="E683" s="123"/>
      <c r="F683" s="123"/>
      <c r="G683" s="123"/>
      <c r="H683" s="125"/>
      <c r="I683" s="123"/>
      <c r="J683" s="123"/>
      <c r="K683" s="123"/>
      <c r="L683" s="123"/>
      <c r="M683" s="123"/>
      <c r="N683" s="123"/>
      <c r="O683" s="123"/>
      <c r="P683" s="123"/>
    </row>
    <row r="684" spans="1:16" ht="12.75" customHeight="1" x14ac:dyDescent="0.2">
      <c r="A684" s="123"/>
      <c r="B684" s="123"/>
      <c r="C684" s="123"/>
      <c r="D684" s="123"/>
      <c r="E684" s="123"/>
      <c r="F684" s="123"/>
      <c r="G684" s="123"/>
      <c r="H684" s="125"/>
      <c r="I684" s="123"/>
      <c r="J684" s="123"/>
      <c r="K684" s="123"/>
      <c r="L684" s="123"/>
      <c r="M684" s="123"/>
      <c r="N684" s="123"/>
      <c r="O684" s="123"/>
      <c r="P684" s="123"/>
    </row>
    <row r="685" spans="1:16" ht="12.75" customHeight="1" x14ac:dyDescent="0.2">
      <c r="A685" s="123"/>
      <c r="B685" s="123"/>
      <c r="C685" s="123"/>
      <c r="D685" s="123"/>
      <c r="E685" s="123"/>
      <c r="F685" s="123"/>
      <c r="G685" s="123"/>
      <c r="H685" s="125"/>
      <c r="I685" s="123"/>
      <c r="J685" s="123"/>
      <c r="K685" s="123"/>
      <c r="L685" s="123"/>
      <c r="M685" s="123"/>
      <c r="N685" s="123"/>
      <c r="O685" s="123"/>
      <c r="P685" s="123"/>
    </row>
    <row r="686" spans="1:16" ht="12.75" customHeight="1" x14ac:dyDescent="0.2">
      <c r="A686" s="123"/>
      <c r="B686" s="123"/>
      <c r="C686" s="123"/>
      <c r="D686" s="123"/>
      <c r="E686" s="123"/>
      <c r="F686" s="123"/>
      <c r="G686" s="123"/>
      <c r="H686" s="125"/>
      <c r="I686" s="123"/>
      <c r="J686" s="123"/>
      <c r="K686" s="123"/>
      <c r="L686" s="123"/>
      <c r="M686" s="123"/>
      <c r="N686" s="123"/>
      <c r="O686" s="123"/>
      <c r="P686" s="123"/>
    </row>
    <row r="687" spans="1:16" ht="12.75" customHeight="1" x14ac:dyDescent="0.2">
      <c r="A687" s="123"/>
      <c r="B687" s="123"/>
      <c r="C687" s="123"/>
      <c r="D687" s="123"/>
      <c r="E687" s="123"/>
      <c r="F687" s="123"/>
      <c r="G687" s="123"/>
      <c r="H687" s="125"/>
      <c r="I687" s="123"/>
      <c r="J687" s="123"/>
      <c r="K687" s="123"/>
      <c r="L687" s="123"/>
      <c r="M687" s="123"/>
      <c r="N687" s="123"/>
      <c r="O687" s="123"/>
      <c r="P687" s="123"/>
    </row>
    <row r="688" spans="1:16" ht="12.75" customHeight="1" x14ac:dyDescent="0.2">
      <c r="A688" s="123"/>
      <c r="B688" s="123"/>
      <c r="C688" s="123"/>
      <c r="D688" s="123"/>
      <c r="E688" s="123"/>
      <c r="F688" s="123"/>
      <c r="G688" s="123"/>
      <c r="H688" s="125"/>
      <c r="I688" s="123"/>
      <c r="J688" s="123"/>
      <c r="K688" s="123"/>
      <c r="L688" s="123"/>
      <c r="M688" s="123"/>
      <c r="N688" s="123"/>
      <c r="O688" s="123"/>
      <c r="P688" s="123"/>
    </row>
    <row r="689" spans="1:16" ht="12.75" customHeight="1" x14ac:dyDescent="0.2">
      <c r="A689" s="123"/>
      <c r="B689" s="123"/>
      <c r="C689" s="123"/>
      <c r="D689" s="123"/>
      <c r="E689" s="123"/>
      <c r="F689" s="123"/>
      <c r="G689" s="123"/>
      <c r="H689" s="125"/>
      <c r="I689" s="123"/>
      <c r="J689" s="123"/>
      <c r="K689" s="123"/>
      <c r="L689" s="123"/>
      <c r="M689" s="123"/>
      <c r="N689" s="123"/>
      <c r="O689" s="123"/>
      <c r="P689" s="123"/>
    </row>
    <row r="690" spans="1:16" ht="12.75" customHeight="1" x14ac:dyDescent="0.2">
      <c r="A690" s="123"/>
      <c r="B690" s="123"/>
      <c r="C690" s="123"/>
      <c r="D690" s="123"/>
      <c r="E690" s="123"/>
      <c r="F690" s="123"/>
      <c r="G690" s="123"/>
      <c r="H690" s="125"/>
      <c r="I690" s="123"/>
      <c r="J690" s="123"/>
      <c r="K690" s="123"/>
      <c r="L690" s="123"/>
      <c r="M690" s="123"/>
      <c r="N690" s="123"/>
      <c r="O690" s="123"/>
      <c r="P690" s="123"/>
    </row>
    <row r="691" spans="1:16" ht="12.75" customHeight="1" x14ac:dyDescent="0.2">
      <c r="A691" s="123"/>
      <c r="B691" s="123"/>
      <c r="C691" s="123"/>
      <c r="D691" s="123"/>
      <c r="E691" s="123"/>
      <c r="F691" s="123"/>
      <c r="G691" s="123"/>
      <c r="H691" s="125"/>
      <c r="I691" s="123"/>
      <c r="J691" s="123"/>
      <c r="K691" s="123"/>
      <c r="L691" s="123"/>
      <c r="M691" s="123"/>
      <c r="N691" s="123"/>
      <c r="O691" s="123"/>
      <c r="P691" s="123"/>
    </row>
    <row r="692" spans="1:16" ht="12.75" customHeight="1" x14ac:dyDescent="0.2">
      <c r="A692" s="123"/>
      <c r="B692" s="123"/>
      <c r="C692" s="123"/>
      <c r="D692" s="123"/>
      <c r="E692" s="123"/>
      <c r="F692" s="123"/>
      <c r="G692" s="123"/>
      <c r="H692" s="125"/>
      <c r="I692" s="123"/>
      <c r="J692" s="123"/>
      <c r="K692" s="123"/>
      <c r="L692" s="123"/>
      <c r="M692" s="123"/>
      <c r="N692" s="123"/>
      <c r="O692" s="123"/>
      <c r="P692" s="123"/>
    </row>
    <row r="693" spans="1:16" ht="12.75" customHeight="1" x14ac:dyDescent="0.2">
      <c r="A693" s="123"/>
      <c r="B693" s="123"/>
      <c r="C693" s="123"/>
      <c r="D693" s="123"/>
      <c r="E693" s="123"/>
      <c r="F693" s="123"/>
      <c r="G693" s="123"/>
      <c r="H693" s="125"/>
      <c r="I693" s="123"/>
      <c r="J693" s="123"/>
      <c r="K693" s="123"/>
      <c r="L693" s="123"/>
      <c r="M693" s="123"/>
      <c r="N693" s="123"/>
      <c r="O693" s="123"/>
      <c r="P693" s="123"/>
    </row>
    <row r="694" spans="1:16" ht="12.75" customHeight="1" x14ac:dyDescent="0.2">
      <c r="A694" s="123"/>
      <c r="B694" s="123"/>
      <c r="C694" s="123"/>
      <c r="D694" s="123"/>
      <c r="E694" s="123"/>
      <c r="F694" s="123"/>
      <c r="G694" s="123"/>
      <c r="H694" s="125"/>
      <c r="I694" s="123"/>
      <c r="J694" s="123"/>
      <c r="K694" s="123"/>
      <c r="L694" s="123"/>
      <c r="M694" s="123"/>
      <c r="N694" s="123"/>
      <c r="O694" s="123"/>
      <c r="P694" s="123"/>
    </row>
    <row r="695" spans="1:16" ht="12.75" customHeight="1" x14ac:dyDescent="0.2">
      <c r="A695" s="123"/>
      <c r="B695" s="123"/>
      <c r="C695" s="123"/>
      <c r="D695" s="123"/>
      <c r="E695" s="123"/>
      <c r="F695" s="123"/>
      <c r="G695" s="123"/>
      <c r="H695" s="125"/>
      <c r="I695" s="123"/>
      <c r="J695" s="123"/>
      <c r="K695" s="123"/>
      <c r="L695" s="123"/>
      <c r="M695" s="123"/>
      <c r="N695" s="123"/>
      <c r="O695" s="123"/>
      <c r="P695" s="123"/>
    </row>
    <row r="696" spans="1:16" ht="12.75" customHeight="1" x14ac:dyDescent="0.2">
      <c r="A696" s="123"/>
      <c r="B696" s="123"/>
      <c r="C696" s="123"/>
      <c r="D696" s="123"/>
      <c r="E696" s="123"/>
      <c r="F696" s="123"/>
      <c r="G696" s="123"/>
      <c r="H696" s="125"/>
      <c r="I696" s="123"/>
      <c r="J696" s="123"/>
      <c r="K696" s="123"/>
      <c r="L696" s="123"/>
      <c r="M696" s="123"/>
      <c r="N696" s="123"/>
      <c r="O696" s="123"/>
      <c r="P696" s="123"/>
    </row>
    <row r="697" spans="1:16" ht="12.75" customHeight="1" x14ac:dyDescent="0.2">
      <c r="A697" s="123"/>
      <c r="B697" s="123"/>
      <c r="C697" s="123"/>
      <c r="D697" s="123"/>
      <c r="E697" s="123"/>
      <c r="F697" s="123"/>
      <c r="G697" s="123"/>
      <c r="H697" s="125"/>
      <c r="I697" s="123"/>
      <c r="J697" s="123"/>
      <c r="K697" s="123"/>
      <c r="L697" s="123"/>
      <c r="M697" s="123"/>
      <c r="N697" s="123"/>
      <c r="O697" s="123"/>
      <c r="P697" s="123"/>
    </row>
    <row r="698" spans="1:16" ht="12.75" customHeight="1" x14ac:dyDescent="0.2">
      <c r="A698" s="123"/>
      <c r="B698" s="123"/>
      <c r="C698" s="123"/>
      <c r="D698" s="123"/>
      <c r="E698" s="123"/>
      <c r="F698" s="123"/>
      <c r="G698" s="123"/>
      <c r="H698" s="125"/>
      <c r="I698" s="123"/>
      <c r="J698" s="123"/>
      <c r="K698" s="123"/>
      <c r="L698" s="123"/>
      <c r="M698" s="123"/>
      <c r="N698" s="123"/>
      <c r="O698" s="123"/>
      <c r="P698" s="123"/>
    </row>
    <row r="699" spans="1:16" ht="12.75" customHeight="1" x14ac:dyDescent="0.2">
      <c r="A699" s="123"/>
      <c r="B699" s="123"/>
      <c r="C699" s="123"/>
      <c r="D699" s="123"/>
      <c r="E699" s="123"/>
      <c r="F699" s="123"/>
      <c r="G699" s="123"/>
      <c r="H699" s="125"/>
      <c r="I699" s="123"/>
      <c r="J699" s="123"/>
      <c r="K699" s="123"/>
      <c r="L699" s="123"/>
      <c r="M699" s="123"/>
      <c r="N699" s="123"/>
      <c r="O699" s="123"/>
      <c r="P699" s="123"/>
    </row>
    <row r="700" spans="1:16" ht="12.75" customHeight="1" x14ac:dyDescent="0.2">
      <c r="A700" s="123"/>
      <c r="B700" s="123"/>
      <c r="C700" s="123"/>
      <c r="D700" s="123"/>
      <c r="E700" s="123"/>
      <c r="F700" s="123"/>
      <c r="G700" s="123"/>
      <c r="H700" s="125"/>
      <c r="I700" s="123"/>
      <c r="J700" s="123"/>
      <c r="K700" s="123"/>
      <c r="L700" s="123"/>
      <c r="M700" s="123"/>
      <c r="N700" s="123"/>
      <c r="O700" s="123"/>
      <c r="P700" s="123"/>
    </row>
    <row r="701" spans="1:16" ht="12.75" customHeight="1" x14ac:dyDescent="0.2">
      <c r="A701" s="123"/>
      <c r="B701" s="123"/>
      <c r="C701" s="123"/>
      <c r="D701" s="123"/>
      <c r="E701" s="123"/>
      <c r="F701" s="123"/>
      <c r="G701" s="123"/>
      <c r="H701" s="125"/>
      <c r="I701" s="123"/>
      <c r="J701" s="123"/>
      <c r="K701" s="123"/>
      <c r="L701" s="123"/>
      <c r="M701" s="123"/>
      <c r="N701" s="123"/>
      <c r="O701" s="123"/>
      <c r="P701" s="123"/>
    </row>
    <row r="702" spans="1:16" ht="12.75" customHeight="1" x14ac:dyDescent="0.2">
      <c r="A702" s="123"/>
      <c r="B702" s="123"/>
      <c r="C702" s="123"/>
      <c r="D702" s="123"/>
      <c r="E702" s="123"/>
      <c r="F702" s="123"/>
      <c r="G702" s="123"/>
      <c r="H702" s="125"/>
      <c r="I702" s="123"/>
      <c r="J702" s="123"/>
      <c r="K702" s="123"/>
      <c r="L702" s="123"/>
      <c r="M702" s="123"/>
      <c r="N702" s="123"/>
      <c r="O702" s="123"/>
      <c r="P702" s="123"/>
    </row>
    <row r="703" spans="1:16" ht="12.75" customHeight="1" x14ac:dyDescent="0.2">
      <c r="A703" s="123"/>
      <c r="B703" s="123"/>
      <c r="C703" s="123"/>
      <c r="D703" s="123"/>
      <c r="E703" s="123"/>
      <c r="F703" s="123"/>
      <c r="G703" s="123"/>
      <c r="H703" s="125"/>
      <c r="I703" s="123"/>
      <c r="J703" s="123"/>
      <c r="K703" s="123"/>
      <c r="L703" s="123"/>
      <c r="M703" s="123"/>
      <c r="N703" s="123"/>
      <c r="O703" s="123"/>
      <c r="P703" s="123"/>
    </row>
    <row r="704" spans="1:16" ht="12.75" customHeight="1" x14ac:dyDescent="0.2">
      <c r="A704" s="123"/>
      <c r="B704" s="123"/>
      <c r="C704" s="123"/>
      <c r="D704" s="123"/>
      <c r="E704" s="123"/>
      <c r="F704" s="123"/>
      <c r="G704" s="123"/>
      <c r="H704" s="125"/>
      <c r="I704" s="123"/>
      <c r="J704" s="123"/>
      <c r="K704" s="123"/>
      <c r="L704" s="123"/>
      <c r="M704" s="123"/>
      <c r="N704" s="123"/>
      <c r="O704" s="123"/>
      <c r="P704" s="123"/>
    </row>
    <row r="705" spans="1:16" ht="12.75" customHeight="1" x14ac:dyDescent="0.2">
      <c r="A705" s="123"/>
      <c r="B705" s="123"/>
      <c r="C705" s="123"/>
      <c r="D705" s="123"/>
      <c r="E705" s="123"/>
      <c r="F705" s="123"/>
      <c r="G705" s="123"/>
      <c r="H705" s="125"/>
      <c r="I705" s="123"/>
      <c r="J705" s="123"/>
      <c r="K705" s="123"/>
      <c r="L705" s="123"/>
      <c r="M705" s="123"/>
      <c r="N705" s="123"/>
      <c r="O705" s="123"/>
      <c r="P705" s="123"/>
    </row>
    <row r="706" spans="1:16" ht="12.75" customHeight="1" x14ac:dyDescent="0.2">
      <c r="A706" s="123"/>
      <c r="B706" s="123"/>
      <c r="C706" s="123"/>
      <c r="D706" s="123"/>
      <c r="E706" s="123"/>
      <c r="F706" s="123"/>
      <c r="G706" s="123"/>
      <c r="H706" s="125"/>
      <c r="I706" s="123"/>
      <c r="J706" s="123"/>
      <c r="K706" s="123"/>
      <c r="L706" s="123"/>
      <c r="M706" s="123"/>
      <c r="N706" s="123"/>
      <c r="O706" s="123"/>
      <c r="P706" s="123"/>
    </row>
    <row r="707" spans="1:16" ht="12.75" customHeight="1" x14ac:dyDescent="0.2">
      <c r="A707" s="123"/>
      <c r="B707" s="123"/>
      <c r="C707" s="123"/>
      <c r="D707" s="123"/>
      <c r="E707" s="123"/>
      <c r="F707" s="123"/>
      <c r="G707" s="123"/>
      <c r="H707" s="125"/>
      <c r="I707" s="123"/>
      <c r="J707" s="123"/>
      <c r="K707" s="123"/>
      <c r="L707" s="123"/>
      <c r="M707" s="123"/>
      <c r="N707" s="123"/>
      <c r="O707" s="123"/>
      <c r="P707" s="123"/>
    </row>
    <row r="708" spans="1:16" ht="12.75" customHeight="1" x14ac:dyDescent="0.2">
      <c r="A708" s="123"/>
      <c r="B708" s="123"/>
      <c r="C708" s="123"/>
      <c r="D708" s="123"/>
      <c r="E708" s="123"/>
      <c r="F708" s="123"/>
      <c r="G708" s="123"/>
      <c r="H708" s="125"/>
      <c r="I708" s="123"/>
      <c r="J708" s="123"/>
      <c r="K708" s="123"/>
      <c r="L708" s="123"/>
      <c r="M708" s="123"/>
      <c r="N708" s="123"/>
      <c r="O708" s="123"/>
      <c r="P708" s="123"/>
    </row>
    <row r="709" spans="1:16" ht="12.75" customHeight="1" x14ac:dyDescent="0.2">
      <c r="A709" s="123"/>
      <c r="B709" s="123"/>
      <c r="C709" s="123"/>
      <c r="D709" s="123"/>
      <c r="E709" s="123"/>
      <c r="F709" s="123"/>
      <c r="G709" s="123"/>
      <c r="H709" s="125"/>
      <c r="I709" s="123"/>
      <c r="J709" s="123"/>
      <c r="K709" s="123"/>
      <c r="L709" s="123"/>
      <c r="M709" s="123"/>
      <c r="N709" s="123"/>
      <c r="O709" s="123"/>
      <c r="P709" s="123"/>
    </row>
    <row r="710" spans="1:16" ht="12.75" customHeight="1" x14ac:dyDescent="0.2">
      <c r="A710" s="123"/>
      <c r="B710" s="123"/>
      <c r="C710" s="123"/>
      <c r="D710" s="123"/>
      <c r="E710" s="123"/>
      <c r="F710" s="123"/>
      <c r="G710" s="123"/>
      <c r="H710" s="125"/>
      <c r="I710" s="123"/>
      <c r="J710" s="123"/>
      <c r="K710" s="123"/>
      <c r="L710" s="123"/>
      <c r="M710" s="123"/>
      <c r="N710" s="123"/>
      <c r="O710" s="123"/>
      <c r="P710" s="123"/>
    </row>
    <row r="711" spans="1:16" ht="12.75" customHeight="1" x14ac:dyDescent="0.2">
      <c r="A711" s="123"/>
      <c r="B711" s="123"/>
      <c r="C711" s="123"/>
      <c r="D711" s="123"/>
      <c r="E711" s="123"/>
      <c r="F711" s="123"/>
      <c r="G711" s="123"/>
      <c r="H711" s="125"/>
      <c r="I711" s="123"/>
      <c r="J711" s="123"/>
      <c r="K711" s="123"/>
      <c r="L711" s="123"/>
      <c r="M711" s="123"/>
      <c r="N711" s="123"/>
      <c r="O711" s="123"/>
      <c r="P711" s="123"/>
    </row>
    <row r="712" spans="1:16" ht="12.75" customHeight="1" x14ac:dyDescent="0.2">
      <c r="A712" s="123"/>
      <c r="B712" s="123"/>
      <c r="C712" s="123"/>
      <c r="D712" s="123"/>
      <c r="E712" s="123"/>
      <c r="F712" s="123"/>
      <c r="G712" s="123"/>
      <c r="H712" s="125"/>
      <c r="I712" s="123"/>
      <c r="J712" s="123"/>
      <c r="K712" s="123"/>
      <c r="L712" s="123"/>
      <c r="M712" s="123"/>
      <c r="N712" s="123"/>
      <c r="O712" s="123"/>
      <c r="P712" s="123"/>
    </row>
    <row r="713" spans="1:16" ht="12.75" customHeight="1" x14ac:dyDescent="0.2">
      <c r="A713" s="123"/>
      <c r="B713" s="123"/>
      <c r="C713" s="123"/>
      <c r="D713" s="123"/>
      <c r="E713" s="123"/>
      <c r="F713" s="123"/>
      <c r="G713" s="123"/>
      <c r="H713" s="125"/>
      <c r="I713" s="123"/>
      <c r="J713" s="123"/>
      <c r="K713" s="123"/>
      <c r="L713" s="123"/>
      <c r="M713" s="123"/>
      <c r="N713" s="123"/>
      <c r="O713" s="123"/>
      <c r="P713" s="123"/>
    </row>
    <row r="714" spans="1:16" ht="12.75" customHeight="1" x14ac:dyDescent="0.2">
      <c r="A714" s="123"/>
      <c r="B714" s="123"/>
      <c r="C714" s="123"/>
      <c r="D714" s="123"/>
      <c r="E714" s="123"/>
      <c r="F714" s="123"/>
      <c r="G714" s="123"/>
      <c r="H714" s="125"/>
      <c r="I714" s="123"/>
      <c r="J714" s="123"/>
      <c r="K714" s="123"/>
      <c r="L714" s="123"/>
      <c r="M714" s="123"/>
      <c r="N714" s="123"/>
      <c r="O714" s="123"/>
      <c r="P714" s="123"/>
    </row>
    <row r="715" spans="1:16" ht="12.75" customHeight="1" x14ac:dyDescent="0.2">
      <c r="A715" s="123"/>
      <c r="B715" s="123"/>
      <c r="C715" s="123"/>
      <c r="D715" s="123"/>
      <c r="E715" s="123"/>
      <c r="F715" s="123"/>
      <c r="G715" s="123"/>
      <c r="H715" s="125"/>
      <c r="I715" s="123"/>
      <c r="J715" s="123"/>
      <c r="K715" s="123"/>
      <c r="L715" s="123"/>
      <c r="M715" s="123"/>
      <c r="N715" s="123"/>
      <c r="O715" s="123"/>
      <c r="P715" s="123"/>
    </row>
    <row r="716" spans="1:16" ht="12.75" customHeight="1" x14ac:dyDescent="0.2">
      <c r="A716" s="123"/>
      <c r="B716" s="123"/>
      <c r="C716" s="123"/>
      <c r="D716" s="123"/>
      <c r="E716" s="123"/>
      <c r="F716" s="123"/>
      <c r="G716" s="123"/>
      <c r="H716" s="125"/>
      <c r="I716" s="123"/>
      <c r="J716" s="123"/>
      <c r="K716" s="123"/>
      <c r="L716" s="123"/>
      <c r="M716" s="123"/>
      <c r="N716" s="123"/>
      <c r="O716" s="123"/>
      <c r="P716" s="123"/>
    </row>
    <row r="717" spans="1:16" ht="12.75" customHeight="1" x14ac:dyDescent="0.2">
      <c r="A717" s="123"/>
      <c r="B717" s="123"/>
      <c r="C717" s="123"/>
      <c r="D717" s="123"/>
      <c r="E717" s="123"/>
      <c r="F717" s="123"/>
      <c r="G717" s="123"/>
      <c r="H717" s="125"/>
      <c r="I717" s="123"/>
      <c r="J717" s="123"/>
      <c r="K717" s="123"/>
      <c r="L717" s="123"/>
      <c r="M717" s="123"/>
      <c r="N717" s="123"/>
      <c r="O717" s="123"/>
      <c r="P717" s="123"/>
    </row>
    <row r="718" spans="1:16" ht="12.75" customHeight="1" x14ac:dyDescent="0.2">
      <c r="A718" s="123"/>
      <c r="B718" s="123"/>
      <c r="C718" s="123"/>
      <c r="D718" s="123"/>
      <c r="E718" s="123"/>
      <c r="F718" s="123"/>
      <c r="G718" s="123"/>
      <c r="H718" s="125"/>
      <c r="I718" s="123"/>
      <c r="J718" s="123"/>
      <c r="K718" s="123"/>
      <c r="L718" s="123"/>
      <c r="M718" s="123"/>
      <c r="N718" s="123"/>
      <c r="O718" s="123"/>
      <c r="P718" s="123"/>
    </row>
    <row r="719" spans="1:16" ht="12.75" customHeight="1" x14ac:dyDescent="0.2">
      <c r="A719" s="123"/>
      <c r="B719" s="123"/>
      <c r="C719" s="123"/>
      <c r="D719" s="123"/>
      <c r="E719" s="123"/>
      <c r="F719" s="123"/>
      <c r="G719" s="123"/>
      <c r="H719" s="125"/>
      <c r="I719" s="123"/>
      <c r="J719" s="123"/>
      <c r="K719" s="123"/>
      <c r="L719" s="123"/>
      <c r="M719" s="123"/>
      <c r="N719" s="123"/>
      <c r="O719" s="123"/>
      <c r="P719" s="123"/>
    </row>
    <row r="720" spans="1:16" ht="12.75" customHeight="1" x14ac:dyDescent="0.2">
      <c r="A720" s="123"/>
      <c r="B720" s="123"/>
      <c r="C720" s="123"/>
      <c r="D720" s="123"/>
      <c r="E720" s="123"/>
      <c r="F720" s="123"/>
      <c r="G720" s="123"/>
      <c r="H720" s="125"/>
      <c r="I720" s="123"/>
      <c r="J720" s="123"/>
      <c r="K720" s="123"/>
      <c r="L720" s="123"/>
      <c r="M720" s="123"/>
      <c r="N720" s="123"/>
      <c r="O720" s="123"/>
      <c r="P720" s="123"/>
    </row>
    <row r="721" spans="1:16" ht="12.75" customHeight="1" x14ac:dyDescent="0.2">
      <c r="A721" s="123"/>
      <c r="B721" s="123"/>
      <c r="C721" s="123"/>
      <c r="D721" s="123"/>
      <c r="E721" s="123"/>
      <c r="F721" s="123"/>
      <c r="G721" s="123"/>
      <c r="H721" s="125"/>
      <c r="I721" s="123"/>
      <c r="J721" s="123"/>
      <c r="K721" s="123"/>
      <c r="L721" s="123"/>
      <c r="M721" s="123"/>
      <c r="N721" s="123"/>
      <c r="O721" s="123"/>
      <c r="P721" s="123"/>
    </row>
    <row r="722" spans="1:16" ht="12.75" customHeight="1" x14ac:dyDescent="0.2">
      <c r="A722" s="123"/>
      <c r="B722" s="123"/>
      <c r="C722" s="123"/>
      <c r="D722" s="123"/>
      <c r="E722" s="123"/>
      <c r="F722" s="123"/>
      <c r="G722" s="123"/>
      <c r="H722" s="125"/>
      <c r="I722" s="123"/>
      <c r="J722" s="123"/>
      <c r="K722" s="123"/>
      <c r="L722" s="123"/>
      <c r="M722" s="123"/>
      <c r="N722" s="123"/>
      <c r="O722" s="123"/>
      <c r="P722" s="123"/>
    </row>
    <row r="723" spans="1:16" ht="12.75" customHeight="1" x14ac:dyDescent="0.2">
      <c r="A723" s="123"/>
      <c r="B723" s="123"/>
      <c r="C723" s="123"/>
      <c r="D723" s="123"/>
      <c r="E723" s="123"/>
      <c r="F723" s="123"/>
      <c r="G723" s="123"/>
      <c r="H723" s="125"/>
      <c r="I723" s="123"/>
      <c r="J723" s="123"/>
      <c r="K723" s="123"/>
      <c r="L723" s="123"/>
      <c r="M723" s="123"/>
      <c r="N723" s="123"/>
      <c r="O723" s="123"/>
      <c r="P723" s="123"/>
    </row>
    <row r="724" spans="1:16" ht="12.75" customHeight="1" x14ac:dyDescent="0.2">
      <c r="A724" s="123"/>
      <c r="B724" s="123"/>
      <c r="C724" s="123"/>
      <c r="D724" s="123"/>
      <c r="E724" s="123"/>
      <c r="F724" s="123"/>
      <c r="G724" s="123"/>
      <c r="H724" s="125"/>
      <c r="I724" s="123"/>
      <c r="J724" s="123"/>
      <c r="K724" s="123"/>
      <c r="L724" s="123"/>
      <c r="M724" s="123"/>
      <c r="N724" s="123"/>
      <c r="O724" s="123"/>
      <c r="P724" s="123"/>
    </row>
    <row r="725" spans="1:16" ht="12.75" customHeight="1" x14ac:dyDescent="0.2">
      <c r="A725" s="123"/>
      <c r="B725" s="123"/>
      <c r="C725" s="123"/>
      <c r="D725" s="123"/>
      <c r="E725" s="123"/>
      <c r="F725" s="123"/>
      <c r="G725" s="123"/>
      <c r="H725" s="125"/>
      <c r="I725" s="123"/>
      <c r="J725" s="123"/>
      <c r="K725" s="123"/>
      <c r="L725" s="123"/>
      <c r="M725" s="123"/>
      <c r="N725" s="123"/>
      <c r="O725" s="123"/>
      <c r="P725" s="123"/>
    </row>
    <row r="726" spans="1:16" ht="12.75" customHeight="1" x14ac:dyDescent="0.2">
      <c r="A726" s="123"/>
      <c r="B726" s="123"/>
      <c r="C726" s="123"/>
      <c r="D726" s="123"/>
      <c r="E726" s="123"/>
      <c r="F726" s="123"/>
      <c r="G726" s="123"/>
      <c r="H726" s="125"/>
      <c r="I726" s="123"/>
      <c r="J726" s="123"/>
      <c r="K726" s="123"/>
      <c r="L726" s="123"/>
      <c r="M726" s="123"/>
      <c r="N726" s="123"/>
      <c r="O726" s="123"/>
      <c r="P726" s="123"/>
    </row>
    <row r="727" spans="1:16" ht="12.75" customHeight="1" x14ac:dyDescent="0.2">
      <c r="A727" s="123"/>
      <c r="B727" s="123"/>
      <c r="C727" s="123"/>
      <c r="D727" s="123"/>
      <c r="E727" s="123"/>
      <c r="F727" s="123"/>
      <c r="G727" s="123"/>
      <c r="H727" s="125"/>
      <c r="I727" s="123"/>
      <c r="J727" s="123"/>
      <c r="K727" s="123"/>
      <c r="L727" s="123"/>
      <c r="M727" s="123"/>
      <c r="N727" s="123"/>
      <c r="O727" s="123"/>
      <c r="P727" s="123"/>
    </row>
    <row r="728" spans="1:16" ht="12.75" customHeight="1" x14ac:dyDescent="0.2">
      <c r="A728" s="123"/>
      <c r="B728" s="123"/>
      <c r="C728" s="123"/>
      <c r="D728" s="123"/>
      <c r="E728" s="123"/>
      <c r="F728" s="123"/>
      <c r="G728" s="123"/>
      <c r="H728" s="125"/>
      <c r="I728" s="123"/>
      <c r="J728" s="123"/>
      <c r="K728" s="123"/>
      <c r="L728" s="123"/>
      <c r="M728" s="123"/>
      <c r="N728" s="123"/>
      <c r="O728" s="123"/>
      <c r="P728" s="123"/>
    </row>
    <row r="729" spans="1:16" ht="12.75" customHeight="1" x14ac:dyDescent="0.2">
      <c r="A729" s="123"/>
      <c r="B729" s="123"/>
      <c r="C729" s="123"/>
      <c r="D729" s="123"/>
      <c r="E729" s="123"/>
      <c r="F729" s="123"/>
      <c r="G729" s="123"/>
      <c r="H729" s="125"/>
      <c r="I729" s="123"/>
      <c r="J729" s="123"/>
      <c r="K729" s="123"/>
      <c r="L729" s="123"/>
      <c r="M729" s="123"/>
      <c r="N729" s="123"/>
      <c r="O729" s="123"/>
      <c r="P729" s="123"/>
    </row>
    <row r="730" spans="1:16" ht="12.75" customHeight="1" x14ac:dyDescent="0.2">
      <c r="A730" s="123"/>
      <c r="B730" s="123"/>
      <c r="C730" s="123"/>
      <c r="D730" s="123"/>
      <c r="E730" s="123"/>
      <c r="F730" s="123"/>
      <c r="G730" s="123"/>
      <c r="H730" s="125"/>
      <c r="I730" s="123"/>
      <c r="J730" s="123"/>
      <c r="K730" s="123"/>
      <c r="L730" s="123"/>
      <c r="M730" s="123"/>
      <c r="N730" s="123"/>
      <c r="O730" s="123"/>
      <c r="P730" s="123"/>
    </row>
    <row r="731" spans="1:16" ht="12.75" customHeight="1" x14ac:dyDescent="0.2">
      <c r="A731" s="123"/>
      <c r="B731" s="123"/>
      <c r="C731" s="123"/>
      <c r="D731" s="123"/>
      <c r="E731" s="123"/>
      <c r="F731" s="123"/>
      <c r="G731" s="123"/>
      <c r="H731" s="125"/>
      <c r="I731" s="123"/>
      <c r="J731" s="123"/>
      <c r="K731" s="123"/>
      <c r="L731" s="123"/>
      <c r="M731" s="123"/>
      <c r="N731" s="123"/>
      <c r="O731" s="123"/>
      <c r="P731" s="123"/>
    </row>
    <row r="732" spans="1:16" ht="12.75" customHeight="1" x14ac:dyDescent="0.2">
      <c r="A732" s="123"/>
      <c r="B732" s="123"/>
      <c r="C732" s="123"/>
      <c r="D732" s="123"/>
      <c r="E732" s="123"/>
      <c r="F732" s="123"/>
      <c r="G732" s="123"/>
      <c r="H732" s="125"/>
      <c r="I732" s="123"/>
      <c r="J732" s="123"/>
      <c r="K732" s="123"/>
      <c r="L732" s="123"/>
      <c r="M732" s="123"/>
      <c r="N732" s="123"/>
      <c r="O732" s="123"/>
      <c r="P732" s="123"/>
    </row>
    <row r="733" spans="1:16" ht="12.75" customHeight="1" x14ac:dyDescent="0.2">
      <c r="A733" s="123"/>
      <c r="B733" s="123"/>
      <c r="C733" s="123"/>
      <c r="D733" s="123"/>
      <c r="E733" s="123"/>
      <c r="F733" s="123"/>
      <c r="G733" s="123"/>
      <c r="H733" s="125"/>
      <c r="I733" s="123"/>
      <c r="J733" s="123"/>
      <c r="K733" s="123"/>
      <c r="L733" s="123"/>
      <c r="M733" s="123"/>
      <c r="N733" s="123"/>
      <c r="O733" s="123"/>
      <c r="P733" s="123"/>
    </row>
    <row r="734" spans="1:16" ht="12.75" customHeight="1" x14ac:dyDescent="0.2">
      <c r="A734" s="123"/>
      <c r="B734" s="123"/>
      <c r="C734" s="123"/>
      <c r="D734" s="123"/>
      <c r="E734" s="123"/>
      <c r="F734" s="123"/>
      <c r="G734" s="123"/>
      <c r="H734" s="125"/>
      <c r="I734" s="123"/>
      <c r="J734" s="123"/>
      <c r="K734" s="123"/>
      <c r="L734" s="123"/>
      <c r="M734" s="123"/>
      <c r="N734" s="123"/>
      <c r="O734" s="123"/>
      <c r="P734" s="123"/>
    </row>
    <row r="735" spans="1:16" ht="12.75" customHeight="1" x14ac:dyDescent="0.2">
      <c r="A735" s="123"/>
      <c r="B735" s="123"/>
      <c r="C735" s="123"/>
      <c r="D735" s="123"/>
      <c r="E735" s="123"/>
      <c r="F735" s="123"/>
      <c r="G735" s="123"/>
      <c r="H735" s="125"/>
      <c r="I735" s="123"/>
      <c r="J735" s="123"/>
      <c r="K735" s="123"/>
      <c r="L735" s="123"/>
      <c r="M735" s="123"/>
      <c r="N735" s="123"/>
      <c r="O735" s="123"/>
      <c r="P735" s="123"/>
    </row>
    <row r="736" spans="1:16" ht="12.75" customHeight="1" x14ac:dyDescent="0.2">
      <c r="A736" s="123"/>
      <c r="B736" s="123"/>
      <c r="C736" s="123"/>
      <c r="D736" s="123"/>
      <c r="E736" s="123"/>
      <c r="F736" s="123"/>
      <c r="G736" s="123"/>
      <c r="H736" s="125"/>
      <c r="I736" s="123"/>
      <c r="J736" s="123"/>
      <c r="K736" s="123"/>
      <c r="L736" s="123"/>
      <c r="M736" s="123"/>
      <c r="N736" s="123"/>
      <c r="O736" s="123"/>
      <c r="P736" s="123"/>
    </row>
    <row r="737" spans="1:16" ht="12.75" customHeight="1" x14ac:dyDescent="0.2">
      <c r="A737" s="123"/>
      <c r="B737" s="123"/>
      <c r="C737" s="123"/>
      <c r="D737" s="123"/>
      <c r="E737" s="123"/>
      <c r="F737" s="123"/>
      <c r="G737" s="123"/>
      <c r="H737" s="125"/>
      <c r="I737" s="123"/>
      <c r="J737" s="123"/>
      <c r="K737" s="123"/>
      <c r="L737" s="123"/>
      <c r="M737" s="123"/>
      <c r="N737" s="123"/>
      <c r="O737" s="123"/>
      <c r="P737" s="123"/>
    </row>
    <row r="738" spans="1:16" ht="12.75" customHeight="1" x14ac:dyDescent="0.2">
      <c r="A738" s="123"/>
      <c r="B738" s="123"/>
      <c r="C738" s="123"/>
      <c r="D738" s="123"/>
      <c r="E738" s="123"/>
      <c r="F738" s="123"/>
      <c r="G738" s="123"/>
      <c r="H738" s="125"/>
      <c r="I738" s="123"/>
      <c r="J738" s="123"/>
      <c r="K738" s="123"/>
      <c r="L738" s="123"/>
      <c r="M738" s="123"/>
      <c r="N738" s="123"/>
      <c r="O738" s="123"/>
      <c r="P738" s="123"/>
    </row>
    <row r="739" spans="1:16" ht="12.75" customHeight="1" x14ac:dyDescent="0.2">
      <c r="A739" s="123"/>
      <c r="B739" s="123"/>
      <c r="C739" s="123"/>
      <c r="D739" s="123"/>
      <c r="E739" s="123"/>
      <c r="F739" s="123"/>
      <c r="G739" s="123"/>
      <c r="H739" s="125"/>
      <c r="I739" s="123"/>
      <c r="J739" s="123"/>
      <c r="K739" s="123"/>
      <c r="L739" s="123"/>
      <c r="M739" s="123"/>
      <c r="N739" s="123"/>
      <c r="O739" s="123"/>
      <c r="P739" s="123"/>
    </row>
    <row r="740" spans="1:16" ht="12.75" customHeight="1" x14ac:dyDescent="0.2">
      <c r="A740" s="123"/>
      <c r="B740" s="123"/>
      <c r="C740" s="123"/>
      <c r="D740" s="123"/>
      <c r="E740" s="123"/>
      <c r="F740" s="123"/>
      <c r="G740" s="123"/>
      <c r="H740" s="125"/>
      <c r="I740" s="123"/>
      <c r="J740" s="123"/>
      <c r="K740" s="123"/>
      <c r="L740" s="123"/>
      <c r="M740" s="123"/>
      <c r="N740" s="123"/>
      <c r="O740" s="123"/>
      <c r="P740" s="123"/>
    </row>
    <row r="741" spans="1:16" ht="12.75" customHeight="1" x14ac:dyDescent="0.2">
      <c r="A741" s="123"/>
      <c r="B741" s="123"/>
      <c r="C741" s="123"/>
      <c r="D741" s="123"/>
      <c r="E741" s="123"/>
      <c r="F741" s="123"/>
      <c r="G741" s="123"/>
      <c r="H741" s="125"/>
      <c r="I741" s="123"/>
      <c r="J741" s="123"/>
      <c r="K741" s="123"/>
      <c r="L741" s="123"/>
      <c r="M741" s="123"/>
      <c r="N741" s="123"/>
      <c r="O741" s="123"/>
      <c r="P741" s="123"/>
    </row>
    <row r="742" spans="1:16" ht="12.75" customHeight="1" x14ac:dyDescent="0.2">
      <c r="A742" s="123"/>
      <c r="B742" s="123"/>
      <c r="C742" s="123"/>
      <c r="D742" s="123"/>
      <c r="E742" s="123"/>
      <c r="F742" s="123"/>
      <c r="G742" s="123"/>
      <c r="H742" s="125"/>
      <c r="I742" s="123"/>
      <c r="J742" s="123"/>
      <c r="K742" s="123"/>
      <c r="L742" s="123"/>
      <c r="M742" s="123"/>
      <c r="N742" s="123"/>
      <c r="O742" s="123"/>
      <c r="P742" s="123"/>
    </row>
    <row r="743" spans="1:16" ht="12.75" customHeight="1" x14ac:dyDescent="0.2">
      <c r="A743" s="123"/>
      <c r="B743" s="123"/>
      <c r="C743" s="123"/>
      <c r="D743" s="123"/>
      <c r="E743" s="123"/>
      <c r="F743" s="123"/>
      <c r="G743" s="123"/>
      <c r="H743" s="125"/>
      <c r="I743" s="123"/>
      <c r="J743" s="123"/>
      <c r="K743" s="123"/>
      <c r="L743" s="123"/>
      <c r="M743" s="123"/>
      <c r="N743" s="123"/>
      <c r="O743" s="123"/>
      <c r="P743" s="123"/>
    </row>
    <row r="744" spans="1:16" ht="12.75" customHeight="1" x14ac:dyDescent="0.2">
      <c r="A744" s="123"/>
      <c r="B744" s="123"/>
      <c r="C744" s="123"/>
      <c r="D744" s="123"/>
      <c r="E744" s="123"/>
      <c r="F744" s="123"/>
      <c r="G744" s="123"/>
      <c r="H744" s="125"/>
      <c r="I744" s="123"/>
      <c r="J744" s="123"/>
      <c r="K744" s="123"/>
      <c r="L744" s="123"/>
      <c r="M744" s="123"/>
      <c r="N744" s="123"/>
      <c r="O744" s="123"/>
      <c r="P744" s="123"/>
    </row>
    <row r="745" spans="1:16" ht="12.75" customHeight="1" x14ac:dyDescent="0.2">
      <c r="A745" s="123"/>
      <c r="B745" s="123"/>
      <c r="C745" s="123"/>
      <c r="D745" s="123"/>
      <c r="E745" s="123"/>
      <c r="F745" s="123"/>
      <c r="G745" s="123"/>
      <c r="H745" s="125"/>
      <c r="I745" s="123"/>
      <c r="J745" s="123"/>
      <c r="K745" s="123"/>
      <c r="L745" s="123"/>
      <c r="M745" s="123"/>
      <c r="N745" s="123"/>
      <c r="O745" s="123"/>
      <c r="P745" s="123"/>
    </row>
    <row r="746" spans="1:16" ht="12.75" customHeight="1" x14ac:dyDescent="0.2">
      <c r="A746" s="123"/>
      <c r="B746" s="123"/>
      <c r="C746" s="123"/>
      <c r="D746" s="123"/>
      <c r="E746" s="123"/>
      <c r="F746" s="123"/>
      <c r="G746" s="123"/>
      <c r="H746" s="125"/>
      <c r="I746" s="123"/>
      <c r="J746" s="123"/>
      <c r="K746" s="123"/>
      <c r="L746" s="123"/>
      <c r="M746" s="123"/>
      <c r="N746" s="123"/>
      <c r="O746" s="123"/>
      <c r="P746" s="123"/>
    </row>
    <row r="747" spans="1:16" ht="12.75" customHeight="1" x14ac:dyDescent="0.2">
      <c r="A747" s="123"/>
      <c r="B747" s="123"/>
      <c r="C747" s="123"/>
      <c r="D747" s="123"/>
      <c r="E747" s="123"/>
      <c r="F747" s="123"/>
      <c r="G747" s="123"/>
      <c r="H747" s="125"/>
      <c r="I747" s="123"/>
      <c r="J747" s="123"/>
      <c r="K747" s="123"/>
      <c r="L747" s="123"/>
      <c r="M747" s="123"/>
      <c r="N747" s="123"/>
      <c r="O747" s="123"/>
      <c r="P747" s="123"/>
    </row>
    <row r="748" spans="1:16" ht="12.75" customHeight="1" x14ac:dyDescent="0.2">
      <c r="A748" s="123"/>
      <c r="B748" s="123"/>
      <c r="C748" s="123"/>
      <c r="D748" s="123"/>
      <c r="E748" s="123"/>
      <c r="F748" s="123"/>
      <c r="G748" s="123"/>
      <c r="H748" s="125"/>
      <c r="I748" s="123"/>
      <c r="J748" s="123"/>
      <c r="K748" s="123"/>
      <c r="L748" s="123"/>
      <c r="M748" s="123"/>
      <c r="N748" s="123"/>
      <c r="O748" s="123"/>
      <c r="P748" s="123"/>
    </row>
    <row r="749" spans="1:16" ht="12.75" customHeight="1" x14ac:dyDescent="0.2">
      <c r="A749" s="123"/>
      <c r="B749" s="123"/>
      <c r="C749" s="123"/>
      <c r="D749" s="123"/>
      <c r="E749" s="123"/>
      <c r="F749" s="123"/>
      <c r="G749" s="123"/>
      <c r="H749" s="125"/>
      <c r="I749" s="123"/>
      <c r="J749" s="123"/>
      <c r="K749" s="123"/>
      <c r="L749" s="123"/>
      <c r="M749" s="123"/>
      <c r="N749" s="123"/>
      <c r="O749" s="123"/>
      <c r="P749" s="123"/>
    </row>
    <row r="750" spans="1:16" ht="12.75" customHeight="1" x14ac:dyDescent="0.2">
      <c r="A750" s="123"/>
      <c r="B750" s="123"/>
      <c r="C750" s="123"/>
      <c r="D750" s="123"/>
      <c r="E750" s="123"/>
      <c r="F750" s="123"/>
      <c r="G750" s="123"/>
      <c r="H750" s="125"/>
      <c r="I750" s="123"/>
      <c r="J750" s="123"/>
      <c r="K750" s="123"/>
      <c r="L750" s="123"/>
      <c r="M750" s="123"/>
      <c r="N750" s="123"/>
      <c r="O750" s="123"/>
      <c r="P750" s="123"/>
    </row>
    <row r="751" spans="1:16" ht="12.75" customHeight="1" x14ac:dyDescent="0.2">
      <c r="A751" s="123"/>
      <c r="B751" s="123"/>
      <c r="C751" s="123"/>
      <c r="D751" s="123"/>
      <c r="E751" s="123"/>
      <c r="F751" s="123"/>
      <c r="G751" s="123"/>
      <c r="H751" s="125"/>
      <c r="I751" s="123"/>
      <c r="J751" s="123"/>
      <c r="K751" s="123"/>
      <c r="L751" s="123"/>
      <c r="M751" s="123"/>
      <c r="N751" s="123"/>
      <c r="O751" s="123"/>
      <c r="P751" s="123"/>
    </row>
    <row r="752" spans="1:16" ht="12.75" customHeight="1" x14ac:dyDescent="0.2">
      <c r="A752" s="123"/>
      <c r="B752" s="123"/>
      <c r="C752" s="123"/>
      <c r="D752" s="123"/>
      <c r="E752" s="123"/>
      <c r="F752" s="123"/>
      <c r="G752" s="123"/>
      <c r="H752" s="125"/>
      <c r="I752" s="123"/>
      <c r="J752" s="123"/>
      <c r="K752" s="123"/>
      <c r="L752" s="123"/>
      <c r="M752" s="123"/>
      <c r="N752" s="123"/>
      <c r="O752" s="123"/>
      <c r="P752" s="123"/>
    </row>
    <row r="753" spans="1:16" ht="12.75" customHeight="1" x14ac:dyDescent="0.2">
      <c r="A753" s="123"/>
      <c r="B753" s="123"/>
      <c r="C753" s="123"/>
      <c r="D753" s="123"/>
      <c r="E753" s="123"/>
      <c r="F753" s="123"/>
      <c r="G753" s="123"/>
      <c r="H753" s="125"/>
      <c r="I753" s="123"/>
      <c r="J753" s="123"/>
      <c r="K753" s="123"/>
      <c r="L753" s="123"/>
      <c r="M753" s="123"/>
      <c r="N753" s="123"/>
      <c r="O753" s="123"/>
      <c r="P753" s="123"/>
    </row>
    <row r="754" spans="1:16" ht="12.75" customHeight="1" x14ac:dyDescent="0.2">
      <c r="A754" s="123"/>
      <c r="B754" s="123"/>
      <c r="C754" s="123"/>
      <c r="D754" s="123"/>
      <c r="E754" s="123"/>
      <c r="F754" s="123"/>
      <c r="G754" s="123"/>
      <c r="H754" s="125"/>
      <c r="I754" s="123"/>
      <c r="J754" s="123"/>
      <c r="K754" s="123"/>
      <c r="L754" s="123"/>
      <c r="M754" s="123"/>
      <c r="N754" s="123"/>
      <c r="O754" s="123"/>
      <c r="P754" s="123"/>
    </row>
    <row r="755" spans="1:16" ht="12.75" customHeight="1" x14ac:dyDescent="0.2">
      <c r="A755" s="123"/>
      <c r="B755" s="123"/>
      <c r="C755" s="123"/>
      <c r="D755" s="123"/>
      <c r="E755" s="123"/>
      <c r="F755" s="123"/>
      <c r="G755" s="123"/>
      <c r="H755" s="125"/>
      <c r="I755" s="123"/>
      <c r="J755" s="123"/>
      <c r="K755" s="123"/>
      <c r="L755" s="123"/>
      <c r="M755" s="123"/>
      <c r="N755" s="123"/>
      <c r="O755" s="123"/>
      <c r="P755" s="123"/>
    </row>
    <row r="756" spans="1:16" ht="12.75" customHeight="1" x14ac:dyDescent="0.2">
      <c r="A756" s="123"/>
      <c r="B756" s="123"/>
      <c r="C756" s="123"/>
      <c r="D756" s="123"/>
      <c r="E756" s="123"/>
      <c r="F756" s="123"/>
      <c r="G756" s="123"/>
      <c r="H756" s="125"/>
      <c r="I756" s="123"/>
      <c r="J756" s="123"/>
      <c r="K756" s="123"/>
      <c r="L756" s="123"/>
      <c r="M756" s="123"/>
      <c r="N756" s="123"/>
      <c r="O756" s="123"/>
      <c r="P756" s="123"/>
    </row>
    <row r="757" spans="1:16" ht="12.75" customHeight="1" x14ac:dyDescent="0.2">
      <c r="A757" s="123"/>
      <c r="B757" s="123"/>
      <c r="C757" s="123"/>
      <c r="D757" s="123"/>
      <c r="E757" s="123"/>
      <c r="F757" s="123"/>
      <c r="G757" s="123"/>
      <c r="H757" s="125"/>
      <c r="I757" s="123"/>
      <c r="J757" s="123"/>
      <c r="K757" s="123"/>
      <c r="L757" s="123"/>
      <c r="M757" s="123"/>
      <c r="N757" s="123"/>
      <c r="O757" s="123"/>
      <c r="P757" s="123"/>
    </row>
    <row r="758" spans="1:16" ht="12.75" customHeight="1" x14ac:dyDescent="0.2">
      <c r="A758" s="123"/>
      <c r="B758" s="123"/>
      <c r="C758" s="123"/>
      <c r="D758" s="123"/>
      <c r="E758" s="123"/>
      <c r="F758" s="123"/>
      <c r="G758" s="123"/>
      <c r="H758" s="125"/>
      <c r="I758" s="123"/>
      <c r="J758" s="123"/>
      <c r="K758" s="123"/>
      <c r="L758" s="123"/>
      <c r="M758" s="123"/>
      <c r="N758" s="123"/>
      <c r="O758" s="123"/>
      <c r="P758" s="123"/>
    </row>
    <row r="759" spans="1:16" ht="12.75" customHeight="1" x14ac:dyDescent="0.2">
      <c r="A759" s="123"/>
      <c r="B759" s="123"/>
      <c r="C759" s="123"/>
      <c r="D759" s="123"/>
      <c r="E759" s="123"/>
      <c r="F759" s="123"/>
      <c r="G759" s="123"/>
      <c r="H759" s="125"/>
      <c r="I759" s="123"/>
      <c r="J759" s="123"/>
      <c r="K759" s="123"/>
      <c r="L759" s="123"/>
      <c r="M759" s="123"/>
      <c r="N759" s="123"/>
      <c r="O759" s="123"/>
      <c r="P759" s="123"/>
    </row>
    <row r="760" spans="1:16" ht="12.75" customHeight="1" x14ac:dyDescent="0.2">
      <c r="A760" s="123"/>
      <c r="B760" s="123"/>
      <c r="C760" s="123"/>
      <c r="D760" s="123"/>
      <c r="E760" s="123"/>
      <c r="F760" s="123"/>
      <c r="G760" s="123"/>
      <c r="H760" s="125"/>
      <c r="I760" s="123"/>
      <c r="J760" s="123"/>
      <c r="K760" s="123"/>
      <c r="L760" s="123"/>
      <c r="M760" s="123"/>
      <c r="N760" s="123"/>
      <c r="O760" s="123"/>
      <c r="P760" s="123"/>
    </row>
    <row r="761" spans="1:16" ht="12.75" customHeight="1" x14ac:dyDescent="0.2">
      <c r="A761" s="123"/>
      <c r="B761" s="123"/>
      <c r="C761" s="123"/>
      <c r="D761" s="123"/>
      <c r="E761" s="123"/>
      <c r="F761" s="123"/>
      <c r="G761" s="123"/>
      <c r="H761" s="125"/>
      <c r="I761" s="123"/>
      <c r="J761" s="123"/>
      <c r="K761" s="123"/>
      <c r="L761" s="123"/>
      <c r="M761" s="123"/>
      <c r="N761" s="123"/>
      <c r="O761" s="123"/>
      <c r="P761" s="123"/>
    </row>
    <row r="762" spans="1:16" ht="12.75" customHeight="1" x14ac:dyDescent="0.2">
      <c r="A762" s="123"/>
      <c r="B762" s="123"/>
      <c r="C762" s="123"/>
      <c r="D762" s="123"/>
      <c r="E762" s="123"/>
      <c r="F762" s="123"/>
      <c r="G762" s="123"/>
      <c r="H762" s="125"/>
      <c r="I762" s="123"/>
      <c r="J762" s="123"/>
      <c r="K762" s="123"/>
      <c r="L762" s="123"/>
      <c r="M762" s="123"/>
      <c r="N762" s="123"/>
      <c r="O762" s="123"/>
      <c r="P762" s="123"/>
    </row>
    <row r="763" spans="1:16" ht="12.75" customHeight="1" x14ac:dyDescent="0.2">
      <c r="A763" s="123"/>
      <c r="B763" s="123"/>
      <c r="C763" s="123"/>
      <c r="D763" s="123"/>
      <c r="E763" s="123"/>
      <c r="F763" s="123"/>
      <c r="G763" s="123"/>
      <c r="H763" s="125"/>
      <c r="I763" s="123"/>
      <c r="J763" s="123"/>
      <c r="K763" s="123"/>
      <c r="L763" s="123"/>
      <c r="M763" s="123"/>
      <c r="N763" s="123"/>
      <c r="O763" s="123"/>
      <c r="P763" s="123"/>
    </row>
    <row r="764" spans="1:16" ht="12.75" customHeight="1" x14ac:dyDescent="0.2">
      <c r="A764" s="123"/>
      <c r="B764" s="123"/>
      <c r="C764" s="123"/>
      <c r="D764" s="123"/>
      <c r="E764" s="123"/>
      <c r="F764" s="123"/>
      <c r="G764" s="123"/>
      <c r="H764" s="125"/>
      <c r="I764" s="123"/>
      <c r="J764" s="123"/>
      <c r="K764" s="123"/>
      <c r="L764" s="123"/>
      <c r="M764" s="123"/>
      <c r="N764" s="123"/>
      <c r="O764" s="123"/>
      <c r="P764" s="123"/>
    </row>
    <row r="765" spans="1:16" ht="12.75" customHeight="1" x14ac:dyDescent="0.2">
      <c r="A765" s="123"/>
      <c r="B765" s="123"/>
      <c r="C765" s="123"/>
      <c r="D765" s="123"/>
      <c r="E765" s="123"/>
      <c r="F765" s="123"/>
      <c r="G765" s="123"/>
      <c r="H765" s="125"/>
      <c r="I765" s="123"/>
      <c r="J765" s="123"/>
      <c r="K765" s="123"/>
      <c r="L765" s="123"/>
      <c r="M765" s="123"/>
      <c r="N765" s="123"/>
      <c r="O765" s="123"/>
      <c r="P765" s="123"/>
    </row>
    <row r="766" spans="1:16" ht="12.75" customHeight="1" x14ac:dyDescent="0.2">
      <c r="A766" s="123"/>
      <c r="B766" s="123"/>
      <c r="C766" s="123"/>
      <c r="D766" s="123"/>
      <c r="E766" s="123"/>
      <c r="F766" s="123"/>
      <c r="G766" s="123"/>
      <c r="H766" s="125"/>
      <c r="I766" s="123"/>
      <c r="J766" s="123"/>
      <c r="K766" s="123"/>
      <c r="L766" s="123"/>
      <c r="M766" s="123"/>
      <c r="N766" s="123"/>
      <c r="O766" s="123"/>
      <c r="P766" s="123"/>
    </row>
    <row r="767" spans="1:16" ht="12.75" customHeight="1" x14ac:dyDescent="0.2">
      <c r="A767" s="123"/>
      <c r="B767" s="123"/>
      <c r="C767" s="123"/>
      <c r="D767" s="123"/>
      <c r="E767" s="123"/>
      <c r="F767" s="123"/>
      <c r="G767" s="123"/>
      <c r="H767" s="125"/>
      <c r="I767" s="123"/>
      <c r="J767" s="123"/>
      <c r="K767" s="123"/>
      <c r="L767" s="123"/>
      <c r="M767" s="123"/>
      <c r="N767" s="123"/>
      <c r="O767" s="123"/>
      <c r="P767" s="123"/>
    </row>
    <row r="768" spans="1:16" ht="12.75" customHeight="1" x14ac:dyDescent="0.2">
      <c r="A768" s="123"/>
      <c r="B768" s="123"/>
      <c r="C768" s="123"/>
      <c r="D768" s="123"/>
      <c r="E768" s="123"/>
      <c r="F768" s="123"/>
      <c r="G768" s="123"/>
      <c r="H768" s="125"/>
      <c r="I768" s="123"/>
      <c r="J768" s="123"/>
      <c r="K768" s="123"/>
      <c r="L768" s="123"/>
      <c r="M768" s="123"/>
      <c r="N768" s="123"/>
      <c r="O768" s="123"/>
      <c r="P768" s="123"/>
    </row>
    <row r="769" spans="1:16" ht="12.75" customHeight="1" x14ac:dyDescent="0.2">
      <c r="A769" s="123"/>
      <c r="B769" s="123"/>
      <c r="C769" s="123"/>
      <c r="D769" s="123"/>
      <c r="E769" s="123"/>
      <c r="F769" s="123"/>
      <c r="G769" s="123"/>
      <c r="H769" s="125"/>
      <c r="I769" s="123"/>
      <c r="J769" s="123"/>
      <c r="K769" s="123"/>
      <c r="L769" s="123"/>
      <c r="M769" s="123"/>
      <c r="N769" s="123"/>
      <c r="O769" s="123"/>
      <c r="P769" s="123"/>
    </row>
    <row r="770" spans="1:16" ht="12.75" customHeight="1" x14ac:dyDescent="0.2">
      <c r="A770" s="123"/>
      <c r="B770" s="123"/>
      <c r="C770" s="123"/>
      <c r="D770" s="123"/>
      <c r="E770" s="123"/>
      <c r="F770" s="123"/>
      <c r="G770" s="123"/>
      <c r="H770" s="125"/>
      <c r="I770" s="123"/>
      <c r="J770" s="123"/>
      <c r="K770" s="123"/>
      <c r="L770" s="123"/>
      <c r="M770" s="123"/>
      <c r="N770" s="123"/>
      <c r="O770" s="123"/>
      <c r="P770" s="123"/>
    </row>
    <row r="771" spans="1:16" ht="12.75" customHeight="1" x14ac:dyDescent="0.2">
      <c r="A771" s="123"/>
      <c r="B771" s="123"/>
      <c r="C771" s="123"/>
      <c r="D771" s="123"/>
      <c r="E771" s="123"/>
      <c r="F771" s="123"/>
      <c r="G771" s="123"/>
      <c r="H771" s="125"/>
      <c r="I771" s="123"/>
      <c r="J771" s="123"/>
      <c r="K771" s="123"/>
      <c r="L771" s="123"/>
      <c r="M771" s="123"/>
      <c r="N771" s="123"/>
      <c r="O771" s="123"/>
      <c r="P771" s="123"/>
    </row>
    <row r="772" spans="1:16" ht="12.75" customHeight="1" x14ac:dyDescent="0.2">
      <c r="A772" s="123"/>
      <c r="B772" s="123"/>
      <c r="C772" s="123"/>
      <c r="D772" s="123"/>
      <c r="E772" s="123"/>
      <c r="F772" s="123"/>
      <c r="G772" s="123"/>
      <c r="H772" s="125"/>
      <c r="I772" s="123"/>
      <c r="J772" s="123"/>
      <c r="K772" s="123"/>
      <c r="L772" s="123"/>
      <c r="M772" s="123"/>
      <c r="N772" s="123"/>
      <c r="O772" s="123"/>
      <c r="P772" s="123"/>
    </row>
    <row r="773" spans="1:16" ht="12.75" customHeight="1" x14ac:dyDescent="0.2">
      <c r="A773" s="123"/>
      <c r="B773" s="123"/>
      <c r="C773" s="123"/>
      <c r="D773" s="123"/>
      <c r="E773" s="123"/>
      <c r="F773" s="123"/>
      <c r="G773" s="123"/>
      <c r="H773" s="125"/>
      <c r="I773" s="123"/>
      <c r="J773" s="123"/>
      <c r="K773" s="123"/>
      <c r="L773" s="123"/>
      <c r="M773" s="123"/>
      <c r="N773" s="123"/>
      <c r="O773" s="123"/>
      <c r="P773" s="123"/>
    </row>
    <row r="774" spans="1:16" ht="12.75" customHeight="1" x14ac:dyDescent="0.2">
      <c r="A774" s="123"/>
      <c r="B774" s="123"/>
      <c r="C774" s="123"/>
      <c r="D774" s="123"/>
      <c r="E774" s="123"/>
      <c r="F774" s="123"/>
      <c r="G774" s="123"/>
      <c r="H774" s="125"/>
      <c r="I774" s="123"/>
      <c r="J774" s="123"/>
      <c r="K774" s="123"/>
      <c r="L774" s="123"/>
      <c r="M774" s="123"/>
      <c r="N774" s="123"/>
      <c r="O774" s="123"/>
      <c r="P774" s="123"/>
    </row>
    <row r="775" spans="1:16" ht="12.75" customHeight="1" x14ac:dyDescent="0.2">
      <c r="A775" s="123"/>
      <c r="B775" s="123"/>
      <c r="C775" s="123"/>
      <c r="D775" s="123"/>
      <c r="E775" s="123"/>
      <c r="F775" s="123"/>
      <c r="G775" s="123"/>
      <c r="H775" s="125"/>
      <c r="I775" s="123"/>
      <c r="J775" s="123"/>
      <c r="K775" s="123"/>
      <c r="L775" s="123"/>
      <c r="M775" s="123"/>
      <c r="N775" s="123"/>
      <c r="O775" s="123"/>
      <c r="P775" s="123"/>
    </row>
    <row r="776" spans="1:16" ht="12.75" customHeight="1" x14ac:dyDescent="0.2">
      <c r="A776" s="123"/>
      <c r="B776" s="123"/>
      <c r="C776" s="123"/>
      <c r="D776" s="123"/>
      <c r="E776" s="123"/>
      <c r="F776" s="123"/>
      <c r="G776" s="123"/>
      <c r="H776" s="125"/>
      <c r="I776" s="123"/>
      <c r="J776" s="123"/>
      <c r="K776" s="123"/>
      <c r="L776" s="123"/>
      <c r="M776" s="123"/>
      <c r="N776" s="123"/>
      <c r="O776" s="123"/>
      <c r="P776" s="123"/>
    </row>
    <row r="777" spans="1:16" ht="12.75" customHeight="1" x14ac:dyDescent="0.2">
      <c r="A777" s="123"/>
      <c r="B777" s="123"/>
      <c r="C777" s="123"/>
      <c r="D777" s="123"/>
      <c r="E777" s="123"/>
      <c r="F777" s="123"/>
      <c r="G777" s="123"/>
      <c r="H777" s="125"/>
      <c r="I777" s="123"/>
      <c r="J777" s="123"/>
      <c r="K777" s="123"/>
      <c r="L777" s="123"/>
      <c r="M777" s="123"/>
      <c r="N777" s="123"/>
      <c r="O777" s="123"/>
      <c r="P777" s="123"/>
    </row>
    <row r="778" spans="1:16" ht="12.75" customHeight="1" x14ac:dyDescent="0.2">
      <c r="A778" s="123"/>
      <c r="B778" s="123"/>
      <c r="C778" s="123"/>
      <c r="D778" s="123"/>
      <c r="E778" s="123"/>
      <c r="F778" s="123"/>
      <c r="G778" s="123"/>
      <c r="H778" s="125"/>
      <c r="I778" s="123"/>
      <c r="J778" s="123"/>
      <c r="K778" s="123"/>
      <c r="L778" s="123"/>
      <c r="M778" s="123"/>
      <c r="N778" s="123"/>
      <c r="O778" s="123"/>
      <c r="P778" s="123"/>
    </row>
    <row r="779" spans="1:16" ht="12.75" customHeight="1" x14ac:dyDescent="0.2">
      <c r="A779" s="123"/>
      <c r="B779" s="123"/>
      <c r="C779" s="123"/>
      <c r="D779" s="123"/>
      <c r="E779" s="123"/>
      <c r="F779" s="123"/>
      <c r="G779" s="123"/>
      <c r="H779" s="125"/>
      <c r="I779" s="123"/>
      <c r="J779" s="123"/>
      <c r="K779" s="123"/>
      <c r="L779" s="123"/>
      <c r="M779" s="123"/>
      <c r="N779" s="123"/>
      <c r="O779" s="123"/>
      <c r="P779" s="123"/>
    </row>
    <row r="780" spans="1:16" ht="12.75" customHeight="1" x14ac:dyDescent="0.2">
      <c r="A780" s="123"/>
      <c r="B780" s="123"/>
      <c r="C780" s="123"/>
      <c r="D780" s="123"/>
      <c r="E780" s="123"/>
      <c r="F780" s="123"/>
      <c r="G780" s="123"/>
      <c r="H780" s="125"/>
      <c r="I780" s="123"/>
      <c r="J780" s="123"/>
      <c r="K780" s="123"/>
      <c r="L780" s="123"/>
      <c r="M780" s="123"/>
      <c r="N780" s="123"/>
      <c r="O780" s="123"/>
      <c r="P780" s="123"/>
    </row>
    <row r="781" spans="1:16" ht="12.75" customHeight="1" x14ac:dyDescent="0.2">
      <c r="A781" s="123"/>
      <c r="B781" s="123"/>
      <c r="C781" s="123"/>
      <c r="D781" s="123"/>
      <c r="E781" s="123"/>
      <c r="F781" s="123"/>
      <c r="G781" s="123"/>
      <c r="H781" s="125"/>
      <c r="I781" s="123"/>
      <c r="J781" s="123"/>
      <c r="K781" s="123"/>
      <c r="L781" s="123"/>
      <c r="M781" s="123"/>
      <c r="N781" s="123"/>
      <c r="O781" s="123"/>
      <c r="P781" s="123"/>
    </row>
    <row r="782" spans="1:16" ht="12.75" customHeight="1" x14ac:dyDescent="0.2">
      <c r="A782" s="123"/>
      <c r="B782" s="123"/>
      <c r="C782" s="123"/>
      <c r="D782" s="123"/>
      <c r="E782" s="123"/>
      <c r="F782" s="123"/>
      <c r="G782" s="123"/>
      <c r="H782" s="125"/>
      <c r="I782" s="123"/>
      <c r="J782" s="123"/>
      <c r="K782" s="123"/>
      <c r="L782" s="123"/>
      <c r="M782" s="123"/>
      <c r="N782" s="123"/>
      <c r="O782" s="123"/>
      <c r="P782" s="123"/>
    </row>
    <row r="783" spans="1:16" ht="12.75" customHeight="1" x14ac:dyDescent="0.2">
      <c r="A783" s="123"/>
      <c r="B783" s="123"/>
      <c r="C783" s="123"/>
      <c r="D783" s="123"/>
      <c r="E783" s="123"/>
      <c r="F783" s="123"/>
      <c r="G783" s="123"/>
      <c r="H783" s="125"/>
      <c r="I783" s="123"/>
      <c r="J783" s="123"/>
      <c r="K783" s="123"/>
      <c r="L783" s="123"/>
      <c r="M783" s="123"/>
      <c r="N783" s="123"/>
      <c r="O783" s="123"/>
      <c r="P783" s="123"/>
    </row>
    <row r="784" spans="1:16" ht="12.75" customHeight="1" x14ac:dyDescent="0.2">
      <c r="A784" s="123"/>
      <c r="B784" s="123"/>
      <c r="C784" s="123"/>
      <c r="D784" s="123"/>
      <c r="E784" s="123"/>
      <c r="F784" s="123"/>
      <c r="G784" s="123"/>
      <c r="H784" s="125"/>
      <c r="I784" s="123"/>
      <c r="J784" s="123"/>
      <c r="K784" s="123"/>
      <c r="L784" s="123"/>
      <c r="M784" s="123"/>
      <c r="N784" s="123"/>
      <c r="O784" s="123"/>
      <c r="P784" s="123"/>
    </row>
    <row r="785" spans="1:16" ht="12.75" customHeight="1" x14ac:dyDescent="0.2">
      <c r="A785" s="123"/>
      <c r="B785" s="123"/>
      <c r="C785" s="123"/>
      <c r="D785" s="123"/>
      <c r="E785" s="123"/>
      <c r="F785" s="123"/>
      <c r="G785" s="123"/>
      <c r="H785" s="125"/>
      <c r="I785" s="123"/>
      <c r="J785" s="123"/>
      <c r="K785" s="123"/>
      <c r="L785" s="123"/>
      <c r="M785" s="123"/>
      <c r="N785" s="123"/>
      <c r="O785" s="123"/>
      <c r="P785" s="123"/>
    </row>
    <row r="786" spans="1:16" ht="12.75" customHeight="1" x14ac:dyDescent="0.2">
      <c r="A786" s="123"/>
      <c r="B786" s="123"/>
      <c r="C786" s="123"/>
      <c r="D786" s="123"/>
      <c r="E786" s="123"/>
      <c r="F786" s="123"/>
      <c r="G786" s="123"/>
      <c r="H786" s="125"/>
      <c r="I786" s="123"/>
      <c r="J786" s="123"/>
      <c r="K786" s="123"/>
      <c r="L786" s="123"/>
      <c r="M786" s="123"/>
      <c r="N786" s="123"/>
      <c r="O786" s="123"/>
      <c r="P786" s="123"/>
    </row>
    <row r="787" spans="1:16" ht="12.75" customHeight="1" x14ac:dyDescent="0.2">
      <c r="A787" s="123"/>
      <c r="B787" s="123"/>
      <c r="C787" s="123"/>
      <c r="D787" s="123"/>
      <c r="E787" s="123"/>
      <c r="F787" s="123"/>
      <c r="G787" s="123"/>
      <c r="H787" s="125"/>
      <c r="I787" s="123"/>
      <c r="J787" s="123"/>
      <c r="K787" s="123"/>
      <c r="L787" s="123"/>
      <c r="M787" s="123"/>
      <c r="N787" s="123"/>
      <c r="O787" s="123"/>
      <c r="P787" s="123"/>
    </row>
    <row r="788" spans="1:16" ht="12.75" customHeight="1" x14ac:dyDescent="0.2">
      <c r="A788" s="123"/>
      <c r="B788" s="123"/>
      <c r="C788" s="123"/>
      <c r="D788" s="123"/>
      <c r="E788" s="123"/>
      <c r="F788" s="123"/>
      <c r="G788" s="123"/>
      <c r="H788" s="125"/>
      <c r="I788" s="123"/>
      <c r="J788" s="123"/>
      <c r="K788" s="123"/>
      <c r="L788" s="123"/>
      <c r="M788" s="123"/>
      <c r="N788" s="123"/>
      <c r="O788" s="123"/>
      <c r="P788" s="123"/>
    </row>
    <row r="789" spans="1:16" ht="12.75" customHeight="1" x14ac:dyDescent="0.2">
      <c r="A789" s="123"/>
      <c r="B789" s="123"/>
      <c r="C789" s="123"/>
      <c r="D789" s="123"/>
      <c r="E789" s="123"/>
      <c r="F789" s="123"/>
      <c r="G789" s="123"/>
      <c r="H789" s="125"/>
      <c r="I789" s="123"/>
      <c r="J789" s="123"/>
      <c r="K789" s="123"/>
      <c r="L789" s="123"/>
      <c r="M789" s="123"/>
      <c r="N789" s="123"/>
      <c r="O789" s="123"/>
      <c r="P789" s="123"/>
    </row>
    <row r="790" spans="1:16" ht="12.75" customHeight="1" x14ac:dyDescent="0.2">
      <c r="A790" s="123"/>
      <c r="B790" s="123"/>
      <c r="C790" s="123"/>
      <c r="D790" s="123"/>
      <c r="E790" s="123"/>
      <c r="F790" s="123"/>
      <c r="G790" s="123"/>
      <c r="H790" s="125"/>
      <c r="I790" s="123"/>
      <c r="J790" s="123"/>
      <c r="K790" s="123"/>
      <c r="L790" s="123"/>
      <c r="M790" s="123"/>
      <c r="N790" s="123"/>
      <c r="O790" s="123"/>
      <c r="P790" s="123"/>
    </row>
    <row r="791" spans="1:16" ht="12.75" customHeight="1" x14ac:dyDescent="0.2">
      <c r="A791" s="123"/>
      <c r="B791" s="123"/>
      <c r="C791" s="123"/>
      <c r="D791" s="123"/>
      <c r="E791" s="123"/>
      <c r="F791" s="123"/>
      <c r="G791" s="123"/>
      <c r="H791" s="125"/>
      <c r="I791" s="123"/>
      <c r="J791" s="123"/>
      <c r="K791" s="123"/>
      <c r="L791" s="123"/>
      <c r="M791" s="123"/>
      <c r="N791" s="123"/>
      <c r="O791" s="123"/>
      <c r="P791" s="123"/>
    </row>
    <row r="792" spans="1:16" ht="12.75" customHeight="1" x14ac:dyDescent="0.2">
      <c r="A792" s="123"/>
      <c r="B792" s="123"/>
      <c r="C792" s="123"/>
      <c r="D792" s="123"/>
      <c r="E792" s="123"/>
      <c r="F792" s="123"/>
      <c r="G792" s="123"/>
      <c r="H792" s="125"/>
      <c r="I792" s="123"/>
      <c r="J792" s="123"/>
      <c r="K792" s="123"/>
      <c r="L792" s="123"/>
      <c r="M792" s="123"/>
      <c r="N792" s="123"/>
      <c r="O792" s="123"/>
      <c r="P792" s="123"/>
    </row>
    <row r="793" spans="1:16" ht="12.75" customHeight="1" x14ac:dyDescent="0.2">
      <c r="A793" s="123"/>
      <c r="B793" s="123"/>
      <c r="C793" s="123"/>
      <c r="D793" s="123"/>
      <c r="E793" s="123"/>
      <c r="F793" s="123"/>
      <c r="G793" s="123"/>
      <c r="H793" s="125"/>
      <c r="I793" s="123"/>
      <c r="J793" s="123"/>
      <c r="K793" s="123"/>
      <c r="L793" s="123"/>
      <c r="M793" s="123"/>
      <c r="N793" s="123"/>
      <c r="O793" s="123"/>
      <c r="P793" s="123"/>
    </row>
    <row r="794" spans="1:16" ht="12.75" customHeight="1" x14ac:dyDescent="0.2">
      <c r="A794" s="123"/>
      <c r="B794" s="123"/>
      <c r="C794" s="123"/>
      <c r="D794" s="123"/>
      <c r="E794" s="123"/>
      <c r="F794" s="123"/>
      <c r="G794" s="123"/>
      <c r="H794" s="125"/>
      <c r="I794" s="123"/>
      <c r="J794" s="123"/>
      <c r="K794" s="123"/>
      <c r="L794" s="123"/>
      <c r="M794" s="123"/>
      <c r="N794" s="123"/>
      <c r="O794" s="123"/>
      <c r="P794" s="123"/>
    </row>
    <row r="795" spans="1:16" ht="12.75" customHeight="1" x14ac:dyDescent="0.2">
      <c r="A795" s="123"/>
      <c r="B795" s="123"/>
      <c r="C795" s="123"/>
      <c r="D795" s="123"/>
      <c r="E795" s="123"/>
      <c r="F795" s="123"/>
      <c r="G795" s="123"/>
      <c r="H795" s="125"/>
      <c r="I795" s="123"/>
      <c r="J795" s="123"/>
      <c r="K795" s="123"/>
      <c r="L795" s="123"/>
      <c r="M795" s="123"/>
      <c r="N795" s="123"/>
      <c r="O795" s="123"/>
      <c r="P795" s="123"/>
    </row>
    <row r="796" spans="1:16" ht="12.75" customHeight="1" x14ac:dyDescent="0.2">
      <c r="A796" s="123"/>
      <c r="B796" s="123"/>
      <c r="C796" s="123"/>
      <c r="D796" s="123"/>
      <c r="E796" s="123"/>
      <c r="F796" s="123"/>
      <c r="G796" s="123"/>
      <c r="H796" s="125"/>
      <c r="I796" s="123"/>
      <c r="J796" s="123"/>
      <c r="K796" s="123"/>
      <c r="L796" s="123"/>
      <c r="M796" s="123"/>
      <c r="N796" s="123"/>
      <c r="O796" s="123"/>
      <c r="P796" s="123"/>
    </row>
    <row r="797" spans="1:16" ht="12.75" customHeight="1" x14ac:dyDescent="0.2">
      <c r="A797" s="123"/>
      <c r="B797" s="123"/>
      <c r="C797" s="123"/>
      <c r="D797" s="123"/>
      <c r="E797" s="123"/>
      <c r="F797" s="123"/>
      <c r="G797" s="123"/>
      <c r="H797" s="125"/>
      <c r="I797" s="123"/>
      <c r="J797" s="123"/>
      <c r="K797" s="123"/>
      <c r="L797" s="123"/>
      <c r="M797" s="123"/>
      <c r="N797" s="123"/>
      <c r="O797" s="123"/>
      <c r="P797" s="123"/>
    </row>
    <row r="798" spans="1:16" ht="12.75" customHeight="1" x14ac:dyDescent="0.2">
      <c r="A798" s="123"/>
      <c r="B798" s="123"/>
      <c r="C798" s="123"/>
      <c r="D798" s="123"/>
      <c r="E798" s="123"/>
      <c r="F798" s="123"/>
      <c r="G798" s="123"/>
      <c r="H798" s="125"/>
      <c r="I798" s="123"/>
      <c r="J798" s="123"/>
      <c r="K798" s="123"/>
      <c r="L798" s="123"/>
      <c r="M798" s="123"/>
      <c r="N798" s="123"/>
      <c r="O798" s="123"/>
      <c r="P798" s="123"/>
    </row>
    <row r="799" spans="1:16" ht="12.75" customHeight="1" x14ac:dyDescent="0.2">
      <c r="A799" s="123"/>
      <c r="B799" s="123"/>
      <c r="C799" s="123"/>
      <c r="D799" s="123"/>
      <c r="E799" s="123"/>
      <c r="F799" s="123"/>
      <c r="G799" s="123"/>
      <c r="H799" s="125"/>
      <c r="I799" s="123"/>
      <c r="J799" s="123"/>
      <c r="K799" s="123"/>
      <c r="L799" s="123"/>
      <c r="M799" s="123"/>
      <c r="N799" s="123"/>
      <c r="O799" s="123"/>
      <c r="P799" s="123"/>
    </row>
    <row r="800" spans="1:16" ht="12.75" customHeight="1" x14ac:dyDescent="0.2">
      <c r="A800" s="123"/>
      <c r="B800" s="123"/>
      <c r="C800" s="123"/>
      <c r="D800" s="123"/>
      <c r="E800" s="123"/>
      <c r="F800" s="123"/>
      <c r="G800" s="123"/>
      <c r="H800" s="125"/>
      <c r="I800" s="123"/>
      <c r="J800" s="123"/>
      <c r="K800" s="123"/>
      <c r="L800" s="123"/>
      <c r="M800" s="123"/>
      <c r="N800" s="123"/>
      <c r="O800" s="123"/>
      <c r="P800" s="123"/>
    </row>
    <row r="801" spans="1:16" ht="12.75" customHeight="1" x14ac:dyDescent="0.2">
      <c r="A801" s="123"/>
      <c r="B801" s="123"/>
      <c r="C801" s="123"/>
      <c r="D801" s="123"/>
      <c r="E801" s="123"/>
      <c r="F801" s="123"/>
      <c r="G801" s="123"/>
      <c r="H801" s="125"/>
      <c r="I801" s="123"/>
      <c r="J801" s="123"/>
      <c r="K801" s="123"/>
      <c r="L801" s="123"/>
      <c r="M801" s="123"/>
      <c r="N801" s="123"/>
      <c r="O801" s="123"/>
      <c r="P801" s="123"/>
    </row>
    <row r="802" spans="1:16" ht="12.75" customHeight="1" x14ac:dyDescent="0.2">
      <c r="A802" s="123"/>
      <c r="B802" s="123"/>
      <c r="C802" s="123"/>
      <c r="D802" s="123"/>
      <c r="E802" s="123"/>
      <c r="F802" s="123"/>
      <c r="G802" s="123"/>
      <c r="H802" s="125"/>
      <c r="I802" s="123"/>
      <c r="J802" s="123"/>
      <c r="K802" s="123"/>
      <c r="L802" s="123"/>
      <c r="M802" s="123"/>
      <c r="N802" s="123"/>
      <c r="O802" s="123"/>
      <c r="P802" s="123"/>
    </row>
    <row r="803" spans="1:16" ht="12.75" customHeight="1" x14ac:dyDescent="0.2">
      <c r="A803" s="123"/>
      <c r="B803" s="123"/>
      <c r="C803" s="123"/>
      <c r="D803" s="123"/>
      <c r="E803" s="123"/>
      <c r="F803" s="123"/>
      <c r="G803" s="123"/>
      <c r="H803" s="125"/>
      <c r="I803" s="123"/>
      <c r="J803" s="123"/>
      <c r="K803" s="123"/>
      <c r="L803" s="123"/>
      <c r="M803" s="123"/>
      <c r="N803" s="123"/>
      <c r="O803" s="123"/>
      <c r="P803" s="123"/>
    </row>
    <row r="804" spans="1:16" ht="12.75" customHeight="1" x14ac:dyDescent="0.2">
      <c r="A804" s="123"/>
      <c r="B804" s="123"/>
      <c r="C804" s="123"/>
      <c r="D804" s="123"/>
      <c r="E804" s="123"/>
      <c r="F804" s="123"/>
      <c r="G804" s="123"/>
      <c r="H804" s="125"/>
      <c r="I804" s="123"/>
      <c r="J804" s="123"/>
      <c r="K804" s="123"/>
      <c r="L804" s="123"/>
      <c r="M804" s="123"/>
      <c r="N804" s="123"/>
      <c r="O804" s="123"/>
      <c r="P804" s="123"/>
    </row>
    <row r="805" spans="1:16" ht="12.75" customHeight="1" x14ac:dyDescent="0.2">
      <c r="A805" s="123"/>
      <c r="B805" s="123"/>
      <c r="C805" s="123"/>
      <c r="D805" s="123"/>
      <c r="E805" s="123"/>
      <c r="F805" s="123"/>
      <c r="G805" s="123"/>
      <c r="H805" s="125"/>
      <c r="I805" s="123"/>
      <c r="J805" s="123"/>
      <c r="K805" s="123"/>
      <c r="L805" s="123"/>
      <c r="M805" s="123"/>
      <c r="N805" s="123"/>
      <c r="O805" s="123"/>
      <c r="P805" s="123"/>
    </row>
    <row r="806" spans="1:16" ht="12.75" customHeight="1" x14ac:dyDescent="0.2">
      <c r="A806" s="123"/>
      <c r="B806" s="123"/>
      <c r="C806" s="123"/>
      <c r="D806" s="123"/>
      <c r="E806" s="123"/>
      <c r="F806" s="123"/>
      <c r="G806" s="123"/>
      <c r="H806" s="125"/>
      <c r="I806" s="123"/>
      <c r="J806" s="123"/>
      <c r="K806" s="123"/>
      <c r="L806" s="123"/>
      <c r="M806" s="123"/>
      <c r="N806" s="123"/>
      <c r="O806" s="123"/>
      <c r="P806" s="123"/>
    </row>
    <row r="807" spans="1:16" ht="12.75" customHeight="1" x14ac:dyDescent="0.2">
      <c r="A807" s="123"/>
      <c r="B807" s="123"/>
      <c r="C807" s="123"/>
      <c r="D807" s="123"/>
      <c r="E807" s="123"/>
      <c r="F807" s="123"/>
      <c r="G807" s="123"/>
      <c r="H807" s="125"/>
      <c r="I807" s="123"/>
      <c r="J807" s="123"/>
      <c r="K807" s="123"/>
      <c r="L807" s="123"/>
      <c r="M807" s="123"/>
      <c r="N807" s="123"/>
      <c r="O807" s="123"/>
      <c r="P807" s="123"/>
    </row>
    <row r="808" spans="1:16" ht="12.75" customHeight="1" x14ac:dyDescent="0.2">
      <c r="A808" s="123"/>
      <c r="B808" s="123"/>
      <c r="C808" s="123"/>
      <c r="D808" s="123"/>
      <c r="E808" s="123"/>
      <c r="F808" s="123"/>
      <c r="G808" s="123"/>
      <c r="H808" s="125"/>
      <c r="I808" s="123"/>
      <c r="J808" s="123"/>
      <c r="K808" s="123"/>
      <c r="L808" s="123"/>
      <c r="M808" s="123"/>
      <c r="N808" s="123"/>
      <c r="O808" s="123"/>
      <c r="P808" s="123"/>
    </row>
    <row r="809" spans="1:16" ht="12.75" customHeight="1" x14ac:dyDescent="0.2">
      <c r="A809" s="123"/>
      <c r="B809" s="123"/>
      <c r="C809" s="123"/>
      <c r="D809" s="123"/>
      <c r="E809" s="123"/>
      <c r="F809" s="123"/>
      <c r="G809" s="123"/>
      <c r="H809" s="125"/>
      <c r="I809" s="123"/>
      <c r="J809" s="123"/>
      <c r="K809" s="123"/>
      <c r="L809" s="123"/>
      <c r="M809" s="123"/>
      <c r="N809" s="123"/>
      <c r="O809" s="123"/>
      <c r="P809" s="123"/>
    </row>
    <row r="810" spans="1:16" ht="12.75" customHeight="1" x14ac:dyDescent="0.2">
      <c r="A810" s="123"/>
      <c r="B810" s="123"/>
      <c r="C810" s="123"/>
      <c r="D810" s="123"/>
      <c r="E810" s="123"/>
      <c r="F810" s="123"/>
      <c r="G810" s="123"/>
      <c r="H810" s="125"/>
      <c r="I810" s="123"/>
      <c r="J810" s="123"/>
      <c r="K810" s="123"/>
      <c r="L810" s="123"/>
      <c r="M810" s="123"/>
      <c r="N810" s="123"/>
      <c r="O810" s="123"/>
      <c r="P810" s="123"/>
    </row>
    <row r="811" spans="1:16" ht="12.75" customHeight="1" x14ac:dyDescent="0.2">
      <c r="A811" s="123"/>
      <c r="B811" s="123"/>
      <c r="C811" s="123"/>
      <c r="D811" s="123"/>
      <c r="E811" s="123"/>
      <c r="F811" s="123"/>
      <c r="G811" s="123"/>
      <c r="H811" s="125"/>
      <c r="I811" s="123"/>
      <c r="J811" s="123"/>
      <c r="K811" s="123"/>
      <c r="L811" s="123"/>
      <c r="M811" s="123"/>
      <c r="N811" s="123"/>
      <c r="O811" s="123"/>
      <c r="P811" s="123"/>
    </row>
    <row r="812" spans="1:16" ht="12.75" customHeight="1" x14ac:dyDescent="0.2">
      <c r="A812" s="123"/>
      <c r="B812" s="123"/>
      <c r="C812" s="123"/>
      <c r="D812" s="123"/>
      <c r="E812" s="123"/>
      <c r="F812" s="123"/>
      <c r="G812" s="123"/>
      <c r="H812" s="125"/>
      <c r="I812" s="123"/>
      <c r="J812" s="123"/>
      <c r="K812" s="123"/>
      <c r="L812" s="123"/>
      <c r="M812" s="123"/>
      <c r="N812" s="123"/>
      <c r="O812" s="123"/>
      <c r="P812" s="123"/>
    </row>
    <row r="813" spans="1:16" ht="12.75" customHeight="1" x14ac:dyDescent="0.2">
      <c r="A813" s="123"/>
      <c r="B813" s="123"/>
      <c r="C813" s="123"/>
      <c r="D813" s="123"/>
      <c r="E813" s="123"/>
      <c r="F813" s="123"/>
      <c r="G813" s="123"/>
      <c r="H813" s="125"/>
      <c r="I813" s="123"/>
      <c r="J813" s="123"/>
      <c r="K813" s="123"/>
      <c r="L813" s="123"/>
      <c r="M813" s="123"/>
      <c r="N813" s="123"/>
      <c r="O813" s="123"/>
      <c r="P813" s="123"/>
    </row>
    <row r="814" spans="1:16" ht="12.75" customHeight="1" x14ac:dyDescent="0.2">
      <c r="A814" s="123"/>
      <c r="B814" s="123"/>
      <c r="C814" s="123"/>
      <c r="D814" s="123"/>
      <c r="E814" s="123"/>
      <c r="F814" s="123"/>
      <c r="G814" s="123"/>
      <c r="H814" s="125"/>
      <c r="I814" s="123"/>
      <c r="J814" s="123"/>
      <c r="K814" s="123"/>
      <c r="L814" s="123"/>
      <c r="M814" s="123"/>
      <c r="N814" s="123"/>
      <c r="O814" s="123"/>
      <c r="P814" s="123"/>
    </row>
    <row r="815" spans="1:16" ht="12.75" customHeight="1" x14ac:dyDescent="0.2">
      <c r="A815" s="123"/>
      <c r="B815" s="123"/>
      <c r="C815" s="123"/>
      <c r="D815" s="123"/>
      <c r="E815" s="123"/>
      <c r="F815" s="123"/>
      <c r="G815" s="123"/>
      <c r="H815" s="125"/>
      <c r="I815" s="123"/>
      <c r="J815" s="123"/>
      <c r="K815" s="123"/>
      <c r="L815" s="123"/>
      <c r="M815" s="123"/>
      <c r="N815" s="123"/>
      <c r="O815" s="123"/>
      <c r="P815" s="123"/>
    </row>
    <row r="816" spans="1:16" ht="12.75" customHeight="1" x14ac:dyDescent="0.2">
      <c r="A816" s="123"/>
      <c r="B816" s="123"/>
      <c r="C816" s="123"/>
      <c r="D816" s="123"/>
      <c r="E816" s="123"/>
      <c r="F816" s="123"/>
      <c r="G816" s="123"/>
      <c r="H816" s="125"/>
      <c r="I816" s="123"/>
      <c r="J816" s="123"/>
      <c r="K816" s="123"/>
      <c r="L816" s="123"/>
      <c r="M816" s="123"/>
      <c r="N816" s="123"/>
      <c r="O816" s="123"/>
      <c r="P816" s="123"/>
    </row>
    <row r="817" spans="1:16" ht="12.75" customHeight="1" x14ac:dyDescent="0.2">
      <c r="A817" s="123"/>
      <c r="B817" s="123"/>
      <c r="C817" s="123"/>
      <c r="D817" s="123"/>
      <c r="E817" s="123"/>
      <c r="F817" s="123"/>
      <c r="G817" s="123"/>
      <c r="H817" s="125"/>
      <c r="I817" s="123"/>
      <c r="J817" s="123"/>
      <c r="K817" s="123"/>
      <c r="L817" s="123"/>
      <c r="M817" s="123"/>
      <c r="N817" s="123"/>
      <c r="O817" s="123"/>
      <c r="P817" s="123"/>
    </row>
    <row r="818" spans="1:16" ht="12.75" customHeight="1" x14ac:dyDescent="0.2">
      <c r="A818" s="123"/>
      <c r="B818" s="123"/>
      <c r="C818" s="123"/>
      <c r="D818" s="123"/>
      <c r="E818" s="123"/>
      <c r="F818" s="123"/>
      <c r="G818" s="123"/>
      <c r="H818" s="125"/>
      <c r="I818" s="123"/>
      <c r="J818" s="123"/>
      <c r="K818" s="123"/>
      <c r="L818" s="123"/>
      <c r="M818" s="123"/>
      <c r="N818" s="123"/>
      <c r="O818" s="123"/>
      <c r="P818" s="123"/>
    </row>
    <row r="819" spans="1:16" ht="12.75" customHeight="1" x14ac:dyDescent="0.2">
      <c r="A819" s="123"/>
      <c r="B819" s="123"/>
      <c r="C819" s="123"/>
      <c r="D819" s="123"/>
      <c r="E819" s="123"/>
      <c r="F819" s="123"/>
      <c r="G819" s="123"/>
      <c r="H819" s="125"/>
      <c r="I819" s="123"/>
      <c r="J819" s="123"/>
      <c r="K819" s="123"/>
      <c r="L819" s="123"/>
      <c r="M819" s="123"/>
      <c r="N819" s="123"/>
      <c r="O819" s="123"/>
      <c r="P819" s="123"/>
    </row>
    <row r="820" spans="1:16" ht="12.75" customHeight="1" x14ac:dyDescent="0.2">
      <c r="A820" s="123"/>
      <c r="B820" s="123"/>
      <c r="C820" s="123"/>
      <c r="D820" s="123"/>
      <c r="E820" s="123"/>
      <c r="F820" s="123"/>
      <c r="G820" s="123"/>
      <c r="H820" s="125"/>
      <c r="I820" s="123"/>
      <c r="J820" s="123"/>
      <c r="K820" s="123"/>
      <c r="L820" s="123"/>
      <c r="M820" s="123"/>
      <c r="N820" s="123"/>
      <c r="O820" s="123"/>
      <c r="P820" s="123"/>
    </row>
    <row r="821" spans="1:16" ht="12.75" customHeight="1" x14ac:dyDescent="0.2">
      <c r="A821" s="123"/>
      <c r="B821" s="123"/>
      <c r="C821" s="123"/>
      <c r="D821" s="123"/>
      <c r="E821" s="123"/>
      <c r="F821" s="123"/>
      <c r="G821" s="123"/>
      <c r="H821" s="125"/>
      <c r="I821" s="123"/>
      <c r="J821" s="123"/>
      <c r="K821" s="123"/>
      <c r="L821" s="123"/>
      <c r="M821" s="123"/>
      <c r="N821" s="123"/>
      <c r="O821" s="123"/>
      <c r="P821" s="123"/>
    </row>
    <row r="822" spans="1:16" ht="12.75" customHeight="1" x14ac:dyDescent="0.2">
      <c r="A822" s="123"/>
      <c r="B822" s="123"/>
      <c r="C822" s="123"/>
      <c r="D822" s="123"/>
      <c r="E822" s="123"/>
      <c r="F822" s="123"/>
      <c r="G822" s="123"/>
      <c r="H822" s="125"/>
      <c r="I822" s="123"/>
      <c r="J822" s="123"/>
      <c r="K822" s="123"/>
      <c r="L822" s="123"/>
      <c r="M822" s="123"/>
      <c r="N822" s="123"/>
      <c r="O822" s="123"/>
      <c r="P822" s="123"/>
    </row>
    <row r="823" spans="1:16" ht="12.75" customHeight="1" x14ac:dyDescent="0.2">
      <c r="A823" s="123"/>
      <c r="B823" s="123"/>
      <c r="C823" s="123"/>
      <c r="D823" s="123"/>
      <c r="E823" s="123"/>
      <c r="F823" s="123"/>
      <c r="G823" s="123"/>
      <c r="H823" s="125"/>
      <c r="I823" s="123"/>
      <c r="J823" s="123"/>
      <c r="K823" s="123"/>
      <c r="L823" s="123"/>
      <c r="M823" s="123"/>
      <c r="N823" s="123"/>
      <c r="O823" s="123"/>
      <c r="P823" s="123"/>
    </row>
    <row r="824" spans="1:16" ht="12.75" customHeight="1" x14ac:dyDescent="0.2">
      <c r="A824" s="123"/>
      <c r="B824" s="123"/>
      <c r="C824" s="123"/>
      <c r="D824" s="123"/>
      <c r="E824" s="123"/>
      <c r="F824" s="123"/>
      <c r="G824" s="123"/>
      <c r="H824" s="125"/>
      <c r="I824" s="123"/>
      <c r="J824" s="123"/>
      <c r="K824" s="123"/>
      <c r="L824" s="123"/>
      <c r="M824" s="123"/>
      <c r="N824" s="123"/>
      <c r="O824" s="123"/>
      <c r="P824" s="123"/>
    </row>
    <row r="825" spans="1:16" ht="12.75" customHeight="1" x14ac:dyDescent="0.2">
      <c r="A825" s="123"/>
      <c r="B825" s="123"/>
      <c r="C825" s="123"/>
      <c r="D825" s="123"/>
      <c r="E825" s="123"/>
      <c r="F825" s="123"/>
      <c r="G825" s="123"/>
      <c r="H825" s="125"/>
      <c r="I825" s="123"/>
      <c r="J825" s="123"/>
      <c r="K825" s="123"/>
      <c r="L825" s="123"/>
      <c r="M825" s="123"/>
      <c r="N825" s="123"/>
      <c r="O825" s="123"/>
      <c r="P825" s="123"/>
    </row>
    <row r="826" spans="1:16" ht="12.75" customHeight="1" x14ac:dyDescent="0.2">
      <c r="A826" s="123"/>
      <c r="B826" s="123"/>
      <c r="C826" s="123"/>
      <c r="D826" s="123"/>
      <c r="E826" s="123"/>
      <c r="F826" s="123"/>
      <c r="G826" s="123"/>
      <c r="H826" s="125"/>
      <c r="I826" s="123"/>
      <c r="J826" s="123"/>
      <c r="K826" s="123"/>
      <c r="L826" s="123"/>
      <c r="M826" s="123"/>
      <c r="N826" s="123"/>
      <c r="O826" s="123"/>
      <c r="P826" s="123"/>
    </row>
    <row r="827" spans="1:16" ht="12.75" customHeight="1" x14ac:dyDescent="0.2">
      <c r="A827" s="123"/>
      <c r="B827" s="123"/>
      <c r="C827" s="123"/>
      <c r="D827" s="123"/>
      <c r="E827" s="123"/>
      <c r="F827" s="123"/>
      <c r="G827" s="123"/>
      <c r="H827" s="125"/>
      <c r="I827" s="123"/>
      <c r="J827" s="123"/>
      <c r="K827" s="123"/>
      <c r="L827" s="123"/>
      <c r="M827" s="123"/>
      <c r="N827" s="123"/>
      <c r="O827" s="123"/>
      <c r="P827" s="123"/>
    </row>
    <row r="828" spans="1:16" ht="12.75" customHeight="1" x14ac:dyDescent="0.2">
      <c r="A828" s="123"/>
      <c r="B828" s="123"/>
      <c r="C828" s="123"/>
      <c r="D828" s="123"/>
      <c r="E828" s="123"/>
      <c r="F828" s="123"/>
      <c r="G828" s="123"/>
      <c r="H828" s="125"/>
      <c r="I828" s="123"/>
      <c r="J828" s="123"/>
      <c r="K828" s="123"/>
      <c r="L828" s="123"/>
      <c r="M828" s="123"/>
      <c r="N828" s="123"/>
      <c r="O828" s="123"/>
      <c r="P828" s="123"/>
    </row>
    <row r="829" spans="1:16" ht="12.75" customHeight="1" x14ac:dyDescent="0.2">
      <c r="A829" s="123"/>
      <c r="B829" s="123"/>
      <c r="C829" s="123"/>
      <c r="D829" s="123"/>
      <c r="E829" s="123"/>
      <c r="F829" s="123"/>
      <c r="G829" s="123"/>
      <c r="H829" s="125"/>
      <c r="I829" s="123"/>
      <c r="J829" s="123"/>
      <c r="K829" s="123"/>
      <c r="L829" s="123"/>
      <c r="M829" s="123"/>
      <c r="N829" s="123"/>
      <c r="O829" s="123"/>
      <c r="P829" s="123"/>
    </row>
    <row r="830" spans="1:16" ht="12.75" customHeight="1" x14ac:dyDescent="0.2">
      <c r="A830" s="123"/>
      <c r="B830" s="123"/>
      <c r="C830" s="123"/>
      <c r="D830" s="123"/>
      <c r="E830" s="123"/>
      <c r="F830" s="123"/>
      <c r="G830" s="123"/>
      <c r="H830" s="125"/>
      <c r="I830" s="123"/>
      <c r="J830" s="123"/>
      <c r="K830" s="123"/>
      <c r="L830" s="123"/>
      <c r="M830" s="123"/>
      <c r="N830" s="123"/>
      <c r="O830" s="123"/>
      <c r="P830" s="123"/>
    </row>
    <row r="831" spans="1:16" ht="12.75" customHeight="1" x14ac:dyDescent="0.2">
      <c r="A831" s="123"/>
      <c r="B831" s="123"/>
      <c r="C831" s="123"/>
      <c r="D831" s="123"/>
      <c r="E831" s="123"/>
      <c r="F831" s="123"/>
      <c r="G831" s="123"/>
      <c r="H831" s="125"/>
      <c r="I831" s="123"/>
      <c r="J831" s="123"/>
      <c r="K831" s="123"/>
      <c r="L831" s="123"/>
      <c r="M831" s="123"/>
      <c r="N831" s="123"/>
      <c r="O831" s="123"/>
      <c r="P831" s="123"/>
    </row>
    <row r="832" spans="1:16" ht="12.75" customHeight="1" x14ac:dyDescent="0.2">
      <c r="A832" s="123"/>
      <c r="B832" s="123"/>
      <c r="C832" s="123"/>
      <c r="D832" s="123"/>
      <c r="E832" s="123"/>
      <c r="F832" s="123"/>
      <c r="G832" s="123"/>
      <c r="H832" s="125"/>
      <c r="I832" s="123"/>
      <c r="J832" s="123"/>
      <c r="K832" s="123"/>
      <c r="L832" s="123"/>
      <c r="M832" s="123"/>
      <c r="N832" s="123"/>
      <c r="O832" s="123"/>
      <c r="P832" s="123"/>
    </row>
    <row r="833" spans="1:16" ht="12.75" customHeight="1" x14ac:dyDescent="0.2">
      <c r="A833" s="123"/>
      <c r="B833" s="123"/>
      <c r="C833" s="123"/>
      <c r="D833" s="123"/>
      <c r="E833" s="123"/>
      <c r="F833" s="123"/>
      <c r="G833" s="123"/>
      <c r="H833" s="125"/>
      <c r="I833" s="123"/>
      <c r="J833" s="123"/>
      <c r="K833" s="123"/>
      <c r="L833" s="123"/>
      <c r="M833" s="123"/>
      <c r="N833" s="123"/>
      <c r="O833" s="123"/>
      <c r="P833" s="123"/>
    </row>
    <row r="834" spans="1:16" ht="12.75" customHeight="1" x14ac:dyDescent="0.2">
      <c r="A834" s="123"/>
      <c r="B834" s="123"/>
      <c r="C834" s="123"/>
      <c r="D834" s="123"/>
      <c r="E834" s="123"/>
      <c r="F834" s="123"/>
      <c r="G834" s="123"/>
      <c r="H834" s="125"/>
      <c r="I834" s="123"/>
      <c r="J834" s="123"/>
      <c r="K834" s="123"/>
      <c r="L834" s="123"/>
      <c r="M834" s="123"/>
      <c r="N834" s="123"/>
      <c r="O834" s="123"/>
      <c r="P834" s="123"/>
    </row>
    <row r="835" spans="1:16" ht="12.75" customHeight="1" x14ac:dyDescent="0.2">
      <c r="A835" s="123"/>
      <c r="B835" s="123"/>
      <c r="C835" s="123"/>
      <c r="D835" s="123"/>
      <c r="E835" s="123"/>
      <c r="F835" s="123"/>
      <c r="G835" s="123"/>
      <c r="H835" s="125"/>
      <c r="I835" s="123"/>
      <c r="J835" s="123"/>
      <c r="K835" s="123"/>
      <c r="L835" s="123"/>
      <c r="M835" s="123"/>
      <c r="N835" s="123"/>
      <c r="O835" s="123"/>
      <c r="P835" s="123"/>
    </row>
    <row r="836" spans="1:16" ht="12.75" customHeight="1" x14ac:dyDescent="0.2">
      <c r="A836" s="123"/>
      <c r="B836" s="123"/>
      <c r="C836" s="123"/>
      <c r="D836" s="123"/>
      <c r="E836" s="123"/>
      <c r="F836" s="123"/>
      <c r="G836" s="123"/>
      <c r="H836" s="125"/>
      <c r="I836" s="123"/>
      <c r="J836" s="123"/>
      <c r="K836" s="123"/>
      <c r="L836" s="123"/>
      <c r="M836" s="123"/>
      <c r="N836" s="123"/>
      <c r="O836" s="123"/>
      <c r="P836" s="123"/>
    </row>
    <row r="837" spans="1:16" ht="12.75" customHeight="1" x14ac:dyDescent="0.2">
      <c r="A837" s="123"/>
      <c r="B837" s="123"/>
      <c r="C837" s="123"/>
      <c r="D837" s="123"/>
      <c r="E837" s="123"/>
      <c r="F837" s="123"/>
      <c r="G837" s="123"/>
      <c r="H837" s="125"/>
      <c r="I837" s="123"/>
      <c r="J837" s="123"/>
      <c r="K837" s="123"/>
      <c r="L837" s="123"/>
      <c r="M837" s="123"/>
      <c r="N837" s="123"/>
      <c r="O837" s="123"/>
      <c r="P837" s="123"/>
    </row>
    <row r="838" spans="1:16" ht="12.75" customHeight="1" x14ac:dyDescent="0.2">
      <c r="A838" s="123"/>
      <c r="B838" s="123"/>
      <c r="C838" s="123"/>
      <c r="D838" s="123"/>
      <c r="E838" s="123"/>
      <c r="F838" s="123"/>
      <c r="G838" s="123"/>
      <c r="H838" s="125"/>
      <c r="I838" s="123"/>
      <c r="J838" s="123"/>
      <c r="K838" s="123"/>
      <c r="L838" s="123"/>
      <c r="M838" s="123"/>
      <c r="N838" s="123"/>
      <c r="O838" s="123"/>
      <c r="P838" s="123"/>
    </row>
    <row r="839" spans="1:16" ht="12.75" customHeight="1" x14ac:dyDescent="0.2">
      <c r="A839" s="123"/>
      <c r="B839" s="123"/>
      <c r="C839" s="123"/>
      <c r="D839" s="123"/>
      <c r="E839" s="123"/>
      <c r="F839" s="123"/>
      <c r="G839" s="123"/>
      <c r="H839" s="125"/>
      <c r="I839" s="123"/>
      <c r="J839" s="123"/>
      <c r="K839" s="123"/>
      <c r="L839" s="123"/>
      <c r="M839" s="123"/>
      <c r="N839" s="123"/>
      <c r="O839" s="123"/>
      <c r="P839" s="123"/>
    </row>
    <row r="840" spans="1:16" ht="12.75" customHeight="1" x14ac:dyDescent="0.2">
      <c r="A840" s="123"/>
      <c r="B840" s="123"/>
      <c r="C840" s="123"/>
      <c r="D840" s="123"/>
      <c r="E840" s="123"/>
      <c r="F840" s="123"/>
      <c r="G840" s="123"/>
      <c r="H840" s="125"/>
      <c r="I840" s="123"/>
      <c r="J840" s="123"/>
      <c r="K840" s="123"/>
      <c r="L840" s="123"/>
      <c r="M840" s="123"/>
      <c r="N840" s="123"/>
      <c r="O840" s="123"/>
      <c r="P840" s="123"/>
    </row>
    <row r="841" spans="1:16" ht="12.75" customHeight="1" x14ac:dyDescent="0.2">
      <c r="A841" s="123"/>
      <c r="B841" s="123"/>
      <c r="C841" s="123"/>
      <c r="D841" s="123"/>
      <c r="E841" s="123"/>
      <c r="F841" s="123"/>
      <c r="G841" s="123"/>
      <c r="H841" s="125"/>
      <c r="I841" s="123"/>
      <c r="J841" s="123"/>
      <c r="K841" s="123"/>
      <c r="L841" s="123"/>
      <c r="M841" s="123"/>
      <c r="N841" s="123"/>
      <c r="O841" s="123"/>
      <c r="P841" s="123"/>
    </row>
    <row r="842" spans="1:16" ht="12.75" customHeight="1" x14ac:dyDescent="0.2">
      <c r="A842" s="123"/>
      <c r="B842" s="123"/>
      <c r="C842" s="123"/>
      <c r="D842" s="123"/>
      <c r="E842" s="123"/>
      <c r="F842" s="123"/>
      <c r="G842" s="123"/>
      <c r="H842" s="125"/>
      <c r="I842" s="123"/>
      <c r="J842" s="123"/>
      <c r="K842" s="123"/>
      <c r="L842" s="123"/>
      <c r="M842" s="123"/>
      <c r="N842" s="123"/>
      <c r="O842" s="123"/>
      <c r="P842" s="123"/>
    </row>
    <row r="843" spans="1:16" ht="12.75" customHeight="1" x14ac:dyDescent="0.2">
      <c r="A843" s="123"/>
      <c r="B843" s="123"/>
      <c r="C843" s="123"/>
      <c r="D843" s="123"/>
      <c r="E843" s="123"/>
      <c r="F843" s="123"/>
      <c r="G843" s="123"/>
      <c r="H843" s="125"/>
      <c r="I843" s="123"/>
      <c r="J843" s="123"/>
      <c r="K843" s="123"/>
      <c r="L843" s="123"/>
      <c r="M843" s="123"/>
      <c r="N843" s="123"/>
      <c r="O843" s="123"/>
      <c r="P843" s="123"/>
    </row>
    <row r="844" spans="1:16" ht="12.75" customHeight="1" x14ac:dyDescent="0.2">
      <c r="A844" s="123"/>
      <c r="B844" s="123"/>
      <c r="C844" s="123"/>
      <c r="D844" s="123"/>
      <c r="E844" s="123"/>
      <c r="F844" s="123"/>
      <c r="G844" s="123"/>
      <c r="H844" s="125"/>
      <c r="I844" s="123"/>
      <c r="J844" s="123"/>
      <c r="K844" s="123"/>
      <c r="L844" s="123"/>
      <c r="M844" s="123"/>
      <c r="N844" s="123"/>
      <c r="O844" s="123"/>
      <c r="P844" s="123"/>
    </row>
    <row r="845" spans="1:16" ht="12.75" customHeight="1" x14ac:dyDescent="0.2">
      <c r="A845" s="123"/>
      <c r="B845" s="123"/>
      <c r="C845" s="123"/>
      <c r="D845" s="123"/>
      <c r="E845" s="123"/>
      <c r="F845" s="123"/>
      <c r="G845" s="123"/>
      <c r="H845" s="125"/>
      <c r="I845" s="123"/>
      <c r="J845" s="123"/>
      <c r="K845" s="123"/>
      <c r="L845" s="123"/>
      <c r="M845" s="123"/>
      <c r="N845" s="123"/>
      <c r="O845" s="123"/>
      <c r="P845" s="123"/>
    </row>
    <row r="846" spans="1:16" ht="12.75" customHeight="1" x14ac:dyDescent="0.2">
      <c r="A846" s="123"/>
      <c r="B846" s="123"/>
      <c r="C846" s="123"/>
      <c r="D846" s="123"/>
      <c r="E846" s="123"/>
      <c r="F846" s="123"/>
      <c r="G846" s="123"/>
      <c r="H846" s="125"/>
      <c r="I846" s="123"/>
      <c r="J846" s="123"/>
      <c r="K846" s="123"/>
      <c r="L846" s="123"/>
      <c r="M846" s="123"/>
      <c r="N846" s="123"/>
      <c r="O846" s="123"/>
      <c r="P846" s="123"/>
    </row>
    <row r="847" spans="1:16" ht="12.75" customHeight="1" x14ac:dyDescent="0.2">
      <c r="A847" s="123"/>
      <c r="B847" s="123"/>
      <c r="C847" s="123"/>
      <c r="D847" s="123"/>
      <c r="E847" s="123"/>
      <c r="F847" s="123"/>
      <c r="G847" s="123"/>
      <c r="H847" s="125"/>
      <c r="I847" s="123"/>
      <c r="J847" s="123"/>
      <c r="K847" s="123"/>
      <c r="L847" s="123"/>
      <c r="M847" s="123"/>
      <c r="N847" s="123"/>
      <c r="O847" s="123"/>
      <c r="P847" s="123"/>
    </row>
    <row r="848" spans="1:16" ht="12.75" customHeight="1" x14ac:dyDescent="0.2">
      <c r="A848" s="123"/>
      <c r="B848" s="123"/>
      <c r="C848" s="123"/>
      <c r="D848" s="123"/>
      <c r="E848" s="123"/>
      <c r="F848" s="123"/>
      <c r="G848" s="123"/>
      <c r="H848" s="125"/>
      <c r="I848" s="123"/>
      <c r="J848" s="123"/>
      <c r="K848" s="123"/>
      <c r="L848" s="123"/>
      <c r="M848" s="123"/>
      <c r="N848" s="123"/>
      <c r="O848" s="123"/>
      <c r="P848" s="123"/>
    </row>
    <row r="849" spans="1:16" ht="12.75" customHeight="1" x14ac:dyDescent="0.2">
      <c r="A849" s="123"/>
      <c r="B849" s="123"/>
      <c r="C849" s="123"/>
      <c r="D849" s="123"/>
      <c r="E849" s="123"/>
      <c r="F849" s="123"/>
      <c r="G849" s="123"/>
      <c r="H849" s="125"/>
      <c r="I849" s="123"/>
      <c r="J849" s="123"/>
      <c r="K849" s="123"/>
      <c r="L849" s="123"/>
      <c r="M849" s="123"/>
      <c r="N849" s="123"/>
      <c r="O849" s="123"/>
      <c r="P849" s="123"/>
    </row>
    <row r="850" spans="1:16" ht="12.75" customHeight="1" x14ac:dyDescent="0.2">
      <c r="A850" s="123"/>
      <c r="B850" s="123"/>
      <c r="C850" s="123"/>
      <c r="D850" s="123"/>
      <c r="E850" s="123"/>
      <c r="F850" s="123"/>
      <c r="G850" s="123"/>
      <c r="H850" s="125"/>
      <c r="I850" s="123"/>
      <c r="J850" s="123"/>
      <c r="K850" s="123"/>
      <c r="L850" s="123"/>
      <c r="M850" s="123"/>
      <c r="N850" s="123"/>
      <c r="O850" s="123"/>
      <c r="P850" s="123"/>
    </row>
    <row r="851" spans="1:16" ht="12.75" customHeight="1" x14ac:dyDescent="0.2">
      <c r="A851" s="123"/>
      <c r="B851" s="123"/>
      <c r="C851" s="123"/>
      <c r="D851" s="123"/>
      <c r="E851" s="123"/>
      <c r="F851" s="123"/>
      <c r="G851" s="123"/>
      <c r="H851" s="125"/>
      <c r="I851" s="123"/>
      <c r="J851" s="123"/>
      <c r="K851" s="123"/>
      <c r="L851" s="123"/>
      <c r="M851" s="123"/>
      <c r="N851" s="123"/>
      <c r="O851" s="123"/>
      <c r="P851" s="123"/>
    </row>
    <row r="852" spans="1:16" ht="12.75" customHeight="1" x14ac:dyDescent="0.2">
      <c r="A852" s="123"/>
      <c r="B852" s="123"/>
      <c r="C852" s="123"/>
      <c r="D852" s="123"/>
      <c r="E852" s="123"/>
      <c r="F852" s="123"/>
      <c r="G852" s="123"/>
      <c r="H852" s="125"/>
      <c r="I852" s="123"/>
      <c r="J852" s="123"/>
      <c r="K852" s="123"/>
      <c r="L852" s="123"/>
      <c r="M852" s="123"/>
      <c r="N852" s="123"/>
      <c r="O852" s="123"/>
      <c r="P852" s="123"/>
    </row>
    <row r="853" spans="1:16" ht="12.75" customHeight="1" x14ac:dyDescent="0.2">
      <c r="A853" s="123"/>
      <c r="B853" s="123"/>
      <c r="C853" s="123"/>
      <c r="D853" s="123"/>
      <c r="E853" s="123"/>
      <c r="F853" s="123"/>
      <c r="G853" s="123"/>
      <c r="H853" s="125"/>
      <c r="I853" s="123"/>
      <c r="J853" s="123"/>
      <c r="K853" s="123"/>
      <c r="L853" s="123"/>
      <c r="M853" s="123"/>
      <c r="N853" s="123"/>
      <c r="O853" s="123"/>
      <c r="P853" s="123"/>
    </row>
    <row r="854" spans="1:16" ht="12.75" customHeight="1" x14ac:dyDescent="0.2">
      <c r="A854" s="123"/>
      <c r="B854" s="123"/>
      <c r="C854" s="123"/>
      <c r="D854" s="123"/>
      <c r="E854" s="123"/>
      <c r="F854" s="123"/>
      <c r="G854" s="123"/>
      <c r="H854" s="125"/>
      <c r="I854" s="123"/>
      <c r="J854" s="123"/>
      <c r="K854" s="123"/>
      <c r="L854" s="123"/>
      <c r="M854" s="123"/>
      <c r="N854" s="123"/>
      <c r="O854" s="123"/>
      <c r="P854" s="123"/>
    </row>
    <row r="855" spans="1:16" ht="12.75" customHeight="1" x14ac:dyDescent="0.2">
      <c r="A855" s="123"/>
      <c r="B855" s="123"/>
      <c r="C855" s="123"/>
      <c r="D855" s="123"/>
      <c r="E855" s="123"/>
      <c r="F855" s="123"/>
      <c r="G855" s="123"/>
      <c r="H855" s="125"/>
      <c r="I855" s="123"/>
      <c r="J855" s="123"/>
      <c r="K855" s="123"/>
      <c r="L855" s="123"/>
      <c r="M855" s="123"/>
      <c r="N855" s="123"/>
      <c r="O855" s="123"/>
      <c r="P855" s="123"/>
    </row>
    <row r="856" spans="1:16" ht="12.75" customHeight="1" x14ac:dyDescent="0.2">
      <c r="A856" s="123"/>
      <c r="B856" s="123"/>
      <c r="C856" s="123"/>
      <c r="D856" s="123"/>
      <c r="E856" s="123"/>
      <c r="F856" s="123"/>
      <c r="G856" s="123"/>
      <c r="H856" s="125"/>
      <c r="I856" s="123"/>
      <c r="J856" s="123"/>
      <c r="K856" s="123"/>
      <c r="L856" s="123"/>
      <c r="M856" s="123"/>
      <c r="N856" s="123"/>
      <c r="O856" s="123"/>
      <c r="P856" s="123"/>
    </row>
    <row r="857" spans="1:16" ht="12.75" customHeight="1" x14ac:dyDescent="0.2">
      <c r="A857" s="123"/>
      <c r="B857" s="123"/>
      <c r="C857" s="123"/>
      <c r="D857" s="123"/>
      <c r="E857" s="123"/>
      <c r="F857" s="123"/>
      <c r="G857" s="123"/>
      <c r="H857" s="125"/>
      <c r="I857" s="123"/>
      <c r="J857" s="123"/>
      <c r="K857" s="123"/>
      <c r="L857" s="123"/>
      <c r="M857" s="123"/>
      <c r="N857" s="123"/>
      <c r="O857" s="123"/>
      <c r="P857" s="123"/>
    </row>
    <row r="858" spans="1:16" ht="12.75" customHeight="1" x14ac:dyDescent="0.2">
      <c r="A858" s="123"/>
      <c r="B858" s="123"/>
      <c r="C858" s="123"/>
      <c r="D858" s="123"/>
      <c r="E858" s="123"/>
      <c r="F858" s="123"/>
      <c r="G858" s="123"/>
      <c r="H858" s="125"/>
      <c r="I858" s="123"/>
      <c r="J858" s="123"/>
      <c r="K858" s="123"/>
      <c r="L858" s="123"/>
      <c r="M858" s="123"/>
      <c r="N858" s="123"/>
      <c r="O858" s="123"/>
      <c r="P858" s="123"/>
    </row>
    <row r="859" spans="1:16" ht="12.75" customHeight="1" x14ac:dyDescent="0.2">
      <c r="A859" s="123"/>
      <c r="B859" s="123"/>
      <c r="C859" s="123"/>
      <c r="D859" s="123"/>
      <c r="E859" s="123"/>
      <c r="F859" s="123"/>
      <c r="G859" s="123"/>
      <c r="H859" s="125"/>
      <c r="I859" s="123"/>
      <c r="J859" s="123"/>
      <c r="K859" s="123"/>
      <c r="L859" s="123"/>
      <c r="M859" s="123"/>
      <c r="N859" s="123"/>
      <c r="O859" s="123"/>
      <c r="P859" s="123"/>
    </row>
    <row r="860" spans="1:16" ht="12.75" customHeight="1" x14ac:dyDescent="0.2">
      <c r="A860" s="123"/>
      <c r="B860" s="123"/>
      <c r="C860" s="123"/>
      <c r="D860" s="123"/>
      <c r="E860" s="123"/>
      <c r="F860" s="123"/>
      <c r="G860" s="123"/>
      <c r="H860" s="125"/>
      <c r="I860" s="123"/>
      <c r="J860" s="123"/>
      <c r="K860" s="123"/>
      <c r="L860" s="123"/>
      <c r="M860" s="123"/>
      <c r="N860" s="123"/>
      <c r="O860" s="123"/>
      <c r="P860" s="123"/>
    </row>
    <row r="861" spans="1:16" ht="12.75" customHeight="1" x14ac:dyDescent="0.2">
      <c r="A861" s="123"/>
      <c r="B861" s="123"/>
      <c r="C861" s="123"/>
      <c r="D861" s="123"/>
      <c r="E861" s="123"/>
      <c r="F861" s="123"/>
      <c r="G861" s="123"/>
      <c r="H861" s="125"/>
      <c r="I861" s="123"/>
      <c r="J861" s="123"/>
      <c r="K861" s="123"/>
      <c r="L861" s="123"/>
      <c r="M861" s="123"/>
      <c r="N861" s="123"/>
      <c r="O861" s="123"/>
      <c r="P861" s="123"/>
    </row>
    <row r="862" spans="1:16" ht="12.75" customHeight="1" x14ac:dyDescent="0.2">
      <c r="A862" s="123"/>
      <c r="B862" s="123"/>
      <c r="C862" s="123"/>
      <c r="D862" s="123"/>
      <c r="E862" s="123"/>
      <c r="F862" s="123"/>
      <c r="G862" s="123"/>
      <c r="H862" s="125"/>
      <c r="I862" s="123"/>
      <c r="J862" s="123"/>
      <c r="K862" s="123"/>
      <c r="L862" s="123"/>
      <c r="M862" s="123"/>
      <c r="N862" s="123"/>
      <c r="O862" s="123"/>
      <c r="P862" s="123"/>
    </row>
    <row r="863" spans="1:16" ht="12.75" customHeight="1" x14ac:dyDescent="0.2">
      <c r="A863" s="123"/>
      <c r="B863" s="123"/>
      <c r="C863" s="123"/>
      <c r="D863" s="123"/>
      <c r="E863" s="123"/>
      <c r="F863" s="123"/>
      <c r="G863" s="123"/>
      <c r="H863" s="125"/>
      <c r="I863" s="123"/>
      <c r="J863" s="123"/>
      <c r="K863" s="123"/>
      <c r="L863" s="123"/>
      <c r="M863" s="123"/>
      <c r="N863" s="123"/>
      <c r="O863" s="123"/>
      <c r="P863" s="123"/>
    </row>
    <row r="864" spans="1:16" ht="12.75" customHeight="1" x14ac:dyDescent="0.2">
      <c r="A864" s="123"/>
      <c r="B864" s="123"/>
      <c r="C864" s="123"/>
      <c r="D864" s="123"/>
      <c r="E864" s="123"/>
      <c r="F864" s="123"/>
      <c r="G864" s="123"/>
      <c r="H864" s="125"/>
      <c r="I864" s="123"/>
      <c r="J864" s="123"/>
      <c r="K864" s="123"/>
      <c r="L864" s="123"/>
      <c r="M864" s="123"/>
      <c r="N864" s="123"/>
      <c r="O864" s="123"/>
      <c r="P864" s="123"/>
    </row>
    <row r="865" spans="1:16" ht="12.75" customHeight="1" x14ac:dyDescent="0.2">
      <c r="A865" s="123"/>
      <c r="B865" s="123"/>
      <c r="C865" s="123"/>
      <c r="D865" s="123"/>
      <c r="E865" s="123"/>
      <c r="F865" s="123"/>
      <c r="G865" s="123"/>
      <c r="H865" s="125"/>
      <c r="I865" s="123"/>
      <c r="J865" s="123"/>
      <c r="K865" s="123"/>
      <c r="L865" s="123"/>
      <c r="M865" s="123"/>
      <c r="N865" s="123"/>
      <c r="O865" s="123"/>
      <c r="P865" s="123"/>
    </row>
    <row r="866" spans="1:16" ht="12.75" customHeight="1" x14ac:dyDescent="0.2">
      <c r="A866" s="123"/>
      <c r="B866" s="123"/>
      <c r="C866" s="123"/>
      <c r="D866" s="123"/>
      <c r="E866" s="123"/>
      <c r="F866" s="123"/>
      <c r="G866" s="123"/>
      <c r="H866" s="125"/>
      <c r="I866" s="123"/>
      <c r="J866" s="123"/>
      <c r="K866" s="123"/>
      <c r="L866" s="123"/>
      <c r="M866" s="123"/>
      <c r="N866" s="123"/>
      <c r="O866" s="123"/>
      <c r="P866" s="123"/>
    </row>
    <row r="867" spans="1:16" ht="12.75" customHeight="1" x14ac:dyDescent="0.2">
      <c r="A867" s="123"/>
      <c r="B867" s="123"/>
      <c r="C867" s="123"/>
      <c r="D867" s="123"/>
      <c r="E867" s="123"/>
      <c r="F867" s="123"/>
      <c r="G867" s="123"/>
      <c r="H867" s="125"/>
      <c r="I867" s="123"/>
      <c r="J867" s="123"/>
      <c r="K867" s="123"/>
      <c r="L867" s="123"/>
      <c r="M867" s="123"/>
      <c r="N867" s="123"/>
      <c r="O867" s="123"/>
      <c r="P867" s="123"/>
    </row>
    <row r="868" spans="1:16" ht="12.75" customHeight="1" x14ac:dyDescent="0.2">
      <c r="A868" s="123"/>
      <c r="B868" s="123"/>
      <c r="C868" s="123"/>
      <c r="D868" s="123"/>
      <c r="E868" s="123"/>
      <c r="F868" s="123"/>
      <c r="G868" s="123"/>
      <c r="H868" s="125"/>
      <c r="I868" s="123"/>
      <c r="J868" s="123"/>
      <c r="K868" s="123"/>
      <c r="L868" s="123"/>
      <c r="M868" s="123"/>
      <c r="N868" s="123"/>
      <c r="O868" s="123"/>
      <c r="P868" s="123"/>
    </row>
    <row r="869" spans="1:16" ht="12.75" customHeight="1" x14ac:dyDescent="0.2">
      <c r="A869" s="123"/>
      <c r="B869" s="123"/>
      <c r="C869" s="123"/>
      <c r="D869" s="123"/>
      <c r="E869" s="123"/>
      <c r="F869" s="123"/>
      <c r="G869" s="123"/>
      <c r="H869" s="125"/>
      <c r="I869" s="123"/>
      <c r="J869" s="123"/>
      <c r="K869" s="123"/>
      <c r="L869" s="123"/>
      <c r="M869" s="123"/>
      <c r="N869" s="123"/>
      <c r="O869" s="123"/>
      <c r="P869" s="123"/>
    </row>
    <row r="870" spans="1:16" ht="12.75" customHeight="1" x14ac:dyDescent="0.2">
      <c r="A870" s="123"/>
      <c r="B870" s="123"/>
      <c r="C870" s="123"/>
      <c r="D870" s="123"/>
      <c r="E870" s="123"/>
      <c r="F870" s="123"/>
      <c r="G870" s="123"/>
      <c r="H870" s="125"/>
      <c r="I870" s="123"/>
      <c r="J870" s="123"/>
      <c r="K870" s="123"/>
      <c r="L870" s="123"/>
      <c r="M870" s="123"/>
      <c r="N870" s="123"/>
      <c r="O870" s="123"/>
      <c r="P870" s="123"/>
    </row>
    <row r="871" spans="1:16" ht="12.75" customHeight="1" x14ac:dyDescent="0.2">
      <c r="A871" s="123"/>
      <c r="B871" s="123"/>
      <c r="C871" s="123"/>
      <c r="D871" s="123"/>
      <c r="E871" s="123"/>
      <c r="F871" s="123"/>
      <c r="G871" s="123"/>
      <c r="H871" s="125"/>
      <c r="I871" s="123"/>
      <c r="J871" s="123"/>
      <c r="K871" s="123"/>
      <c r="L871" s="123"/>
      <c r="M871" s="123"/>
      <c r="N871" s="123"/>
      <c r="O871" s="123"/>
      <c r="P871" s="123"/>
    </row>
    <row r="872" spans="1:16" ht="12.75" customHeight="1" x14ac:dyDescent="0.2">
      <c r="A872" s="123"/>
      <c r="B872" s="123"/>
      <c r="C872" s="123"/>
      <c r="D872" s="123"/>
      <c r="E872" s="123"/>
      <c r="F872" s="123"/>
      <c r="G872" s="123"/>
      <c r="H872" s="125"/>
      <c r="I872" s="123"/>
      <c r="J872" s="123"/>
      <c r="K872" s="123"/>
      <c r="L872" s="123"/>
      <c r="M872" s="123"/>
      <c r="N872" s="123"/>
      <c r="O872" s="123"/>
      <c r="P872" s="123"/>
    </row>
    <row r="873" spans="1:16" ht="12.75" customHeight="1" x14ac:dyDescent="0.2">
      <c r="A873" s="123"/>
      <c r="B873" s="123"/>
      <c r="C873" s="123"/>
      <c r="D873" s="123"/>
      <c r="E873" s="123"/>
      <c r="F873" s="123"/>
      <c r="G873" s="123"/>
      <c r="H873" s="125"/>
      <c r="I873" s="123"/>
      <c r="J873" s="123"/>
      <c r="K873" s="123"/>
      <c r="L873" s="123"/>
      <c r="M873" s="123"/>
      <c r="N873" s="123"/>
      <c r="O873" s="123"/>
      <c r="P873" s="123"/>
    </row>
    <row r="874" spans="1:16" ht="12.75" customHeight="1" x14ac:dyDescent="0.2">
      <c r="A874" s="123"/>
      <c r="B874" s="123"/>
      <c r="C874" s="123"/>
      <c r="D874" s="123"/>
      <c r="E874" s="123"/>
      <c r="F874" s="123"/>
      <c r="G874" s="123"/>
      <c r="H874" s="125"/>
      <c r="I874" s="123"/>
      <c r="J874" s="123"/>
      <c r="K874" s="123"/>
      <c r="L874" s="123"/>
      <c r="M874" s="123"/>
      <c r="N874" s="123"/>
      <c r="O874" s="123"/>
      <c r="P874" s="123"/>
    </row>
    <row r="875" spans="1:16" ht="12.75" customHeight="1" x14ac:dyDescent="0.2">
      <c r="A875" s="123"/>
      <c r="B875" s="123"/>
      <c r="C875" s="123"/>
      <c r="D875" s="123"/>
      <c r="E875" s="123"/>
      <c r="F875" s="123"/>
      <c r="G875" s="123"/>
      <c r="H875" s="125"/>
      <c r="I875" s="123"/>
      <c r="J875" s="123"/>
      <c r="K875" s="123"/>
      <c r="L875" s="123"/>
      <c r="M875" s="123"/>
      <c r="N875" s="123"/>
      <c r="O875" s="123"/>
      <c r="P875" s="123"/>
    </row>
    <row r="876" spans="1:16" ht="12.75" customHeight="1" x14ac:dyDescent="0.2">
      <c r="A876" s="123"/>
      <c r="B876" s="123"/>
      <c r="C876" s="123"/>
      <c r="D876" s="123"/>
      <c r="E876" s="123"/>
      <c r="F876" s="123"/>
      <c r="G876" s="123"/>
      <c r="H876" s="125"/>
      <c r="I876" s="123"/>
      <c r="J876" s="123"/>
      <c r="K876" s="123"/>
      <c r="L876" s="123"/>
      <c r="M876" s="123"/>
      <c r="N876" s="123"/>
      <c r="O876" s="123"/>
      <c r="P876" s="123"/>
    </row>
    <row r="877" spans="1:16" ht="12.75" customHeight="1" x14ac:dyDescent="0.2">
      <c r="A877" s="123"/>
      <c r="B877" s="123"/>
      <c r="C877" s="123"/>
      <c r="D877" s="123"/>
      <c r="E877" s="123"/>
      <c r="F877" s="123"/>
      <c r="G877" s="123"/>
      <c r="H877" s="125"/>
      <c r="I877" s="123"/>
      <c r="J877" s="123"/>
      <c r="K877" s="123"/>
      <c r="L877" s="123"/>
      <c r="M877" s="123"/>
      <c r="N877" s="123"/>
      <c r="O877" s="123"/>
      <c r="P877" s="123"/>
    </row>
    <row r="878" spans="1:16" ht="12.75" customHeight="1" x14ac:dyDescent="0.2">
      <c r="A878" s="123"/>
      <c r="B878" s="123"/>
      <c r="C878" s="123"/>
      <c r="D878" s="123"/>
      <c r="E878" s="123"/>
      <c r="F878" s="123"/>
      <c r="G878" s="123"/>
      <c r="H878" s="125"/>
      <c r="I878" s="123"/>
      <c r="J878" s="123"/>
      <c r="K878" s="123"/>
      <c r="L878" s="123"/>
      <c r="M878" s="123"/>
      <c r="N878" s="123"/>
      <c r="O878" s="123"/>
      <c r="P878" s="123"/>
    </row>
    <row r="879" spans="1:16" ht="12.75" customHeight="1" x14ac:dyDescent="0.2">
      <c r="A879" s="123"/>
      <c r="B879" s="123"/>
      <c r="C879" s="123"/>
      <c r="D879" s="123"/>
      <c r="E879" s="123"/>
      <c r="F879" s="123"/>
      <c r="G879" s="123"/>
      <c r="H879" s="125"/>
      <c r="I879" s="123"/>
      <c r="J879" s="123"/>
      <c r="K879" s="123"/>
      <c r="L879" s="123"/>
      <c r="M879" s="123"/>
      <c r="N879" s="123"/>
      <c r="O879" s="123"/>
      <c r="P879" s="123"/>
    </row>
    <row r="880" spans="1:16" ht="12.75" customHeight="1" x14ac:dyDescent="0.2">
      <c r="A880" s="123"/>
      <c r="B880" s="123"/>
      <c r="C880" s="123"/>
      <c r="D880" s="123"/>
      <c r="E880" s="123"/>
      <c r="F880" s="123"/>
      <c r="G880" s="123"/>
      <c r="H880" s="125"/>
      <c r="I880" s="123"/>
      <c r="J880" s="123"/>
      <c r="K880" s="123"/>
      <c r="L880" s="123"/>
      <c r="M880" s="123"/>
      <c r="N880" s="123"/>
      <c r="O880" s="123"/>
      <c r="P880" s="123"/>
    </row>
    <row r="881" spans="1:16" ht="12.75" customHeight="1" x14ac:dyDescent="0.2">
      <c r="A881" s="123"/>
      <c r="B881" s="123"/>
      <c r="C881" s="123"/>
      <c r="D881" s="123"/>
      <c r="E881" s="123"/>
      <c r="F881" s="123"/>
      <c r="G881" s="123"/>
      <c r="H881" s="125"/>
      <c r="I881" s="123"/>
      <c r="J881" s="123"/>
      <c r="K881" s="123"/>
      <c r="L881" s="123"/>
      <c r="M881" s="123"/>
      <c r="N881" s="123"/>
      <c r="O881" s="123"/>
      <c r="P881" s="123"/>
    </row>
    <row r="882" spans="1:16" ht="12.75" customHeight="1" x14ac:dyDescent="0.2">
      <c r="A882" s="123"/>
      <c r="B882" s="123"/>
      <c r="C882" s="123"/>
      <c r="D882" s="123"/>
      <c r="E882" s="123"/>
      <c r="F882" s="123"/>
      <c r="G882" s="123"/>
      <c r="H882" s="125"/>
      <c r="I882" s="123"/>
      <c r="J882" s="123"/>
      <c r="K882" s="123"/>
      <c r="L882" s="123"/>
      <c r="M882" s="123"/>
      <c r="N882" s="123"/>
      <c r="O882" s="123"/>
      <c r="P882" s="123"/>
    </row>
    <row r="883" spans="1:16" ht="12.75" customHeight="1" x14ac:dyDescent="0.2">
      <c r="A883" s="123"/>
      <c r="B883" s="123"/>
      <c r="C883" s="123"/>
      <c r="D883" s="123"/>
      <c r="E883" s="123"/>
      <c r="F883" s="123"/>
      <c r="G883" s="123"/>
      <c r="H883" s="125"/>
      <c r="I883" s="123"/>
      <c r="J883" s="123"/>
      <c r="K883" s="123"/>
      <c r="L883" s="123"/>
      <c r="M883" s="123"/>
      <c r="N883" s="123"/>
      <c r="O883" s="123"/>
      <c r="P883" s="123"/>
    </row>
    <row r="884" spans="1:16" ht="12.75" customHeight="1" x14ac:dyDescent="0.2">
      <c r="A884" s="123"/>
      <c r="B884" s="123"/>
      <c r="C884" s="123"/>
      <c r="D884" s="123"/>
      <c r="E884" s="123"/>
      <c r="F884" s="123"/>
      <c r="G884" s="123"/>
      <c r="H884" s="125"/>
      <c r="I884" s="123"/>
      <c r="J884" s="123"/>
      <c r="K884" s="123"/>
      <c r="L884" s="123"/>
      <c r="M884" s="123"/>
      <c r="N884" s="123"/>
      <c r="O884" s="123"/>
      <c r="P884" s="123"/>
    </row>
    <row r="885" spans="1:16" ht="12.75" customHeight="1" x14ac:dyDescent="0.2">
      <c r="A885" s="123"/>
      <c r="B885" s="123"/>
      <c r="C885" s="123"/>
      <c r="D885" s="123"/>
      <c r="E885" s="123"/>
      <c r="F885" s="123"/>
      <c r="G885" s="123"/>
      <c r="H885" s="125"/>
      <c r="I885" s="123"/>
      <c r="J885" s="123"/>
      <c r="K885" s="123"/>
      <c r="L885" s="123"/>
      <c r="M885" s="123"/>
      <c r="N885" s="123"/>
      <c r="O885" s="123"/>
      <c r="P885" s="123"/>
    </row>
    <row r="886" spans="1:16" ht="12.75" customHeight="1" x14ac:dyDescent="0.2">
      <c r="A886" s="123"/>
      <c r="B886" s="123"/>
      <c r="C886" s="123"/>
      <c r="D886" s="123"/>
      <c r="E886" s="123"/>
      <c r="F886" s="123"/>
      <c r="G886" s="123"/>
      <c r="H886" s="125"/>
      <c r="I886" s="123"/>
      <c r="J886" s="123"/>
      <c r="K886" s="123"/>
      <c r="L886" s="123"/>
      <c r="M886" s="123"/>
      <c r="N886" s="123"/>
      <c r="O886" s="123"/>
      <c r="P886" s="123"/>
    </row>
    <row r="887" spans="1:16" ht="12.75" customHeight="1" x14ac:dyDescent="0.2">
      <c r="A887" s="123"/>
      <c r="B887" s="123"/>
      <c r="C887" s="123"/>
      <c r="D887" s="123"/>
      <c r="E887" s="123"/>
      <c r="F887" s="123"/>
      <c r="G887" s="123"/>
      <c r="H887" s="125"/>
      <c r="I887" s="123"/>
      <c r="J887" s="123"/>
      <c r="K887" s="123"/>
      <c r="L887" s="123"/>
      <c r="M887" s="123"/>
      <c r="N887" s="123"/>
      <c r="O887" s="123"/>
      <c r="P887" s="123"/>
    </row>
    <row r="888" spans="1:16" ht="12.75" customHeight="1" x14ac:dyDescent="0.2">
      <c r="A888" s="123"/>
      <c r="B888" s="123"/>
      <c r="C888" s="123"/>
      <c r="D888" s="123"/>
      <c r="E888" s="123"/>
      <c r="F888" s="123"/>
      <c r="G888" s="123"/>
      <c r="H888" s="125"/>
      <c r="I888" s="123"/>
      <c r="J888" s="123"/>
      <c r="K888" s="123"/>
      <c r="L888" s="123"/>
      <c r="M888" s="123"/>
      <c r="N888" s="123"/>
      <c r="O888" s="123"/>
      <c r="P888" s="123"/>
    </row>
    <row r="889" spans="1:16" ht="12.75" customHeight="1" x14ac:dyDescent="0.2">
      <c r="A889" s="123"/>
      <c r="B889" s="123"/>
      <c r="C889" s="123"/>
      <c r="D889" s="123"/>
      <c r="E889" s="123"/>
      <c r="F889" s="123"/>
      <c r="G889" s="123"/>
      <c r="H889" s="125"/>
      <c r="I889" s="123"/>
      <c r="J889" s="123"/>
      <c r="K889" s="123"/>
      <c r="L889" s="123"/>
      <c r="M889" s="123"/>
      <c r="N889" s="123"/>
      <c r="O889" s="123"/>
      <c r="P889" s="123"/>
    </row>
    <row r="890" spans="1:16" ht="12.75" customHeight="1" x14ac:dyDescent="0.2">
      <c r="A890" s="123"/>
      <c r="B890" s="123"/>
      <c r="C890" s="123"/>
      <c r="D890" s="123"/>
      <c r="E890" s="123"/>
      <c r="F890" s="123"/>
      <c r="G890" s="123"/>
      <c r="H890" s="125"/>
      <c r="I890" s="123"/>
      <c r="J890" s="123"/>
      <c r="K890" s="123"/>
      <c r="L890" s="123"/>
      <c r="M890" s="123"/>
      <c r="N890" s="123"/>
      <c r="O890" s="123"/>
      <c r="P890" s="123"/>
    </row>
    <row r="891" spans="1:16" ht="12.75" customHeight="1" x14ac:dyDescent="0.2">
      <c r="A891" s="123"/>
      <c r="B891" s="123"/>
      <c r="C891" s="123"/>
      <c r="D891" s="123"/>
      <c r="E891" s="123"/>
      <c r="F891" s="123"/>
      <c r="G891" s="123"/>
      <c r="H891" s="125"/>
      <c r="I891" s="123"/>
      <c r="J891" s="123"/>
      <c r="K891" s="123"/>
      <c r="L891" s="123"/>
      <c r="M891" s="123"/>
      <c r="N891" s="123"/>
      <c r="O891" s="123"/>
      <c r="P891" s="123"/>
    </row>
    <row r="892" spans="1:16" ht="12.75" customHeight="1" x14ac:dyDescent="0.2">
      <c r="A892" s="123"/>
      <c r="B892" s="123"/>
      <c r="C892" s="123"/>
      <c r="D892" s="123"/>
      <c r="E892" s="123"/>
      <c r="F892" s="123"/>
      <c r="G892" s="123"/>
      <c r="H892" s="125"/>
      <c r="I892" s="123"/>
      <c r="J892" s="123"/>
      <c r="K892" s="123"/>
      <c r="L892" s="123"/>
      <c r="M892" s="123"/>
      <c r="N892" s="123"/>
      <c r="O892" s="123"/>
      <c r="P892" s="123"/>
    </row>
    <row r="893" spans="1:16" ht="12.75" customHeight="1" x14ac:dyDescent="0.2">
      <c r="A893" s="123"/>
      <c r="B893" s="123"/>
      <c r="C893" s="123"/>
      <c r="D893" s="123"/>
      <c r="E893" s="123"/>
      <c r="F893" s="123"/>
      <c r="G893" s="123"/>
      <c r="H893" s="125"/>
      <c r="I893" s="123"/>
      <c r="J893" s="123"/>
      <c r="K893" s="123"/>
      <c r="L893" s="123"/>
      <c r="M893" s="123"/>
      <c r="N893" s="123"/>
      <c r="O893" s="123"/>
      <c r="P893" s="123"/>
    </row>
    <row r="894" spans="1:16" ht="12.75" customHeight="1" x14ac:dyDescent="0.2">
      <c r="A894" s="123"/>
      <c r="B894" s="123"/>
      <c r="C894" s="123"/>
      <c r="D894" s="123"/>
      <c r="E894" s="123"/>
      <c r="F894" s="123"/>
      <c r="G894" s="123"/>
      <c r="H894" s="125"/>
      <c r="I894" s="123"/>
      <c r="J894" s="123"/>
      <c r="K894" s="123"/>
      <c r="L894" s="123"/>
      <c r="M894" s="123"/>
      <c r="N894" s="123"/>
      <c r="O894" s="123"/>
      <c r="P894" s="123"/>
    </row>
    <row r="895" spans="1:16" ht="12.75" customHeight="1" x14ac:dyDescent="0.2">
      <c r="A895" s="123"/>
      <c r="B895" s="123"/>
      <c r="C895" s="123"/>
      <c r="D895" s="123"/>
      <c r="E895" s="123"/>
      <c r="F895" s="123"/>
      <c r="G895" s="123"/>
      <c r="H895" s="125"/>
      <c r="I895" s="123"/>
      <c r="J895" s="123"/>
      <c r="K895" s="123"/>
      <c r="L895" s="123"/>
      <c r="M895" s="123"/>
      <c r="N895" s="123"/>
      <c r="O895" s="123"/>
      <c r="P895" s="123"/>
    </row>
    <row r="896" spans="1:16" ht="12.75" customHeight="1" x14ac:dyDescent="0.2">
      <c r="A896" s="123"/>
      <c r="B896" s="123"/>
      <c r="C896" s="123"/>
      <c r="D896" s="123"/>
      <c r="E896" s="123"/>
      <c r="F896" s="123"/>
      <c r="G896" s="123"/>
      <c r="H896" s="125"/>
      <c r="I896" s="123"/>
      <c r="J896" s="123"/>
      <c r="K896" s="123"/>
      <c r="L896" s="123"/>
      <c r="M896" s="123"/>
      <c r="N896" s="123"/>
      <c r="O896" s="123"/>
      <c r="P896" s="123"/>
    </row>
    <row r="897" spans="1:16" ht="12.75" customHeight="1" x14ac:dyDescent="0.2">
      <c r="A897" s="123"/>
      <c r="B897" s="123"/>
      <c r="C897" s="123"/>
      <c r="D897" s="123"/>
      <c r="E897" s="123"/>
      <c r="F897" s="123"/>
      <c r="G897" s="123"/>
      <c r="H897" s="125"/>
      <c r="I897" s="123"/>
      <c r="J897" s="123"/>
      <c r="K897" s="123"/>
      <c r="L897" s="123"/>
      <c r="M897" s="123"/>
      <c r="N897" s="123"/>
      <c r="O897" s="123"/>
      <c r="P897" s="123"/>
    </row>
    <row r="898" spans="1:16" ht="12.75" customHeight="1" x14ac:dyDescent="0.2">
      <c r="A898" s="123"/>
      <c r="B898" s="123"/>
      <c r="C898" s="123"/>
      <c r="D898" s="123"/>
      <c r="E898" s="123"/>
      <c r="F898" s="123"/>
      <c r="G898" s="123"/>
      <c r="H898" s="125"/>
      <c r="I898" s="123"/>
      <c r="J898" s="123"/>
      <c r="K898" s="123"/>
      <c r="L898" s="123"/>
      <c r="M898" s="123"/>
      <c r="N898" s="123"/>
      <c r="O898" s="123"/>
      <c r="P898" s="123"/>
    </row>
    <row r="899" spans="1:16" ht="12.75" customHeight="1" x14ac:dyDescent="0.2">
      <c r="A899" s="123"/>
      <c r="B899" s="123"/>
      <c r="C899" s="123"/>
      <c r="D899" s="123"/>
      <c r="E899" s="123"/>
      <c r="F899" s="123"/>
      <c r="G899" s="123"/>
      <c r="H899" s="125"/>
      <c r="I899" s="123"/>
      <c r="J899" s="123"/>
      <c r="K899" s="123"/>
      <c r="L899" s="123"/>
      <c r="M899" s="123"/>
      <c r="N899" s="123"/>
      <c r="O899" s="123"/>
      <c r="P899" s="123"/>
    </row>
    <row r="900" spans="1:16" ht="12.75" customHeight="1" x14ac:dyDescent="0.2">
      <c r="A900" s="123"/>
      <c r="B900" s="123"/>
      <c r="C900" s="123"/>
      <c r="D900" s="123"/>
      <c r="E900" s="123"/>
      <c r="F900" s="123"/>
      <c r="G900" s="123"/>
      <c r="H900" s="125"/>
      <c r="I900" s="123"/>
      <c r="J900" s="123"/>
      <c r="K900" s="123"/>
      <c r="L900" s="123"/>
      <c r="M900" s="123"/>
      <c r="N900" s="123"/>
      <c r="O900" s="123"/>
      <c r="P900" s="123"/>
    </row>
    <row r="901" spans="1:16" ht="12.75" customHeight="1" x14ac:dyDescent="0.2">
      <c r="A901" s="123"/>
      <c r="B901" s="123"/>
      <c r="C901" s="123"/>
      <c r="D901" s="123"/>
      <c r="E901" s="123"/>
      <c r="F901" s="123"/>
      <c r="G901" s="123"/>
      <c r="H901" s="125"/>
      <c r="I901" s="123"/>
      <c r="J901" s="123"/>
      <c r="K901" s="123"/>
      <c r="L901" s="123"/>
      <c r="M901" s="123"/>
      <c r="N901" s="123"/>
      <c r="O901" s="123"/>
      <c r="P901" s="123"/>
    </row>
    <row r="902" spans="1:16" ht="12.75" customHeight="1" x14ac:dyDescent="0.2">
      <c r="A902" s="123"/>
      <c r="B902" s="123"/>
      <c r="C902" s="123"/>
      <c r="D902" s="123"/>
      <c r="E902" s="123"/>
      <c r="F902" s="123"/>
      <c r="G902" s="123"/>
      <c r="H902" s="125"/>
      <c r="I902" s="123"/>
      <c r="J902" s="123"/>
      <c r="K902" s="123"/>
      <c r="L902" s="123"/>
      <c r="M902" s="123"/>
      <c r="N902" s="123"/>
      <c r="O902" s="123"/>
      <c r="P902" s="123"/>
    </row>
    <row r="903" spans="1:16" ht="12.75" customHeight="1" x14ac:dyDescent="0.2">
      <c r="A903" s="123"/>
      <c r="B903" s="123"/>
      <c r="C903" s="123"/>
      <c r="D903" s="123"/>
      <c r="E903" s="123"/>
      <c r="F903" s="123"/>
      <c r="G903" s="123"/>
      <c r="H903" s="125"/>
      <c r="I903" s="123"/>
      <c r="J903" s="123"/>
      <c r="K903" s="123"/>
      <c r="L903" s="123"/>
      <c r="M903" s="123"/>
      <c r="N903" s="123"/>
      <c r="O903" s="123"/>
      <c r="P903" s="123"/>
    </row>
    <row r="904" spans="1:16" ht="12.75" customHeight="1" x14ac:dyDescent="0.2">
      <c r="A904" s="123"/>
      <c r="B904" s="123"/>
      <c r="C904" s="123"/>
      <c r="D904" s="123"/>
      <c r="E904" s="123"/>
      <c r="F904" s="123"/>
      <c r="G904" s="123"/>
      <c r="H904" s="125"/>
      <c r="I904" s="123"/>
      <c r="J904" s="123"/>
      <c r="K904" s="123"/>
      <c r="L904" s="123"/>
      <c r="M904" s="123"/>
      <c r="N904" s="123"/>
      <c r="O904" s="123"/>
      <c r="P904" s="123"/>
    </row>
    <row r="905" spans="1:16" ht="12.75" customHeight="1" x14ac:dyDescent="0.2">
      <c r="A905" s="123"/>
      <c r="B905" s="123"/>
      <c r="C905" s="123"/>
      <c r="D905" s="123"/>
      <c r="E905" s="123"/>
      <c r="F905" s="123"/>
      <c r="G905" s="123"/>
      <c r="H905" s="125"/>
      <c r="I905" s="123"/>
      <c r="J905" s="123"/>
      <c r="K905" s="123"/>
      <c r="L905" s="123"/>
      <c r="M905" s="123"/>
      <c r="N905" s="123"/>
      <c r="O905" s="123"/>
      <c r="P905" s="123"/>
    </row>
    <row r="906" spans="1:16" ht="12.75" customHeight="1" x14ac:dyDescent="0.2">
      <c r="A906" s="123"/>
      <c r="B906" s="123"/>
      <c r="C906" s="123"/>
      <c r="D906" s="123"/>
      <c r="E906" s="123"/>
      <c r="F906" s="123"/>
      <c r="G906" s="123"/>
      <c r="H906" s="125"/>
      <c r="I906" s="123"/>
      <c r="J906" s="123"/>
      <c r="K906" s="123"/>
      <c r="L906" s="123"/>
      <c r="M906" s="123"/>
      <c r="N906" s="123"/>
      <c r="O906" s="123"/>
      <c r="P906" s="123"/>
    </row>
    <row r="907" spans="1:16" ht="12.75" customHeight="1" x14ac:dyDescent="0.2">
      <c r="A907" s="123"/>
      <c r="B907" s="123"/>
      <c r="C907" s="123"/>
      <c r="D907" s="123"/>
      <c r="E907" s="123"/>
      <c r="F907" s="123"/>
      <c r="G907" s="123"/>
      <c r="H907" s="125"/>
      <c r="I907" s="123"/>
      <c r="J907" s="123"/>
      <c r="K907" s="123"/>
      <c r="L907" s="123"/>
      <c r="M907" s="123"/>
      <c r="N907" s="123"/>
      <c r="O907" s="123"/>
      <c r="P907" s="123"/>
    </row>
    <row r="908" spans="1:16" ht="12.75" customHeight="1" x14ac:dyDescent="0.2">
      <c r="A908" s="123"/>
      <c r="B908" s="123"/>
      <c r="C908" s="123"/>
      <c r="D908" s="123"/>
      <c r="E908" s="123"/>
      <c r="F908" s="123"/>
      <c r="G908" s="123"/>
      <c r="H908" s="125"/>
      <c r="I908" s="123"/>
      <c r="J908" s="123"/>
      <c r="K908" s="123"/>
      <c r="L908" s="123"/>
      <c r="M908" s="123"/>
      <c r="N908" s="123"/>
      <c r="O908" s="123"/>
      <c r="P908" s="123"/>
    </row>
    <row r="909" spans="1:16" ht="12.75" customHeight="1" x14ac:dyDescent="0.2">
      <c r="A909" s="123"/>
      <c r="B909" s="123"/>
      <c r="C909" s="123"/>
      <c r="D909" s="123"/>
      <c r="E909" s="123"/>
      <c r="F909" s="123"/>
      <c r="G909" s="123"/>
      <c r="H909" s="125"/>
      <c r="I909" s="123"/>
      <c r="J909" s="123"/>
      <c r="K909" s="123"/>
      <c r="L909" s="123"/>
      <c r="M909" s="123"/>
      <c r="N909" s="123"/>
      <c r="O909" s="123"/>
      <c r="P909" s="123"/>
    </row>
    <row r="910" spans="1:16" ht="12.75" customHeight="1" x14ac:dyDescent="0.2">
      <c r="A910" s="123"/>
      <c r="B910" s="123"/>
      <c r="C910" s="123"/>
      <c r="D910" s="123"/>
      <c r="E910" s="123"/>
      <c r="F910" s="123"/>
      <c r="G910" s="123"/>
      <c r="H910" s="125"/>
      <c r="I910" s="123"/>
      <c r="J910" s="123"/>
      <c r="K910" s="123"/>
      <c r="L910" s="123"/>
      <c r="M910" s="123"/>
      <c r="N910" s="123"/>
      <c r="O910" s="123"/>
      <c r="P910" s="123"/>
    </row>
    <row r="911" spans="1:16" ht="12.75" customHeight="1" x14ac:dyDescent="0.2">
      <c r="A911" s="123"/>
      <c r="B911" s="123"/>
      <c r="C911" s="123"/>
      <c r="D911" s="123"/>
      <c r="E911" s="123"/>
      <c r="F911" s="123"/>
      <c r="G911" s="123"/>
      <c r="H911" s="125"/>
      <c r="I911" s="123"/>
      <c r="J911" s="123"/>
      <c r="K911" s="123"/>
      <c r="L911" s="123"/>
      <c r="M911" s="123"/>
      <c r="N911" s="123"/>
      <c r="O911" s="123"/>
      <c r="P911" s="123"/>
    </row>
    <row r="912" spans="1:16" ht="12.75" customHeight="1" x14ac:dyDescent="0.2">
      <c r="A912" s="123"/>
      <c r="B912" s="123"/>
      <c r="C912" s="123"/>
      <c r="D912" s="123"/>
      <c r="E912" s="123"/>
      <c r="F912" s="123"/>
      <c r="G912" s="123"/>
      <c r="H912" s="125"/>
      <c r="I912" s="123"/>
      <c r="J912" s="123"/>
      <c r="K912" s="123"/>
      <c r="L912" s="123"/>
      <c r="M912" s="123"/>
      <c r="N912" s="123"/>
      <c r="O912" s="123"/>
      <c r="P912" s="123"/>
    </row>
    <row r="913" spans="1:16" ht="12.75" customHeight="1" x14ac:dyDescent="0.2">
      <c r="A913" s="123"/>
      <c r="B913" s="123"/>
      <c r="C913" s="123"/>
      <c r="D913" s="123"/>
      <c r="E913" s="123"/>
      <c r="F913" s="123"/>
      <c r="G913" s="123"/>
      <c r="H913" s="125"/>
      <c r="I913" s="123"/>
      <c r="J913" s="123"/>
      <c r="K913" s="123"/>
      <c r="L913" s="123"/>
      <c r="M913" s="123"/>
      <c r="N913" s="123"/>
      <c r="O913" s="123"/>
      <c r="P913" s="123"/>
    </row>
    <row r="914" spans="1:16" ht="12.75" customHeight="1" x14ac:dyDescent="0.2">
      <c r="A914" s="123"/>
      <c r="B914" s="123"/>
      <c r="C914" s="123"/>
      <c r="D914" s="123"/>
      <c r="E914" s="123"/>
      <c r="F914" s="123"/>
      <c r="G914" s="123"/>
      <c r="H914" s="125"/>
      <c r="I914" s="123"/>
      <c r="J914" s="123"/>
      <c r="K914" s="123"/>
      <c r="L914" s="123"/>
      <c r="M914" s="123"/>
      <c r="N914" s="123"/>
      <c r="O914" s="123"/>
      <c r="P914" s="123"/>
    </row>
    <row r="915" spans="1:16" ht="12.75" customHeight="1" x14ac:dyDescent="0.2">
      <c r="A915" s="123"/>
      <c r="B915" s="123"/>
      <c r="C915" s="123"/>
      <c r="D915" s="123"/>
      <c r="E915" s="123"/>
      <c r="F915" s="123"/>
      <c r="G915" s="123"/>
      <c r="H915" s="125"/>
      <c r="I915" s="123"/>
      <c r="J915" s="123"/>
      <c r="K915" s="123"/>
      <c r="L915" s="123"/>
      <c r="M915" s="123"/>
      <c r="N915" s="123"/>
      <c r="O915" s="123"/>
      <c r="P915" s="123"/>
    </row>
    <row r="916" spans="1:16" ht="12.75" customHeight="1" x14ac:dyDescent="0.2">
      <c r="A916" s="123"/>
      <c r="B916" s="123"/>
      <c r="C916" s="123"/>
      <c r="D916" s="123"/>
      <c r="E916" s="123"/>
      <c r="F916" s="123"/>
      <c r="G916" s="123"/>
      <c r="H916" s="125"/>
      <c r="I916" s="123"/>
      <c r="J916" s="123"/>
      <c r="K916" s="123"/>
      <c r="L916" s="123"/>
      <c r="M916" s="123"/>
      <c r="N916" s="123"/>
      <c r="O916" s="123"/>
      <c r="P916" s="123"/>
    </row>
    <row r="917" spans="1:16" ht="12.75" customHeight="1" x14ac:dyDescent="0.2">
      <c r="A917" s="123"/>
      <c r="B917" s="123"/>
      <c r="C917" s="123"/>
      <c r="D917" s="123"/>
      <c r="E917" s="123"/>
      <c r="F917" s="123"/>
      <c r="G917" s="123"/>
      <c r="H917" s="125"/>
      <c r="I917" s="123"/>
      <c r="J917" s="123"/>
      <c r="K917" s="123"/>
      <c r="L917" s="123"/>
      <c r="M917" s="123"/>
      <c r="N917" s="123"/>
      <c r="O917" s="123"/>
      <c r="P917" s="123"/>
    </row>
    <row r="918" spans="1:16" ht="12.75" customHeight="1" x14ac:dyDescent="0.2">
      <c r="A918" s="123"/>
      <c r="B918" s="123"/>
      <c r="C918" s="123"/>
      <c r="D918" s="123"/>
      <c r="E918" s="123"/>
      <c r="F918" s="123"/>
      <c r="G918" s="123"/>
      <c r="H918" s="125"/>
      <c r="I918" s="123"/>
      <c r="J918" s="123"/>
      <c r="K918" s="123"/>
      <c r="L918" s="123"/>
      <c r="M918" s="123"/>
      <c r="N918" s="123"/>
      <c r="O918" s="123"/>
      <c r="P918" s="123"/>
    </row>
    <row r="919" spans="1:16" ht="12.75" customHeight="1" x14ac:dyDescent="0.2">
      <c r="A919" s="123"/>
      <c r="B919" s="123"/>
      <c r="C919" s="123"/>
      <c r="D919" s="123"/>
      <c r="E919" s="123"/>
      <c r="F919" s="123"/>
      <c r="G919" s="123"/>
      <c r="H919" s="125"/>
      <c r="I919" s="123"/>
      <c r="J919" s="123"/>
      <c r="K919" s="123"/>
      <c r="L919" s="123"/>
      <c r="M919" s="123"/>
      <c r="N919" s="123"/>
      <c r="O919" s="123"/>
      <c r="P919" s="123"/>
    </row>
    <row r="920" spans="1:16" ht="12.75" customHeight="1" x14ac:dyDescent="0.2">
      <c r="A920" s="123"/>
      <c r="B920" s="123"/>
      <c r="C920" s="123"/>
      <c r="D920" s="123"/>
      <c r="E920" s="123"/>
      <c r="F920" s="123"/>
      <c r="G920" s="123"/>
      <c r="H920" s="125"/>
      <c r="I920" s="123"/>
      <c r="J920" s="123"/>
      <c r="K920" s="123"/>
      <c r="L920" s="123"/>
      <c r="M920" s="123"/>
      <c r="N920" s="123"/>
      <c r="O920" s="123"/>
      <c r="P920" s="123"/>
    </row>
    <row r="921" spans="1:16" ht="12.75" customHeight="1" x14ac:dyDescent="0.2">
      <c r="A921" s="123"/>
      <c r="B921" s="123"/>
      <c r="C921" s="123"/>
      <c r="D921" s="123"/>
      <c r="E921" s="123"/>
      <c r="F921" s="123"/>
      <c r="G921" s="123"/>
      <c r="H921" s="125"/>
      <c r="I921" s="123"/>
      <c r="J921" s="123"/>
      <c r="K921" s="123"/>
      <c r="L921" s="123"/>
      <c r="M921" s="123"/>
      <c r="N921" s="123"/>
      <c r="O921" s="123"/>
      <c r="P921" s="123"/>
    </row>
    <row r="922" spans="1:16" ht="12.75" customHeight="1" x14ac:dyDescent="0.2">
      <c r="A922" s="123"/>
      <c r="B922" s="123"/>
      <c r="C922" s="123"/>
      <c r="D922" s="123"/>
      <c r="E922" s="123"/>
      <c r="F922" s="123"/>
      <c r="G922" s="123"/>
      <c r="H922" s="125"/>
      <c r="I922" s="123"/>
      <c r="J922" s="123"/>
      <c r="K922" s="123"/>
      <c r="L922" s="123"/>
      <c r="M922" s="123"/>
      <c r="N922" s="123"/>
      <c r="O922" s="123"/>
      <c r="P922" s="123"/>
    </row>
    <row r="923" spans="1:16" ht="12.75" customHeight="1" x14ac:dyDescent="0.2">
      <c r="A923" s="123"/>
      <c r="B923" s="123"/>
      <c r="C923" s="123"/>
      <c r="D923" s="123"/>
      <c r="E923" s="123"/>
      <c r="F923" s="123"/>
      <c r="G923" s="123"/>
      <c r="H923" s="125"/>
      <c r="I923" s="123"/>
      <c r="J923" s="123"/>
      <c r="K923" s="123"/>
      <c r="L923" s="123"/>
      <c r="M923" s="123"/>
      <c r="N923" s="123"/>
      <c r="O923" s="123"/>
      <c r="P923" s="123"/>
    </row>
    <row r="924" spans="1:16" ht="12.75" customHeight="1" x14ac:dyDescent="0.2">
      <c r="A924" s="123"/>
      <c r="B924" s="123"/>
      <c r="C924" s="123"/>
      <c r="D924" s="123"/>
      <c r="E924" s="123"/>
      <c r="F924" s="123"/>
      <c r="G924" s="123"/>
      <c r="H924" s="125"/>
      <c r="I924" s="123"/>
      <c r="J924" s="123"/>
      <c r="K924" s="123"/>
      <c r="L924" s="123"/>
      <c r="M924" s="123"/>
      <c r="N924" s="123"/>
      <c r="O924" s="123"/>
      <c r="P924" s="123"/>
    </row>
    <row r="925" spans="1:16" ht="12.75" customHeight="1" x14ac:dyDescent="0.2">
      <c r="A925" s="123"/>
      <c r="B925" s="123"/>
      <c r="C925" s="123"/>
      <c r="D925" s="123"/>
      <c r="E925" s="123"/>
      <c r="F925" s="123"/>
      <c r="G925" s="123"/>
      <c r="H925" s="125"/>
      <c r="I925" s="123"/>
      <c r="J925" s="123"/>
      <c r="K925" s="123"/>
      <c r="L925" s="123"/>
      <c r="M925" s="123"/>
      <c r="N925" s="123"/>
      <c r="O925" s="123"/>
      <c r="P925" s="123"/>
    </row>
    <row r="926" spans="1:16" ht="12.75" customHeight="1" x14ac:dyDescent="0.2">
      <c r="A926" s="123"/>
      <c r="B926" s="123"/>
      <c r="C926" s="123"/>
      <c r="D926" s="123"/>
      <c r="E926" s="123"/>
      <c r="F926" s="123"/>
      <c r="G926" s="123"/>
      <c r="H926" s="125"/>
      <c r="I926" s="123"/>
      <c r="J926" s="123"/>
      <c r="K926" s="123"/>
      <c r="L926" s="123"/>
      <c r="M926" s="123"/>
      <c r="N926" s="123"/>
      <c r="O926" s="123"/>
      <c r="P926" s="123"/>
    </row>
    <row r="927" spans="1:16" ht="12.75" customHeight="1" x14ac:dyDescent="0.2">
      <c r="A927" s="123"/>
      <c r="B927" s="123"/>
      <c r="C927" s="123"/>
      <c r="D927" s="123"/>
      <c r="E927" s="123"/>
      <c r="F927" s="123"/>
      <c r="G927" s="123"/>
      <c r="H927" s="125"/>
      <c r="I927" s="123"/>
      <c r="J927" s="123"/>
      <c r="K927" s="123"/>
      <c r="L927" s="123"/>
      <c r="M927" s="123"/>
      <c r="N927" s="123"/>
      <c r="O927" s="123"/>
      <c r="P927" s="123"/>
    </row>
    <row r="928" spans="1:16" ht="12.75" customHeight="1" x14ac:dyDescent="0.2">
      <c r="A928" s="123"/>
      <c r="B928" s="123"/>
      <c r="C928" s="123"/>
      <c r="D928" s="123"/>
      <c r="E928" s="123"/>
      <c r="F928" s="123"/>
      <c r="G928" s="123"/>
      <c r="H928" s="125"/>
      <c r="I928" s="123"/>
      <c r="J928" s="123"/>
      <c r="K928" s="123"/>
      <c r="L928" s="123"/>
      <c r="M928" s="123"/>
      <c r="N928" s="123"/>
      <c r="O928" s="123"/>
      <c r="P928" s="123"/>
    </row>
    <row r="929" spans="1:16" ht="12.75" customHeight="1" x14ac:dyDescent="0.2">
      <c r="A929" s="123"/>
      <c r="B929" s="123"/>
      <c r="C929" s="123"/>
      <c r="D929" s="123"/>
      <c r="E929" s="123"/>
      <c r="F929" s="123"/>
      <c r="G929" s="123"/>
      <c r="H929" s="125"/>
      <c r="I929" s="123"/>
      <c r="J929" s="123"/>
      <c r="K929" s="123"/>
      <c r="L929" s="123"/>
      <c r="M929" s="123"/>
      <c r="N929" s="123"/>
      <c r="O929" s="123"/>
      <c r="P929" s="123"/>
    </row>
    <row r="930" spans="1:16" ht="12.75" customHeight="1" x14ac:dyDescent="0.2">
      <c r="A930" s="123"/>
      <c r="B930" s="123"/>
      <c r="C930" s="123"/>
      <c r="D930" s="123"/>
      <c r="E930" s="123"/>
      <c r="F930" s="123"/>
      <c r="G930" s="123"/>
      <c r="H930" s="125"/>
      <c r="I930" s="123"/>
      <c r="J930" s="123"/>
      <c r="K930" s="123"/>
      <c r="L930" s="123"/>
      <c r="M930" s="123"/>
      <c r="N930" s="123"/>
      <c r="O930" s="123"/>
      <c r="P930" s="123"/>
    </row>
    <row r="931" spans="1:16" ht="12.75" customHeight="1" x14ac:dyDescent="0.2">
      <c r="A931" s="123"/>
      <c r="B931" s="123"/>
      <c r="C931" s="123"/>
      <c r="D931" s="123"/>
      <c r="E931" s="123"/>
      <c r="F931" s="123"/>
      <c r="G931" s="123"/>
      <c r="H931" s="125"/>
      <c r="I931" s="123"/>
      <c r="J931" s="123"/>
      <c r="K931" s="123"/>
      <c r="L931" s="123"/>
      <c r="M931" s="123"/>
      <c r="N931" s="123"/>
      <c r="O931" s="123"/>
      <c r="P931" s="123"/>
    </row>
    <row r="932" spans="1:16" ht="12.75" customHeight="1" x14ac:dyDescent="0.2">
      <c r="A932" s="123"/>
      <c r="B932" s="123"/>
      <c r="C932" s="123"/>
      <c r="D932" s="123"/>
      <c r="E932" s="123"/>
      <c r="F932" s="123"/>
      <c r="G932" s="123"/>
      <c r="H932" s="125"/>
      <c r="I932" s="123"/>
      <c r="J932" s="123"/>
      <c r="K932" s="123"/>
      <c r="L932" s="123"/>
      <c r="M932" s="123"/>
      <c r="N932" s="123"/>
      <c r="O932" s="123"/>
      <c r="P932" s="123"/>
    </row>
    <row r="933" spans="1:16" ht="12.75" customHeight="1" x14ac:dyDescent="0.2">
      <c r="A933" s="123"/>
      <c r="B933" s="123"/>
      <c r="C933" s="123"/>
      <c r="D933" s="123"/>
      <c r="E933" s="123"/>
      <c r="F933" s="123"/>
      <c r="G933" s="123"/>
      <c r="H933" s="125"/>
      <c r="I933" s="123"/>
      <c r="J933" s="123"/>
      <c r="K933" s="123"/>
      <c r="L933" s="123"/>
      <c r="M933" s="123"/>
      <c r="N933" s="123"/>
      <c r="O933" s="123"/>
      <c r="P933" s="123"/>
    </row>
    <row r="934" spans="1:16" ht="12.75" customHeight="1" x14ac:dyDescent="0.2">
      <c r="A934" s="123"/>
      <c r="B934" s="123"/>
      <c r="C934" s="123"/>
      <c r="D934" s="123"/>
      <c r="E934" s="123"/>
      <c r="F934" s="123"/>
      <c r="G934" s="123"/>
      <c r="H934" s="125"/>
      <c r="I934" s="123"/>
      <c r="J934" s="123"/>
      <c r="K934" s="123"/>
      <c r="L934" s="123"/>
      <c r="M934" s="123"/>
      <c r="N934" s="123"/>
      <c r="O934" s="123"/>
      <c r="P934" s="123"/>
    </row>
    <row r="935" spans="1:16" ht="12.75" customHeight="1" x14ac:dyDescent="0.2">
      <c r="A935" s="123"/>
      <c r="B935" s="123"/>
      <c r="C935" s="123"/>
      <c r="D935" s="123"/>
      <c r="E935" s="123"/>
      <c r="F935" s="123"/>
      <c r="G935" s="123"/>
      <c r="H935" s="125"/>
      <c r="I935" s="123"/>
      <c r="J935" s="123"/>
      <c r="K935" s="123"/>
      <c r="L935" s="123"/>
      <c r="M935" s="123"/>
      <c r="N935" s="123"/>
      <c r="O935" s="123"/>
      <c r="P935" s="123"/>
    </row>
    <row r="936" spans="1:16" ht="12.75" customHeight="1" x14ac:dyDescent="0.2">
      <c r="A936" s="123"/>
      <c r="B936" s="123"/>
      <c r="C936" s="123"/>
      <c r="D936" s="123"/>
      <c r="E936" s="123"/>
      <c r="F936" s="123"/>
      <c r="G936" s="123"/>
      <c r="H936" s="125"/>
      <c r="I936" s="123"/>
      <c r="J936" s="123"/>
      <c r="K936" s="123"/>
      <c r="L936" s="123"/>
      <c r="M936" s="123"/>
      <c r="N936" s="123"/>
      <c r="O936" s="123"/>
      <c r="P936" s="123"/>
    </row>
    <row r="937" spans="1:16" ht="12.75" customHeight="1" x14ac:dyDescent="0.2">
      <c r="A937" s="123"/>
      <c r="B937" s="123"/>
      <c r="C937" s="123"/>
      <c r="D937" s="123"/>
      <c r="E937" s="123"/>
      <c r="F937" s="123"/>
      <c r="G937" s="123"/>
      <c r="H937" s="125"/>
      <c r="I937" s="123"/>
      <c r="J937" s="123"/>
      <c r="K937" s="123"/>
      <c r="L937" s="123"/>
      <c r="M937" s="123"/>
      <c r="N937" s="123"/>
      <c r="O937" s="123"/>
      <c r="P937" s="123"/>
    </row>
    <row r="938" spans="1:16" ht="12.75" customHeight="1" x14ac:dyDescent="0.2">
      <c r="A938" s="123"/>
      <c r="B938" s="123"/>
      <c r="C938" s="123"/>
      <c r="D938" s="123"/>
      <c r="E938" s="123"/>
      <c r="F938" s="123"/>
      <c r="G938" s="123"/>
      <c r="H938" s="125"/>
      <c r="I938" s="123"/>
      <c r="J938" s="123"/>
      <c r="K938" s="123"/>
      <c r="L938" s="123"/>
      <c r="M938" s="123"/>
      <c r="N938" s="123"/>
      <c r="O938" s="123"/>
      <c r="P938" s="123"/>
    </row>
    <row r="939" spans="1:16" ht="12.75" customHeight="1" x14ac:dyDescent="0.2">
      <c r="A939" s="123"/>
      <c r="B939" s="123"/>
      <c r="C939" s="123"/>
      <c r="D939" s="123"/>
      <c r="E939" s="123"/>
      <c r="F939" s="123"/>
      <c r="G939" s="123"/>
      <c r="H939" s="125"/>
      <c r="I939" s="123"/>
      <c r="J939" s="123"/>
      <c r="K939" s="123"/>
      <c r="L939" s="123"/>
      <c r="M939" s="123"/>
      <c r="N939" s="123"/>
      <c r="O939" s="123"/>
      <c r="P939" s="123"/>
    </row>
    <row r="940" spans="1:16" ht="12.75" customHeight="1" x14ac:dyDescent="0.2">
      <c r="A940" s="123"/>
      <c r="B940" s="123"/>
      <c r="C940" s="123"/>
      <c r="D940" s="123"/>
      <c r="E940" s="123"/>
      <c r="F940" s="123"/>
      <c r="G940" s="123"/>
      <c r="H940" s="125"/>
      <c r="I940" s="123"/>
      <c r="J940" s="123"/>
      <c r="K940" s="123"/>
      <c r="L940" s="123"/>
      <c r="M940" s="123"/>
      <c r="N940" s="123"/>
      <c r="O940" s="123"/>
      <c r="P940" s="123"/>
    </row>
    <row r="941" spans="1:16" ht="12.75" customHeight="1" x14ac:dyDescent="0.2">
      <c r="A941" s="123"/>
      <c r="B941" s="123"/>
      <c r="C941" s="123"/>
      <c r="D941" s="123"/>
      <c r="E941" s="123"/>
      <c r="F941" s="123"/>
      <c r="G941" s="123"/>
      <c r="H941" s="125"/>
      <c r="I941" s="123"/>
      <c r="J941" s="123"/>
      <c r="K941" s="123"/>
      <c r="L941" s="123"/>
      <c r="M941" s="123"/>
      <c r="N941" s="123"/>
      <c r="O941" s="123"/>
      <c r="P941" s="123"/>
    </row>
    <row r="942" spans="1:16" ht="12.75" customHeight="1" x14ac:dyDescent="0.2">
      <c r="A942" s="123"/>
      <c r="B942" s="123"/>
      <c r="C942" s="123"/>
      <c r="D942" s="123"/>
      <c r="E942" s="123"/>
      <c r="F942" s="123"/>
      <c r="G942" s="123"/>
      <c r="H942" s="125"/>
      <c r="I942" s="123"/>
      <c r="J942" s="123"/>
      <c r="K942" s="123"/>
      <c r="L942" s="123"/>
      <c r="M942" s="123"/>
      <c r="N942" s="123"/>
      <c r="O942" s="123"/>
      <c r="P942" s="123"/>
    </row>
    <row r="943" spans="1:16" ht="12.75" customHeight="1" x14ac:dyDescent="0.2">
      <c r="A943" s="123"/>
      <c r="B943" s="123"/>
      <c r="C943" s="123"/>
      <c r="D943" s="123"/>
      <c r="E943" s="123"/>
      <c r="F943" s="123"/>
      <c r="G943" s="123"/>
      <c r="H943" s="125"/>
      <c r="I943" s="123"/>
      <c r="J943" s="123"/>
      <c r="K943" s="123"/>
      <c r="L943" s="123"/>
      <c r="M943" s="123"/>
      <c r="N943" s="123"/>
      <c r="O943" s="123"/>
      <c r="P943" s="123"/>
    </row>
    <row r="944" spans="1:16" ht="12.75" customHeight="1" x14ac:dyDescent="0.2">
      <c r="A944" s="123"/>
      <c r="B944" s="123"/>
      <c r="C944" s="123"/>
      <c r="D944" s="123"/>
      <c r="E944" s="123"/>
      <c r="F944" s="123"/>
      <c r="G944" s="123"/>
      <c r="H944" s="125"/>
      <c r="I944" s="123"/>
      <c r="J944" s="123"/>
      <c r="K944" s="123"/>
      <c r="L944" s="123"/>
      <c r="M944" s="123"/>
      <c r="N944" s="123"/>
      <c r="O944" s="123"/>
      <c r="P944" s="123"/>
    </row>
    <row r="945" spans="1:16" ht="12.75" customHeight="1" x14ac:dyDescent="0.2">
      <c r="A945" s="123"/>
      <c r="B945" s="123"/>
      <c r="C945" s="123"/>
      <c r="D945" s="123"/>
      <c r="E945" s="123"/>
      <c r="F945" s="123"/>
      <c r="G945" s="123"/>
      <c r="H945" s="125"/>
      <c r="I945" s="123"/>
      <c r="J945" s="123"/>
      <c r="K945" s="123"/>
      <c r="L945" s="123"/>
      <c r="M945" s="123"/>
      <c r="N945" s="123"/>
      <c r="O945" s="123"/>
      <c r="P945" s="123"/>
    </row>
    <row r="946" spans="1:16" ht="12.75" customHeight="1" x14ac:dyDescent="0.2">
      <c r="A946" s="123"/>
      <c r="B946" s="123"/>
      <c r="C946" s="123"/>
      <c r="D946" s="123"/>
      <c r="E946" s="123"/>
      <c r="F946" s="123"/>
      <c r="G946" s="123"/>
      <c r="H946" s="125"/>
      <c r="I946" s="123"/>
      <c r="J946" s="123"/>
      <c r="K946" s="123"/>
      <c r="L946" s="123"/>
      <c r="M946" s="123"/>
      <c r="N946" s="123"/>
      <c r="O946" s="123"/>
      <c r="P946" s="123"/>
    </row>
    <row r="947" spans="1:16" ht="12.75" customHeight="1" x14ac:dyDescent="0.2">
      <c r="A947" s="123"/>
      <c r="B947" s="123"/>
      <c r="C947" s="123"/>
      <c r="D947" s="123"/>
      <c r="E947" s="123"/>
      <c r="F947" s="123"/>
      <c r="G947" s="123"/>
      <c r="H947" s="125"/>
      <c r="I947" s="123"/>
      <c r="J947" s="123"/>
      <c r="K947" s="123"/>
      <c r="L947" s="123"/>
      <c r="M947" s="123"/>
      <c r="N947" s="123"/>
      <c r="O947" s="123"/>
      <c r="P947" s="123"/>
    </row>
    <row r="948" spans="1:16" ht="12.75" customHeight="1" x14ac:dyDescent="0.2">
      <c r="A948" s="123"/>
      <c r="B948" s="123"/>
      <c r="C948" s="123"/>
      <c r="D948" s="123"/>
      <c r="E948" s="123"/>
      <c r="F948" s="123"/>
      <c r="G948" s="123"/>
      <c r="H948" s="125"/>
      <c r="I948" s="123"/>
      <c r="J948" s="123"/>
      <c r="K948" s="123"/>
      <c r="L948" s="123"/>
      <c r="M948" s="123"/>
      <c r="N948" s="123"/>
      <c r="O948" s="123"/>
      <c r="P948" s="123"/>
    </row>
    <row r="949" spans="1:16" ht="12.75" customHeight="1" x14ac:dyDescent="0.2">
      <c r="A949" s="123"/>
      <c r="B949" s="123"/>
      <c r="C949" s="123"/>
      <c r="D949" s="123"/>
      <c r="E949" s="123"/>
      <c r="F949" s="123"/>
      <c r="G949" s="123"/>
      <c r="H949" s="125"/>
      <c r="I949" s="123"/>
      <c r="J949" s="123"/>
      <c r="K949" s="123"/>
      <c r="L949" s="123"/>
      <c r="M949" s="123"/>
      <c r="N949" s="123"/>
      <c r="O949" s="123"/>
      <c r="P949" s="123"/>
    </row>
    <row r="950" spans="1:16" ht="12.75" customHeight="1" x14ac:dyDescent="0.2">
      <c r="A950" s="123"/>
      <c r="B950" s="123"/>
      <c r="C950" s="123"/>
      <c r="D950" s="123"/>
      <c r="E950" s="123"/>
      <c r="F950" s="123"/>
      <c r="G950" s="123"/>
      <c r="H950" s="125"/>
      <c r="I950" s="123"/>
      <c r="J950" s="123"/>
      <c r="K950" s="123"/>
      <c r="L950" s="123"/>
      <c r="M950" s="123"/>
      <c r="N950" s="123"/>
      <c r="O950" s="123"/>
      <c r="P950" s="123"/>
    </row>
    <row r="951" spans="1:16" ht="12.75" customHeight="1" x14ac:dyDescent="0.2">
      <c r="A951" s="123"/>
      <c r="B951" s="123"/>
      <c r="C951" s="123"/>
      <c r="D951" s="123"/>
      <c r="E951" s="123"/>
      <c r="F951" s="123"/>
      <c r="G951" s="123"/>
      <c r="H951" s="125"/>
      <c r="I951" s="123"/>
      <c r="J951" s="123"/>
      <c r="K951" s="123"/>
      <c r="L951" s="123"/>
      <c r="M951" s="123"/>
      <c r="N951" s="123"/>
      <c r="O951" s="123"/>
      <c r="P951" s="123"/>
    </row>
    <row r="952" spans="1:16" ht="12.75" customHeight="1" x14ac:dyDescent="0.2">
      <c r="A952" s="123"/>
      <c r="B952" s="123"/>
      <c r="C952" s="123"/>
      <c r="D952" s="123"/>
      <c r="E952" s="123"/>
      <c r="F952" s="123"/>
      <c r="G952" s="123"/>
      <c r="H952" s="125"/>
      <c r="I952" s="123"/>
      <c r="J952" s="123"/>
      <c r="K952" s="123"/>
      <c r="L952" s="123"/>
      <c r="M952" s="123"/>
      <c r="N952" s="123"/>
      <c r="O952" s="123"/>
      <c r="P952" s="123"/>
    </row>
    <row r="953" spans="1:16" ht="12.75" customHeight="1" x14ac:dyDescent="0.2">
      <c r="A953" s="123"/>
      <c r="B953" s="123"/>
      <c r="C953" s="123"/>
      <c r="D953" s="123"/>
      <c r="E953" s="123"/>
      <c r="F953" s="123"/>
      <c r="G953" s="123"/>
      <c r="H953" s="125"/>
      <c r="I953" s="123"/>
      <c r="J953" s="123"/>
      <c r="K953" s="123"/>
      <c r="L953" s="123"/>
      <c r="M953" s="123"/>
      <c r="N953" s="123"/>
      <c r="O953" s="123"/>
      <c r="P953" s="123"/>
    </row>
    <row r="954" spans="1:16" ht="12.75" customHeight="1" x14ac:dyDescent="0.2">
      <c r="A954" s="123"/>
      <c r="B954" s="123"/>
      <c r="C954" s="123"/>
      <c r="D954" s="123"/>
      <c r="E954" s="123"/>
      <c r="F954" s="123"/>
      <c r="G954" s="123"/>
      <c r="H954" s="125"/>
      <c r="I954" s="123"/>
      <c r="J954" s="123"/>
      <c r="K954" s="123"/>
      <c r="L954" s="123"/>
      <c r="M954" s="123"/>
      <c r="N954" s="123"/>
      <c r="O954" s="123"/>
      <c r="P954" s="123"/>
    </row>
    <row r="955" spans="1:16" ht="12.75" customHeight="1" x14ac:dyDescent="0.2">
      <c r="A955" s="123"/>
      <c r="B955" s="123"/>
      <c r="C955" s="123"/>
      <c r="D955" s="123"/>
      <c r="E955" s="123"/>
      <c r="F955" s="123"/>
      <c r="G955" s="123"/>
      <c r="H955" s="125"/>
      <c r="I955" s="123"/>
      <c r="J955" s="123"/>
      <c r="K955" s="123"/>
      <c r="L955" s="123"/>
      <c r="M955" s="123"/>
      <c r="N955" s="123"/>
      <c r="O955" s="123"/>
      <c r="P955" s="123"/>
    </row>
    <row r="956" spans="1:16" ht="12.75" customHeight="1" x14ac:dyDescent="0.2">
      <c r="A956" s="123"/>
      <c r="B956" s="123"/>
      <c r="C956" s="123"/>
      <c r="D956" s="123"/>
      <c r="E956" s="123"/>
      <c r="F956" s="123"/>
      <c r="G956" s="123"/>
      <c r="H956" s="125"/>
      <c r="I956" s="123"/>
      <c r="J956" s="123"/>
      <c r="K956" s="123"/>
      <c r="L956" s="123"/>
      <c r="M956" s="123"/>
      <c r="N956" s="123"/>
      <c r="O956" s="123"/>
      <c r="P956" s="123"/>
    </row>
    <row r="957" spans="1:16" ht="12.75" customHeight="1" x14ac:dyDescent="0.2">
      <c r="A957" s="123"/>
      <c r="B957" s="123"/>
      <c r="C957" s="123"/>
      <c r="D957" s="123"/>
      <c r="E957" s="123"/>
      <c r="F957" s="123"/>
      <c r="G957" s="123"/>
      <c r="H957" s="125"/>
      <c r="I957" s="123"/>
      <c r="J957" s="123"/>
      <c r="K957" s="123"/>
      <c r="L957" s="123"/>
      <c r="M957" s="123"/>
      <c r="N957" s="123"/>
      <c r="O957" s="123"/>
      <c r="P957" s="123"/>
    </row>
    <row r="958" spans="1:16" ht="12.75" customHeight="1" x14ac:dyDescent="0.2">
      <c r="A958" s="123"/>
      <c r="B958" s="123"/>
      <c r="C958" s="123"/>
      <c r="D958" s="123"/>
      <c r="E958" s="123"/>
      <c r="F958" s="123"/>
      <c r="G958" s="123"/>
      <c r="H958" s="125"/>
      <c r="I958" s="123"/>
      <c r="J958" s="123"/>
      <c r="K958" s="123"/>
      <c r="L958" s="123"/>
      <c r="M958" s="123"/>
      <c r="N958" s="123"/>
      <c r="O958" s="123"/>
      <c r="P958" s="123"/>
    </row>
    <row r="959" spans="1:16" ht="12.75" customHeight="1" x14ac:dyDescent="0.2">
      <c r="A959" s="123"/>
      <c r="B959" s="123"/>
      <c r="C959" s="123"/>
      <c r="D959" s="123"/>
      <c r="E959" s="123"/>
      <c r="F959" s="123"/>
      <c r="G959" s="123"/>
      <c r="H959" s="125"/>
      <c r="I959" s="123"/>
      <c r="J959" s="123"/>
      <c r="K959" s="123"/>
      <c r="L959" s="123"/>
      <c r="M959" s="123"/>
      <c r="N959" s="123"/>
      <c r="O959" s="123"/>
      <c r="P959" s="123"/>
    </row>
    <row r="960" spans="1:16" ht="12.75" customHeight="1" x14ac:dyDescent="0.2">
      <c r="A960" s="123"/>
      <c r="B960" s="123"/>
      <c r="C960" s="123"/>
      <c r="D960" s="123"/>
      <c r="E960" s="123"/>
      <c r="F960" s="123"/>
      <c r="G960" s="123"/>
      <c r="H960" s="125"/>
      <c r="I960" s="123"/>
      <c r="J960" s="123"/>
      <c r="K960" s="123"/>
      <c r="L960" s="123"/>
      <c r="M960" s="123"/>
      <c r="N960" s="123"/>
      <c r="O960" s="123"/>
      <c r="P960" s="123"/>
    </row>
    <row r="961" spans="1:16" ht="12.75" customHeight="1" x14ac:dyDescent="0.2">
      <c r="A961" s="123"/>
      <c r="B961" s="123"/>
      <c r="C961" s="123"/>
      <c r="D961" s="123"/>
      <c r="E961" s="123"/>
      <c r="F961" s="123"/>
      <c r="G961" s="123"/>
      <c r="H961" s="125"/>
      <c r="I961" s="123"/>
      <c r="J961" s="123"/>
      <c r="K961" s="123"/>
      <c r="L961" s="123"/>
      <c r="M961" s="123"/>
      <c r="N961" s="123"/>
      <c r="O961" s="123"/>
      <c r="P961" s="123"/>
    </row>
    <row r="962" spans="1:16" ht="12.75" customHeight="1" x14ac:dyDescent="0.2">
      <c r="A962" s="123"/>
      <c r="B962" s="123"/>
      <c r="C962" s="123"/>
      <c r="D962" s="123"/>
      <c r="E962" s="123"/>
      <c r="F962" s="123"/>
      <c r="G962" s="123"/>
      <c r="H962" s="125"/>
      <c r="I962" s="123"/>
      <c r="J962" s="123"/>
      <c r="K962" s="123"/>
      <c r="L962" s="123"/>
      <c r="M962" s="123"/>
      <c r="N962" s="123"/>
      <c r="O962" s="123"/>
      <c r="P962" s="123"/>
    </row>
    <row r="963" spans="1:16" ht="12.75" customHeight="1" x14ac:dyDescent="0.2">
      <c r="A963" s="123"/>
      <c r="B963" s="123"/>
      <c r="C963" s="123"/>
      <c r="D963" s="123"/>
      <c r="E963" s="123"/>
      <c r="F963" s="123"/>
      <c r="G963" s="123"/>
      <c r="H963" s="125"/>
      <c r="I963" s="123"/>
      <c r="J963" s="123"/>
      <c r="K963" s="123"/>
      <c r="L963" s="123"/>
      <c r="M963" s="123"/>
      <c r="N963" s="123"/>
      <c r="O963" s="123"/>
      <c r="P963" s="123"/>
    </row>
    <row r="964" spans="1:16" ht="12.75" customHeight="1" x14ac:dyDescent="0.2">
      <c r="A964" s="123"/>
      <c r="B964" s="123"/>
      <c r="C964" s="123"/>
      <c r="D964" s="123"/>
      <c r="E964" s="123"/>
      <c r="F964" s="123"/>
      <c r="G964" s="123"/>
      <c r="H964" s="125"/>
      <c r="I964" s="123"/>
      <c r="J964" s="123"/>
      <c r="K964" s="123"/>
      <c r="L964" s="123"/>
      <c r="M964" s="123"/>
      <c r="N964" s="123"/>
      <c r="O964" s="123"/>
      <c r="P964" s="123"/>
    </row>
    <row r="965" spans="1:16" ht="12.75" customHeight="1" x14ac:dyDescent="0.2">
      <c r="A965" s="123"/>
      <c r="B965" s="123"/>
      <c r="C965" s="123"/>
      <c r="D965" s="123"/>
      <c r="E965" s="123"/>
      <c r="F965" s="123"/>
      <c r="G965" s="123"/>
      <c r="H965" s="125"/>
      <c r="I965" s="123"/>
      <c r="J965" s="123"/>
      <c r="K965" s="123"/>
      <c r="L965" s="123"/>
      <c r="M965" s="123"/>
      <c r="N965" s="123"/>
      <c r="O965" s="123"/>
      <c r="P965" s="123"/>
    </row>
    <row r="966" spans="1:16" ht="12.75" customHeight="1" x14ac:dyDescent="0.2">
      <c r="A966" s="123"/>
      <c r="B966" s="123"/>
      <c r="C966" s="123"/>
      <c r="D966" s="123"/>
      <c r="E966" s="123"/>
      <c r="F966" s="123"/>
      <c r="G966" s="123"/>
      <c r="H966" s="125"/>
      <c r="I966" s="123"/>
      <c r="J966" s="123"/>
      <c r="K966" s="123"/>
      <c r="L966" s="123"/>
      <c r="M966" s="123"/>
      <c r="N966" s="123"/>
      <c r="O966" s="123"/>
      <c r="P966" s="123"/>
    </row>
    <row r="967" spans="1:16" ht="12.75" customHeight="1" x14ac:dyDescent="0.2">
      <c r="A967" s="123"/>
      <c r="B967" s="123"/>
      <c r="C967" s="123"/>
      <c r="D967" s="123"/>
      <c r="E967" s="123"/>
      <c r="F967" s="123"/>
      <c r="G967" s="123"/>
      <c r="H967" s="125"/>
      <c r="I967" s="123"/>
      <c r="J967" s="123"/>
      <c r="K967" s="123"/>
      <c r="L967" s="123"/>
      <c r="M967" s="123"/>
      <c r="N967" s="123"/>
      <c r="O967" s="123"/>
      <c r="P967" s="123"/>
    </row>
    <row r="968" spans="1:16" ht="12.75" customHeight="1" x14ac:dyDescent="0.2">
      <c r="A968" s="123"/>
      <c r="B968" s="123"/>
      <c r="C968" s="123"/>
      <c r="D968" s="123"/>
      <c r="E968" s="123"/>
      <c r="F968" s="123"/>
      <c r="G968" s="123"/>
      <c r="H968" s="125"/>
      <c r="I968" s="123"/>
      <c r="J968" s="123"/>
      <c r="K968" s="123"/>
      <c r="L968" s="123"/>
      <c r="M968" s="123"/>
      <c r="N968" s="123"/>
      <c r="O968" s="123"/>
      <c r="P968" s="123"/>
    </row>
    <row r="969" spans="1:16" ht="12.75" customHeight="1" x14ac:dyDescent="0.2">
      <c r="A969" s="123"/>
      <c r="B969" s="123"/>
      <c r="C969" s="123"/>
      <c r="D969" s="123"/>
      <c r="E969" s="123"/>
      <c r="F969" s="123"/>
      <c r="G969" s="123"/>
      <c r="H969" s="125"/>
      <c r="I969" s="123"/>
      <c r="J969" s="123"/>
      <c r="K969" s="123"/>
      <c r="L969" s="123"/>
      <c r="M969" s="123"/>
      <c r="N969" s="123"/>
      <c r="O969" s="123"/>
      <c r="P969" s="123"/>
    </row>
    <row r="970" spans="1:16" ht="12.75" customHeight="1" x14ac:dyDescent="0.2">
      <c r="A970" s="123"/>
      <c r="B970" s="123"/>
      <c r="C970" s="123"/>
      <c r="D970" s="123"/>
      <c r="E970" s="123"/>
      <c r="F970" s="123"/>
      <c r="G970" s="123"/>
      <c r="H970" s="125"/>
      <c r="I970" s="123"/>
      <c r="J970" s="123"/>
      <c r="K970" s="123"/>
      <c r="L970" s="123"/>
      <c r="M970" s="123"/>
      <c r="N970" s="123"/>
      <c r="O970" s="123"/>
      <c r="P970" s="123"/>
    </row>
    <row r="971" spans="1:16" ht="12.75" customHeight="1" x14ac:dyDescent="0.2">
      <c r="A971" s="123"/>
      <c r="B971" s="123"/>
      <c r="C971" s="123"/>
      <c r="D971" s="123"/>
      <c r="E971" s="123"/>
      <c r="F971" s="123"/>
      <c r="G971" s="123"/>
      <c r="H971" s="125"/>
      <c r="I971" s="123"/>
      <c r="J971" s="123"/>
      <c r="K971" s="123"/>
      <c r="L971" s="123"/>
      <c r="M971" s="123"/>
      <c r="N971" s="123"/>
      <c r="O971" s="123"/>
      <c r="P971" s="123"/>
    </row>
    <row r="972" spans="1:16" ht="12.75" customHeight="1" x14ac:dyDescent="0.2">
      <c r="A972" s="123"/>
      <c r="B972" s="123"/>
      <c r="C972" s="123"/>
      <c r="D972" s="123"/>
      <c r="E972" s="123"/>
      <c r="F972" s="123"/>
      <c r="G972" s="123"/>
      <c r="H972" s="125"/>
      <c r="I972" s="123"/>
      <c r="J972" s="123"/>
      <c r="K972" s="123"/>
      <c r="L972" s="123"/>
      <c r="M972" s="123"/>
      <c r="N972" s="123"/>
      <c r="O972" s="123"/>
      <c r="P972" s="123"/>
    </row>
    <row r="973" spans="1:16" ht="12.75" customHeight="1" x14ac:dyDescent="0.2">
      <c r="A973" s="123"/>
      <c r="B973" s="123"/>
      <c r="C973" s="123"/>
      <c r="D973" s="123"/>
      <c r="E973" s="123"/>
      <c r="F973" s="123"/>
      <c r="G973" s="123"/>
      <c r="H973" s="125"/>
      <c r="I973" s="123"/>
      <c r="J973" s="123"/>
      <c r="K973" s="123"/>
      <c r="L973" s="123"/>
      <c r="M973" s="123"/>
      <c r="N973" s="123"/>
      <c r="O973" s="123"/>
      <c r="P973" s="123"/>
    </row>
    <row r="974" spans="1:16" ht="12.75" customHeight="1" x14ac:dyDescent="0.2">
      <c r="A974" s="123"/>
      <c r="B974" s="123"/>
      <c r="C974" s="123"/>
      <c r="D974" s="123"/>
      <c r="E974" s="123"/>
      <c r="F974" s="123"/>
      <c r="G974" s="123"/>
      <c r="H974" s="125"/>
      <c r="I974" s="123"/>
      <c r="J974" s="123"/>
      <c r="K974" s="123"/>
      <c r="L974" s="123"/>
      <c r="M974" s="123"/>
      <c r="N974" s="123"/>
      <c r="O974" s="123"/>
      <c r="P974" s="123"/>
    </row>
    <row r="975" spans="1:16" ht="12.75" customHeight="1" x14ac:dyDescent="0.2">
      <c r="A975" s="123"/>
      <c r="B975" s="123"/>
      <c r="C975" s="123"/>
      <c r="D975" s="123"/>
      <c r="E975" s="123"/>
      <c r="F975" s="123"/>
      <c r="G975" s="123"/>
      <c r="H975" s="125"/>
      <c r="I975" s="123"/>
      <c r="J975" s="123"/>
      <c r="K975" s="123"/>
      <c r="L975" s="123"/>
      <c r="M975" s="123"/>
      <c r="N975" s="123"/>
      <c r="O975" s="123"/>
      <c r="P975" s="123"/>
    </row>
    <row r="976" spans="1:16" ht="12.75" customHeight="1" x14ac:dyDescent="0.2">
      <c r="A976" s="123"/>
      <c r="B976" s="123"/>
      <c r="C976" s="123"/>
      <c r="D976" s="123"/>
      <c r="E976" s="123"/>
      <c r="F976" s="123"/>
      <c r="G976" s="123"/>
      <c r="H976" s="125"/>
      <c r="I976" s="123"/>
      <c r="J976" s="123"/>
      <c r="K976" s="123"/>
      <c r="L976" s="123"/>
      <c r="M976" s="123"/>
      <c r="N976" s="123"/>
      <c r="O976" s="123"/>
      <c r="P976" s="123"/>
    </row>
    <row r="977" spans="1:16" ht="12.75" customHeight="1" x14ac:dyDescent="0.2">
      <c r="A977" s="123"/>
      <c r="B977" s="123"/>
      <c r="C977" s="123"/>
      <c r="D977" s="123"/>
      <c r="E977" s="123"/>
      <c r="F977" s="123"/>
      <c r="G977" s="123"/>
      <c r="H977" s="125"/>
      <c r="I977" s="123"/>
      <c r="J977" s="123"/>
      <c r="K977" s="123"/>
      <c r="L977" s="123"/>
      <c r="M977" s="123"/>
      <c r="N977" s="123"/>
      <c r="O977" s="123"/>
      <c r="P977" s="123"/>
    </row>
    <row r="978" spans="1:16" ht="12.75" customHeight="1" x14ac:dyDescent="0.2">
      <c r="A978" s="123"/>
      <c r="B978" s="123"/>
      <c r="C978" s="123"/>
      <c r="D978" s="123"/>
      <c r="E978" s="123"/>
      <c r="F978" s="123"/>
      <c r="G978" s="123"/>
      <c r="H978" s="125"/>
      <c r="I978" s="123"/>
      <c r="J978" s="123"/>
      <c r="K978" s="123"/>
      <c r="L978" s="123"/>
      <c r="M978" s="123"/>
      <c r="N978" s="123"/>
      <c r="O978" s="123"/>
      <c r="P978" s="123"/>
    </row>
    <row r="979" spans="1:16" ht="12.75" customHeight="1" x14ac:dyDescent="0.2">
      <c r="A979" s="123"/>
      <c r="B979" s="123"/>
      <c r="C979" s="123"/>
      <c r="D979" s="123"/>
      <c r="E979" s="123"/>
      <c r="F979" s="123"/>
      <c r="G979" s="123"/>
      <c r="H979" s="125"/>
      <c r="I979" s="123"/>
      <c r="J979" s="123"/>
      <c r="K979" s="123"/>
      <c r="L979" s="123"/>
      <c r="M979" s="123"/>
      <c r="N979" s="123"/>
      <c r="O979" s="123"/>
      <c r="P979" s="123"/>
    </row>
    <row r="980" spans="1:16" ht="12.75" customHeight="1" x14ac:dyDescent="0.2">
      <c r="A980" s="123"/>
      <c r="B980" s="123"/>
      <c r="C980" s="123"/>
      <c r="D980" s="123"/>
      <c r="E980" s="123"/>
      <c r="F980" s="123"/>
      <c r="G980" s="123"/>
      <c r="H980" s="125"/>
      <c r="I980" s="123"/>
      <c r="J980" s="123"/>
      <c r="K980" s="123"/>
      <c r="L980" s="123"/>
      <c r="M980" s="123"/>
      <c r="N980" s="123"/>
      <c r="O980" s="123"/>
      <c r="P980" s="123"/>
    </row>
    <row r="981" spans="1:16" ht="12.75" customHeight="1" x14ac:dyDescent="0.2">
      <c r="A981" s="123"/>
      <c r="B981" s="123"/>
      <c r="C981" s="123"/>
      <c r="D981" s="123"/>
      <c r="E981" s="123"/>
      <c r="F981" s="123"/>
      <c r="G981" s="123"/>
      <c r="H981" s="125"/>
      <c r="I981" s="123"/>
      <c r="J981" s="123"/>
      <c r="K981" s="123"/>
      <c r="L981" s="123"/>
      <c r="M981" s="123"/>
      <c r="N981" s="123"/>
      <c r="O981" s="123"/>
      <c r="P981" s="123"/>
    </row>
    <row r="982" spans="1:16" ht="12.75" customHeight="1" x14ac:dyDescent="0.2">
      <c r="A982" s="123"/>
      <c r="B982" s="123"/>
      <c r="C982" s="123"/>
      <c r="D982" s="123"/>
      <c r="E982" s="123"/>
      <c r="F982" s="123"/>
      <c r="G982" s="123"/>
      <c r="H982" s="125"/>
      <c r="I982" s="123"/>
      <c r="J982" s="123"/>
      <c r="K982" s="123"/>
      <c r="L982" s="123"/>
      <c r="M982" s="123"/>
      <c r="N982" s="123"/>
      <c r="O982" s="123"/>
      <c r="P982" s="123"/>
    </row>
    <row r="983" spans="1:16" ht="12.75" customHeight="1" x14ac:dyDescent="0.2">
      <c r="A983" s="123"/>
      <c r="B983" s="123"/>
      <c r="C983" s="123"/>
      <c r="D983" s="123"/>
      <c r="E983" s="123"/>
      <c r="F983" s="123"/>
      <c r="G983" s="123"/>
      <c r="H983" s="125"/>
      <c r="I983" s="123"/>
      <c r="J983" s="123"/>
      <c r="K983" s="123"/>
      <c r="L983" s="123"/>
      <c r="M983" s="123"/>
      <c r="N983" s="123"/>
      <c r="O983" s="123"/>
      <c r="P983" s="123"/>
    </row>
    <row r="984" spans="1:16" ht="12.75" customHeight="1" x14ac:dyDescent="0.2">
      <c r="A984" s="123"/>
      <c r="B984" s="123"/>
      <c r="C984" s="123"/>
      <c r="D984" s="123"/>
      <c r="E984" s="123"/>
      <c r="F984" s="123"/>
      <c r="G984" s="123"/>
      <c r="H984" s="125"/>
      <c r="I984" s="123"/>
      <c r="J984" s="123"/>
      <c r="K984" s="123"/>
      <c r="L984" s="123"/>
      <c r="M984" s="123"/>
      <c r="N984" s="123"/>
      <c r="O984" s="123"/>
      <c r="P984" s="123"/>
    </row>
    <row r="985" spans="1:16" ht="12.75" customHeight="1" x14ac:dyDescent="0.2">
      <c r="A985" s="123"/>
      <c r="B985" s="123"/>
      <c r="C985" s="123"/>
      <c r="D985" s="123"/>
      <c r="E985" s="123"/>
      <c r="F985" s="123"/>
      <c r="G985" s="123"/>
      <c r="H985" s="125"/>
      <c r="I985" s="123"/>
      <c r="J985" s="123"/>
      <c r="K985" s="123"/>
      <c r="L985" s="123"/>
      <c r="M985" s="123"/>
      <c r="N985" s="123"/>
      <c r="O985" s="123"/>
      <c r="P985" s="123"/>
    </row>
    <row r="986" spans="1:16" ht="12.75" customHeight="1" x14ac:dyDescent="0.2">
      <c r="A986" s="123"/>
      <c r="B986" s="123"/>
      <c r="C986" s="123"/>
      <c r="D986" s="123"/>
      <c r="E986" s="123"/>
      <c r="F986" s="123"/>
      <c r="G986" s="123"/>
      <c r="H986" s="125"/>
      <c r="I986" s="123"/>
      <c r="J986" s="123"/>
      <c r="K986" s="123"/>
      <c r="L986" s="123"/>
      <c r="M986" s="123"/>
      <c r="N986" s="123"/>
      <c r="O986" s="123"/>
      <c r="P986" s="123"/>
    </row>
    <row r="987" spans="1:16" ht="12.75" customHeight="1" x14ac:dyDescent="0.2">
      <c r="A987" s="123"/>
      <c r="B987" s="123"/>
      <c r="C987" s="123"/>
      <c r="D987" s="123"/>
      <c r="E987" s="123"/>
      <c r="F987" s="123"/>
      <c r="G987" s="123"/>
      <c r="H987" s="125"/>
      <c r="I987" s="123"/>
      <c r="J987" s="123"/>
      <c r="K987" s="123"/>
      <c r="L987" s="123"/>
      <c r="M987" s="123"/>
      <c r="N987" s="123"/>
      <c r="O987" s="123"/>
      <c r="P987" s="123"/>
    </row>
    <row r="988" spans="1:16" ht="12.75" customHeight="1" x14ac:dyDescent="0.2">
      <c r="A988" s="123"/>
      <c r="B988" s="123"/>
      <c r="C988" s="123"/>
      <c r="D988" s="123"/>
      <c r="E988" s="123"/>
      <c r="F988" s="123"/>
      <c r="G988" s="123"/>
      <c r="H988" s="125"/>
      <c r="I988" s="123"/>
      <c r="J988" s="123"/>
      <c r="K988" s="123"/>
      <c r="L988" s="123"/>
      <c r="M988" s="123"/>
      <c r="N988" s="123"/>
      <c r="O988" s="123"/>
      <c r="P988" s="123"/>
    </row>
    <row r="989" spans="1:16" ht="12.75" customHeight="1" x14ac:dyDescent="0.2">
      <c r="A989" s="123"/>
      <c r="B989" s="123"/>
      <c r="C989" s="123"/>
      <c r="D989" s="123"/>
      <c r="E989" s="123"/>
      <c r="F989" s="123"/>
      <c r="G989" s="123"/>
      <c r="H989" s="125"/>
      <c r="I989" s="123"/>
      <c r="J989" s="123"/>
      <c r="K989" s="123"/>
      <c r="L989" s="123"/>
      <c r="M989" s="123"/>
      <c r="N989" s="123"/>
      <c r="O989" s="123"/>
      <c r="P989" s="123"/>
    </row>
    <row r="990" spans="1:16" ht="12.75" customHeight="1" x14ac:dyDescent="0.2">
      <c r="A990" s="123"/>
      <c r="B990" s="123"/>
      <c r="C990" s="123"/>
      <c r="D990" s="123"/>
      <c r="E990" s="123"/>
      <c r="F990" s="123"/>
      <c r="G990" s="123"/>
      <c r="H990" s="125"/>
      <c r="I990" s="123"/>
      <c r="J990" s="123"/>
      <c r="K990" s="123"/>
      <c r="L990" s="123"/>
      <c r="M990" s="123"/>
      <c r="N990" s="123"/>
      <c r="O990" s="123"/>
      <c r="P990" s="123"/>
    </row>
    <row r="991" spans="1:16" ht="12.75" customHeight="1" x14ac:dyDescent="0.2">
      <c r="A991" s="123"/>
      <c r="B991" s="123"/>
      <c r="C991" s="123"/>
      <c r="D991" s="123"/>
      <c r="E991" s="123"/>
      <c r="F991" s="123"/>
      <c r="G991" s="123"/>
      <c r="H991" s="125"/>
      <c r="I991" s="123"/>
      <c r="J991" s="123"/>
      <c r="K991" s="123"/>
      <c r="L991" s="123"/>
      <c r="M991" s="123"/>
      <c r="N991" s="123"/>
      <c r="O991" s="123"/>
      <c r="P991" s="123"/>
    </row>
    <row r="992" spans="1:16" ht="12.75" customHeight="1" x14ac:dyDescent="0.2">
      <c r="A992" s="123"/>
      <c r="B992" s="123"/>
      <c r="C992" s="123"/>
      <c r="D992" s="123"/>
      <c r="E992" s="123"/>
      <c r="F992" s="123"/>
      <c r="G992" s="123"/>
      <c r="H992" s="125"/>
      <c r="I992" s="123"/>
      <c r="J992" s="123"/>
      <c r="K992" s="123"/>
      <c r="L992" s="123"/>
      <c r="M992" s="123"/>
      <c r="N992" s="123"/>
      <c r="O992" s="123"/>
      <c r="P992" s="123"/>
    </row>
    <row r="993" spans="1:16" ht="12.75" customHeight="1" x14ac:dyDescent="0.2">
      <c r="A993" s="123"/>
      <c r="B993" s="123"/>
      <c r="C993" s="123"/>
      <c r="D993" s="123"/>
      <c r="E993" s="123"/>
      <c r="F993" s="123"/>
      <c r="G993" s="123"/>
      <c r="H993" s="125"/>
      <c r="I993" s="123"/>
      <c r="J993" s="123"/>
      <c r="K993" s="123"/>
      <c r="L993" s="123"/>
      <c r="M993" s="123"/>
      <c r="N993" s="123"/>
      <c r="O993" s="123"/>
      <c r="P993" s="123"/>
    </row>
    <row r="994" spans="1:16" ht="12.75" customHeight="1" x14ac:dyDescent="0.2">
      <c r="A994" s="123"/>
      <c r="B994" s="123"/>
      <c r="C994" s="123"/>
      <c r="D994" s="123"/>
      <c r="E994" s="123"/>
      <c r="F994" s="123"/>
      <c r="G994" s="123"/>
      <c r="H994" s="125"/>
      <c r="I994" s="123"/>
      <c r="J994" s="123"/>
      <c r="K994" s="123"/>
      <c r="L994" s="123"/>
      <c r="M994" s="123"/>
      <c r="N994" s="123"/>
      <c r="O994" s="123"/>
      <c r="P994" s="123"/>
    </row>
    <row r="995" spans="1:16" ht="12.75" customHeight="1" x14ac:dyDescent="0.2">
      <c r="A995" s="123"/>
      <c r="B995" s="123"/>
      <c r="C995" s="123"/>
      <c r="D995" s="123"/>
      <c r="E995" s="123"/>
      <c r="F995" s="123"/>
      <c r="G995" s="123"/>
      <c r="H995" s="125"/>
      <c r="I995" s="123"/>
      <c r="J995" s="123"/>
      <c r="K995" s="123"/>
      <c r="L995" s="123"/>
      <c r="M995" s="123"/>
      <c r="N995" s="123"/>
      <c r="O995" s="123"/>
      <c r="P995" s="123"/>
    </row>
    <row r="996" spans="1:16" ht="12.75" customHeight="1" x14ac:dyDescent="0.2">
      <c r="A996" s="123"/>
      <c r="B996" s="123"/>
      <c r="C996" s="123"/>
      <c r="D996" s="123"/>
      <c r="E996" s="123"/>
      <c r="F996" s="123"/>
      <c r="G996" s="123"/>
      <c r="H996" s="125"/>
      <c r="I996" s="123"/>
      <c r="J996" s="123"/>
      <c r="K996" s="123"/>
      <c r="L996" s="123"/>
      <c r="M996" s="123"/>
      <c r="N996" s="123"/>
      <c r="O996" s="123"/>
      <c r="P996" s="123"/>
    </row>
    <row r="997" spans="1:16" ht="12.75" customHeight="1" x14ac:dyDescent="0.2">
      <c r="A997" s="123"/>
      <c r="B997" s="123"/>
      <c r="C997" s="123"/>
      <c r="D997" s="123"/>
      <c r="E997" s="123"/>
      <c r="F997" s="123"/>
      <c r="G997" s="123"/>
      <c r="H997" s="125"/>
      <c r="I997" s="123"/>
      <c r="J997" s="123"/>
      <c r="K997" s="123"/>
      <c r="L997" s="123"/>
      <c r="M997" s="123"/>
      <c r="N997" s="123"/>
      <c r="O997" s="123"/>
      <c r="P997" s="123"/>
    </row>
    <row r="998" spans="1:16" ht="12.75" customHeight="1" x14ac:dyDescent="0.2">
      <c r="A998" s="123"/>
      <c r="B998" s="123"/>
      <c r="C998" s="123"/>
      <c r="D998" s="123"/>
      <c r="E998" s="123"/>
      <c r="F998" s="123"/>
      <c r="G998" s="123"/>
      <c r="H998" s="125"/>
      <c r="I998" s="123"/>
      <c r="J998" s="123"/>
      <c r="K998" s="123"/>
      <c r="L998" s="123"/>
      <c r="M998" s="123"/>
      <c r="N998" s="123"/>
      <c r="O998" s="123"/>
      <c r="P998" s="123"/>
    </row>
    <row r="999" spans="1:16" ht="12.75" customHeight="1" x14ac:dyDescent="0.2">
      <c r="A999" s="123"/>
      <c r="B999" s="123"/>
      <c r="C999" s="123"/>
      <c r="D999" s="123"/>
      <c r="E999" s="123"/>
      <c r="F999" s="123"/>
      <c r="G999" s="123"/>
      <c r="H999" s="125"/>
      <c r="I999" s="123"/>
      <c r="J999" s="123"/>
      <c r="K999" s="123"/>
      <c r="L999" s="123"/>
      <c r="M999" s="123"/>
      <c r="N999" s="123"/>
      <c r="O999" s="123"/>
      <c r="P999" s="123"/>
    </row>
    <row r="1000" spans="1:16" ht="12.75" customHeight="1" x14ac:dyDescent="0.2">
      <c r="A1000" s="123"/>
      <c r="B1000" s="123"/>
      <c r="C1000" s="123"/>
      <c r="D1000" s="123"/>
      <c r="E1000" s="123"/>
      <c r="F1000" s="123"/>
      <c r="G1000" s="123"/>
      <c r="H1000" s="125"/>
      <c r="I1000" s="123"/>
      <c r="J1000" s="123"/>
      <c r="K1000" s="123"/>
      <c r="L1000" s="123"/>
      <c r="M1000" s="123"/>
      <c r="N1000" s="123"/>
      <c r="O1000" s="123"/>
      <c r="P1000" s="123"/>
    </row>
  </sheetData>
  <mergeCells count="19">
    <mergeCell ref="I1:P1"/>
    <mergeCell ref="A2:A8"/>
    <mergeCell ref="A9:A14"/>
    <mergeCell ref="A15:A17"/>
    <mergeCell ref="A21:D21"/>
    <mergeCell ref="A23:B23"/>
    <mergeCell ref="A24:P24"/>
    <mergeCell ref="A37:S37"/>
    <mergeCell ref="A39:S39"/>
    <mergeCell ref="A41:S41"/>
    <mergeCell ref="A42:O42"/>
    <mergeCell ref="A43:O43"/>
    <mergeCell ref="A26:P26"/>
    <mergeCell ref="A27:P27"/>
    <mergeCell ref="A28:P28"/>
    <mergeCell ref="A31:P31"/>
    <mergeCell ref="A32:P32"/>
    <mergeCell ref="A33:P33"/>
    <mergeCell ref="A34:P34"/>
  </mergeCells>
  <pageMargins left="0.78749999999999998" right="0.78749999999999998" top="1.0527777777777778" bottom="1.0527777777777778" header="0" footer="0"/>
  <pageSetup paperSize="9" fitToHeight="0" orientation="portrait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9"/>
  <sheetViews>
    <sheetView tabSelected="1" topLeftCell="A55" workbookViewId="0">
      <selection activeCell="J85" sqref="J85"/>
    </sheetView>
  </sheetViews>
  <sheetFormatPr defaultColWidth="14.42578125" defaultRowHeight="12.75" x14ac:dyDescent="0.2"/>
  <cols>
    <col min="1" max="1" width="13.140625" customWidth="1"/>
    <col min="2" max="2" width="11" customWidth="1"/>
    <col min="3" max="3" width="13.140625" customWidth="1"/>
    <col min="4" max="4" width="10" customWidth="1"/>
    <col min="5" max="5" width="12.28515625" customWidth="1"/>
    <col min="6" max="6" width="11.140625" customWidth="1"/>
    <col min="7" max="7" width="9.7109375" customWidth="1"/>
    <col min="8" max="8" width="13.28515625" customWidth="1"/>
    <col min="10" max="26" width="11.42578125" customWidth="1"/>
  </cols>
  <sheetData>
    <row r="1" spans="1:9" x14ac:dyDescent="0.2">
      <c r="A1" s="133"/>
      <c r="B1" s="133"/>
      <c r="C1" s="133"/>
      <c r="D1" s="133"/>
      <c r="E1" s="133"/>
      <c r="F1" s="133"/>
      <c r="G1" s="133"/>
      <c r="H1" s="133"/>
      <c r="I1" s="134"/>
    </row>
    <row r="2" spans="1:9" ht="20.25" customHeight="1" x14ac:dyDescent="0.2">
      <c r="A2" s="534" t="s">
        <v>425</v>
      </c>
      <c r="B2" s="306"/>
      <c r="C2" s="306"/>
      <c r="D2" s="306"/>
      <c r="E2" s="306"/>
      <c r="F2" s="306"/>
      <c r="G2" s="306"/>
      <c r="H2" s="306"/>
      <c r="I2" s="306"/>
    </row>
    <row r="3" spans="1:9" ht="87" customHeight="1" x14ac:dyDescent="0.2">
      <c r="A3" s="535" t="s">
        <v>632</v>
      </c>
      <c r="B3" s="306"/>
      <c r="C3" s="306"/>
      <c r="D3" s="306"/>
      <c r="E3" s="306"/>
      <c r="F3" s="306"/>
      <c r="G3" s="306"/>
      <c r="H3" s="306"/>
      <c r="I3" s="306"/>
    </row>
    <row r="4" spans="1:9" ht="23.25" customHeight="1" x14ac:dyDescent="0.2">
      <c r="A4" s="375" t="s">
        <v>179</v>
      </c>
      <c r="B4" s="310"/>
      <c r="C4" s="310"/>
      <c r="D4" s="310"/>
      <c r="E4" s="311"/>
      <c r="F4" s="541" t="s">
        <v>633</v>
      </c>
      <c r="G4" s="542"/>
      <c r="H4" s="542"/>
      <c r="I4" s="543"/>
    </row>
    <row r="5" spans="1:9" x14ac:dyDescent="0.2">
      <c r="A5" s="375" t="s">
        <v>180</v>
      </c>
      <c r="B5" s="310"/>
      <c r="C5" s="310"/>
      <c r="D5" s="310"/>
      <c r="E5" s="311"/>
      <c r="F5" s="532" t="s">
        <v>426</v>
      </c>
      <c r="G5" s="310"/>
      <c r="H5" s="310"/>
      <c r="I5" s="311"/>
    </row>
    <row r="6" spans="1:9" x14ac:dyDescent="0.2">
      <c r="A6" s="436" t="s">
        <v>427</v>
      </c>
      <c r="B6" s="310"/>
      <c r="C6" s="310"/>
      <c r="D6" s="310"/>
      <c r="E6" s="310"/>
      <c r="F6" s="310"/>
      <c r="G6" s="310"/>
      <c r="H6" s="310"/>
      <c r="I6" s="311"/>
    </row>
    <row r="7" spans="1:9" x14ac:dyDescent="0.2">
      <c r="A7" s="463" t="s">
        <v>181</v>
      </c>
      <c r="B7" s="310"/>
      <c r="C7" s="310"/>
      <c r="D7" s="310"/>
      <c r="E7" s="310"/>
      <c r="F7" s="310"/>
      <c r="G7" s="310"/>
      <c r="H7" s="310"/>
      <c r="I7" s="311"/>
    </row>
    <row r="8" spans="1:9" x14ac:dyDescent="0.2">
      <c r="A8" s="135" t="s">
        <v>182</v>
      </c>
      <c r="B8" s="375" t="s">
        <v>183</v>
      </c>
      <c r="C8" s="310"/>
      <c r="D8" s="310"/>
      <c r="E8" s="310"/>
      <c r="F8" s="310"/>
      <c r="G8" s="311"/>
      <c r="H8" s="536"/>
      <c r="I8" s="311"/>
    </row>
    <row r="9" spans="1:9" x14ac:dyDescent="0.2">
      <c r="A9" s="135" t="s">
        <v>184</v>
      </c>
      <c r="B9" s="375" t="s">
        <v>185</v>
      </c>
      <c r="C9" s="310"/>
      <c r="D9" s="310"/>
      <c r="E9" s="310"/>
      <c r="F9" s="310"/>
      <c r="G9" s="311"/>
      <c r="H9" s="532" t="s">
        <v>186</v>
      </c>
      <c r="I9" s="311"/>
    </row>
    <row r="10" spans="1:9" x14ac:dyDescent="0.2">
      <c r="A10" s="135" t="s">
        <v>187</v>
      </c>
      <c r="B10" s="375" t="s">
        <v>188</v>
      </c>
      <c r="C10" s="310"/>
      <c r="D10" s="310"/>
      <c r="E10" s="310"/>
      <c r="F10" s="310"/>
      <c r="G10" s="311"/>
      <c r="H10" s="532" t="s">
        <v>428</v>
      </c>
      <c r="I10" s="311"/>
    </row>
    <row r="11" spans="1:9" x14ac:dyDescent="0.2">
      <c r="A11" s="135" t="s">
        <v>189</v>
      </c>
      <c r="B11" s="375" t="s">
        <v>190</v>
      </c>
      <c r="C11" s="310"/>
      <c r="D11" s="310"/>
      <c r="E11" s="310"/>
      <c r="F11" s="310"/>
      <c r="G11" s="311"/>
      <c r="H11" s="532">
        <v>12</v>
      </c>
      <c r="I11" s="311"/>
    </row>
    <row r="12" spans="1:9" x14ac:dyDescent="0.2">
      <c r="A12" s="533" t="s">
        <v>191</v>
      </c>
      <c r="B12" s="310"/>
      <c r="C12" s="310"/>
      <c r="D12" s="310"/>
      <c r="E12" s="310"/>
      <c r="F12" s="310"/>
      <c r="G12" s="310"/>
      <c r="H12" s="310"/>
      <c r="I12" s="311"/>
    </row>
    <row r="13" spans="1:9" x14ac:dyDescent="0.2">
      <c r="A13" s="409" t="s">
        <v>192</v>
      </c>
      <c r="B13" s="310"/>
      <c r="C13" s="310"/>
      <c r="D13" s="310"/>
      <c r="E13" s="345"/>
      <c r="F13" s="409" t="s">
        <v>193</v>
      </c>
      <c r="G13" s="311"/>
      <c r="H13" s="409" t="s">
        <v>194</v>
      </c>
      <c r="I13" s="311"/>
    </row>
    <row r="14" spans="1:9" x14ac:dyDescent="0.2">
      <c r="A14" s="386" t="s">
        <v>195</v>
      </c>
      <c r="B14" s="310"/>
      <c r="C14" s="310"/>
      <c r="D14" s="310"/>
      <c r="E14" s="311"/>
      <c r="F14" s="364" t="s">
        <v>196</v>
      </c>
      <c r="G14" s="311"/>
      <c r="H14" s="517">
        <f>'Áreas Totais'!B107</f>
        <v>618.18000000000006</v>
      </c>
      <c r="I14" s="311"/>
    </row>
    <row r="15" spans="1:9" x14ac:dyDescent="0.2">
      <c r="A15" s="386" t="s">
        <v>197</v>
      </c>
      <c r="B15" s="310"/>
      <c r="C15" s="310"/>
      <c r="D15" s="310"/>
      <c r="E15" s="311"/>
      <c r="F15" s="364" t="s">
        <v>196</v>
      </c>
      <c r="G15" s="311"/>
      <c r="H15" s="517">
        <f>'Áreas Totais'!B108</f>
        <v>4340.7919999999995</v>
      </c>
      <c r="I15" s="311"/>
    </row>
    <row r="16" spans="1:9" x14ac:dyDescent="0.2">
      <c r="A16" s="386" t="s">
        <v>198</v>
      </c>
      <c r="B16" s="310"/>
      <c r="C16" s="310"/>
      <c r="D16" s="310"/>
      <c r="E16" s="311"/>
      <c r="F16" s="364" t="s">
        <v>196</v>
      </c>
      <c r="G16" s="311"/>
      <c r="H16" s="517">
        <f>'Áreas Totais'!B109</f>
        <v>1079.386</v>
      </c>
      <c r="I16" s="311"/>
    </row>
    <row r="17" spans="1:9" x14ac:dyDescent="0.2">
      <c r="A17" s="386" t="s">
        <v>199</v>
      </c>
      <c r="B17" s="310"/>
      <c r="C17" s="310"/>
      <c r="D17" s="310"/>
      <c r="E17" s="311"/>
      <c r="F17" s="364" t="s">
        <v>196</v>
      </c>
      <c r="G17" s="311"/>
      <c r="H17" s="517">
        <f>'Áreas Totais'!B110</f>
        <v>621.10599999999999</v>
      </c>
      <c r="I17" s="311"/>
    </row>
    <row r="18" spans="1:9" x14ac:dyDescent="0.2">
      <c r="A18" s="386" t="s">
        <v>200</v>
      </c>
      <c r="B18" s="310"/>
      <c r="C18" s="310"/>
      <c r="D18" s="310"/>
      <c r="E18" s="311"/>
      <c r="F18" s="364" t="s">
        <v>196</v>
      </c>
      <c r="G18" s="311"/>
      <c r="H18" s="517">
        <f>'Áreas Totais'!B111</f>
        <v>0</v>
      </c>
      <c r="I18" s="311"/>
    </row>
    <row r="19" spans="1:9" x14ac:dyDescent="0.2">
      <c r="A19" s="386" t="s">
        <v>201</v>
      </c>
      <c r="B19" s="310"/>
      <c r="C19" s="310"/>
      <c r="D19" s="310"/>
      <c r="E19" s="311"/>
      <c r="F19" s="364" t="s">
        <v>196</v>
      </c>
      <c r="G19" s="311"/>
      <c r="H19" s="517">
        <f>'Áreas Totais'!B112</f>
        <v>1583.2740000000001</v>
      </c>
      <c r="I19" s="311"/>
    </row>
    <row r="20" spans="1:9" x14ac:dyDescent="0.2">
      <c r="A20" s="386" t="s">
        <v>429</v>
      </c>
      <c r="B20" s="310"/>
      <c r="C20" s="310"/>
      <c r="D20" s="310"/>
      <c r="E20" s="311"/>
      <c r="F20" s="515" t="s">
        <v>196</v>
      </c>
      <c r="G20" s="311"/>
      <c r="H20" s="516">
        <f>'Áreas Totais'!B113</f>
        <v>491.22</v>
      </c>
      <c r="I20" s="311"/>
    </row>
    <row r="21" spans="1:9" x14ac:dyDescent="0.2">
      <c r="A21" s="514" t="s">
        <v>202</v>
      </c>
      <c r="B21" s="310"/>
      <c r="C21" s="310"/>
      <c r="D21" s="310"/>
      <c r="E21" s="310"/>
      <c r="F21" s="310"/>
      <c r="G21" s="311"/>
      <c r="H21" s="377">
        <f>ROUND(H14+H15+H16+H17+H18+H19+H20,2)</f>
        <v>8733.9599999999991</v>
      </c>
      <c r="I21" s="311"/>
    </row>
    <row r="22" spans="1:9" x14ac:dyDescent="0.2">
      <c r="A22" s="381"/>
      <c r="B22" s="310"/>
      <c r="C22" s="310"/>
      <c r="D22" s="310"/>
      <c r="E22" s="310"/>
      <c r="F22" s="310"/>
      <c r="G22" s="310"/>
      <c r="H22" s="310"/>
      <c r="I22" s="311"/>
    </row>
    <row r="23" spans="1:9" x14ac:dyDescent="0.2">
      <c r="A23" s="386" t="s">
        <v>203</v>
      </c>
      <c r="B23" s="310"/>
      <c r="C23" s="310"/>
      <c r="D23" s="310"/>
      <c r="E23" s="311"/>
      <c r="F23" s="364" t="s">
        <v>196</v>
      </c>
      <c r="G23" s="311"/>
      <c r="H23" s="372">
        <f>'Áreas Totais'!B114</f>
        <v>812</v>
      </c>
      <c r="I23" s="311"/>
    </row>
    <row r="24" spans="1:9" x14ac:dyDescent="0.2">
      <c r="A24" s="386" t="s">
        <v>204</v>
      </c>
      <c r="B24" s="310"/>
      <c r="C24" s="310"/>
      <c r="D24" s="310"/>
      <c r="E24" s="311"/>
      <c r="F24" s="507" t="s">
        <v>196</v>
      </c>
      <c r="G24" s="311"/>
      <c r="H24" s="372">
        <f>'Áreas Totais'!B115</f>
        <v>0</v>
      </c>
      <c r="I24" s="311"/>
    </row>
    <row r="25" spans="1:9" x14ac:dyDescent="0.2">
      <c r="A25" s="386" t="s">
        <v>205</v>
      </c>
      <c r="B25" s="310"/>
      <c r="C25" s="310"/>
      <c r="D25" s="310"/>
      <c r="E25" s="311"/>
      <c r="F25" s="364" t="s">
        <v>196</v>
      </c>
      <c r="G25" s="311"/>
      <c r="H25" s="372">
        <f>'Áreas Totais'!B116</f>
        <v>0</v>
      </c>
      <c r="I25" s="311"/>
    </row>
    <row r="26" spans="1:9" x14ac:dyDescent="0.2">
      <c r="A26" s="386" t="s">
        <v>206</v>
      </c>
      <c r="B26" s="310"/>
      <c r="C26" s="310"/>
      <c r="D26" s="310"/>
      <c r="E26" s="311"/>
      <c r="F26" s="507" t="s">
        <v>196</v>
      </c>
      <c r="G26" s="311"/>
      <c r="H26" s="372">
        <f>'Áreas Totais'!B117</f>
        <v>0</v>
      </c>
      <c r="I26" s="311"/>
    </row>
    <row r="27" spans="1:9" x14ac:dyDescent="0.2">
      <c r="A27" s="386" t="s">
        <v>207</v>
      </c>
      <c r="B27" s="310"/>
      <c r="C27" s="310"/>
      <c r="D27" s="310"/>
      <c r="E27" s="311"/>
      <c r="F27" s="507" t="s">
        <v>196</v>
      </c>
      <c r="G27" s="311"/>
      <c r="H27" s="372">
        <f>'Áreas Totais'!B118</f>
        <v>0</v>
      </c>
      <c r="I27" s="311"/>
    </row>
    <row r="28" spans="1:9" x14ac:dyDescent="0.2">
      <c r="A28" s="386" t="s">
        <v>208</v>
      </c>
      <c r="B28" s="310"/>
      <c r="C28" s="310"/>
      <c r="D28" s="310"/>
      <c r="E28" s="311"/>
      <c r="F28" s="364" t="s">
        <v>196</v>
      </c>
      <c r="G28" s="311"/>
      <c r="H28" s="372">
        <f>'Áreas Totais'!B119</f>
        <v>0</v>
      </c>
      <c r="I28" s="311"/>
    </row>
    <row r="29" spans="1:9" x14ac:dyDescent="0.2">
      <c r="A29" s="514" t="s">
        <v>209</v>
      </c>
      <c r="B29" s="310"/>
      <c r="C29" s="310"/>
      <c r="D29" s="310"/>
      <c r="E29" s="310"/>
      <c r="F29" s="310"/>
      <c r="G29" s="311"/>
      <c r="H29" s="377">
        <f>ROUND(H23+H24+H25+H26+H27+H28,2)</f>
        <v>812</v>
      </c>
      <c r="I29" s="311"/>
    </row>
    <row r="30" spans="1:9" x14ac:dyDescent="0.2">
      <c r="A30" s="381"/>
      <c r="B30" s="310"/>
      <c r="C30" s="310"/>
      <c r="D30" s="310"/>
      <c r="E30" s="310"/>
      <c r="F30" s="310"/>
      <c r="G30" s="310"/>
      <c r="H30" s="310"/>
      <c r="I30" s="311"/>
    </row>
    <row r="31" spans="1:9" x14ac:dyDescent="0.2">
      <c r="A31" s="386" t="s">
        <v>210</v>
      </c>
      <c r="B31" s="310"/>
      <c r="C31" s="310"/>
      <c r="D31" s="310"/>
      <c r="E31" s="311"/>
      <c r="F31" s="364" t="s">
        <v>196</v>
      </c>
      <c r="G31" s="311"/>
      <c r="H31" s="372">
        <f>'Áreas Totais'!B120</f>
        <v>182.798</v>
      </c>
      <c r="I31" s="311"/>
    </row>
    <row r="32" spans="1:9" x14ac:dyDescent="0.2">
      <c r="A32" s="386" t="s">
        <v>211</v>
      </c>
      <c r="B32" s="310"/>
      <c r="C32" s="310"/>
      <c r="D32" s="310"/>
      <c r="E32" s="311"/>
      <c r="F32" s="364" t="s">
        <v>196</v>
      </c>
      <c r="G32" s="311"/>
      <c r="H32" s="372">
        <f>'Áreas Totais'!B121</f>
        <v>193.184</v>
      </c>
      <c r="I32" s="311"/>
    </row>
    <row r="33" spans="1:9" x14ac:dyDescent="0.2">
      <c r="A33" s="386" t="s">
        <v>212</v>
      </c>
      <c r="B33" s="310"/>
      <c r="C33" s="310"/>
      <c r="D33" s="310"/>
      <c r="E33" s="311"/>
      <c r="F33" s="364" t="s">
        <v>196</v>
      </c>
      <c r="G33" s="311"/>
      <c r="H33" s="372">
        <f>'Áreas Totais'!B122</f>
        <v>375.98200000000003</v>
      </c>
      <c r="I33" s="311"/>
    </row>
    <row r="34" spans="1:9" x14ac:dyDescent="0.2">
      <c r="A34" s="512" t="s">
        <v>213</v>
      </c>
      <c r="B34" s="310"/>
      <c r="C34" s="310"/>
      <c r="D34" s="310"/>
      <c r="E34" s="310"/>
      <c r="F34" s="310"/>
      <c r="G34" s="311"/>
      <c r="H34" s="377">
        <f>ROUND(H31+H32+H33,2)</f>
        <v>751.96</v>
      </c>
      <c r="I34" s="311"/>
    </row>
    <row r="35" spans="1:9" x14ac:dyDescent="0.2">
      <c r="A35" s="513"/>
      <c r="B35" s="310"/>
      <c r="C35" s="310"/>
      <c r="D35" s="310"/>
      <c r="E35" s="310"/>
      <c r="F35" s="310"/>
      <c r="G35" s="310"/>
      <c r="H35" s="310"/>
      <c r="I35" s="311"/>
    </row>
    <row r="36" spans="1:9" x14ac:dyDescent="0.2">
      <c r="A36" s="505" t="s">
        <v>214</v>
      </c>
      <c r="B36" s="310"/>
      <c r="C36" s="310"/>
      <c r="D36" s="310"/>
      <c r="E36" s="311"/>
      <c r="F36" s="364" t="s">
        <v>196</v>
      </c>
      <c r="G36" s="311"/>
      <c r="H36" s="372">
        <f>'Áreas Totais'!B123</f>
        <v>0</v>
      </c>
      <c r="I36" s="311"/>
    </row>
    <row r="37" spans="1:9" x14ac:dyDescent="0.2">
      <c r="A37" s="506" t="s">
        <v>215</v>
      </c>
      <c r="B37" s="321"/>
      <c r="C37" s="321"/>
      <c r="D37" s="321"/>
      <c r="E37" s="321"/>
      <c r="F37" s="321"/>
      <c r="G37" s="322"/>
      <c r="H37" s="377">
        <f>H36</f>
        <v>0</v>
      </c>
      <c r="I37" s="311"/>
    </row>
    <row r="38" spans="1:9" x14ac:dyDescent="0.2">
      <c r="A38" s="509"/>
      <c r="B38" s="310"/>
      <c r="C38" s="310"/>
      <c r="D38" s="310"/>
      <c r="E38" s="310"/>
      <c r="F38" s="310"/>
      <c r="G38" s="310"/>
      <c r="H38" s="310"/>
      <c r="I38" s="311"/>
    </row>
    <row r="39" spans="1:9" x14ac:dyDescent="0.2">
      <c r="A39" s="505" t="s">
        <v>216</v>
      </c>
      <c r="B39" s="310"/>
      <c r="C39" s="310"/>
      <c r="D39" s="310"/>
      <c r="E39" s="311"/>
      <c r="F39" s="507" t="s">
        <v>196</v>
      </c>
      <c r="G39" s="311"/>
      <c r="H39" s="510">
        <f>'Áreas Totais'!B124</f>
        <v>54.5</v>
      </c>
      <c r="I39" s="311"/>
    </row>
    <row r="40" spans="1:9" x14ac:dyDescent="0.2">
      <c r="A40" s="472" t="s">
        <v>430</v>
      </c>
      <c r="B40" s="310"/>
      <c r="C40" s="310"/>
      <c r="D40" s="310"/>
      <c r="E40" s="310"/>
      <c r="F40" s="310"/>
      <c r="G40" s="311"/>
      <c r="H40" s="511">
        <f>H39</f>
        <v>54.5</v>
      </c>
      <c r="I40" s="311"/>
    </row>
    <row r="41" spans="1:9" x14ac:dyDescent="0.2">
      <c r="A41" s="136"/>
      <c r="B41" s="137"/>
      <c r="C41" s="137"/>
      <c r="D41" s="137"/>
      <c r="E41" s="137"/>
      <c r="F41" s="137"/>
      <c r="G41" s="137"/>
      <c r="H41" s="138"/>
      <c r="I41" s="139"/>
    </row>
    <row r="42" spans="1:9" x14ac:dyDescent="0.2">
      <c r="A42" s="505" t="s">
        <v>217</v>
      </c>
      <c r="B42" s="310"/>
      <c r="C42" s="310"/>
      <c r="D42" s="310"/>
      <c r="E42" s="310"/>
      <c r="F42" s="507" t="s">
        <v>196</v>
      </c>
      <c r="G42" s="311"/>
      <c r="H42" s="508">
        <v>0</v>
      </c>
      <c r="I42" s="311"/>
    </row>
    <row r="43" spans="1:9" x14ac:dyDescent="0.2">
      <c r="A43" s="512" t="s">
        <v>218</v>
      </c>
      <c r="B43" s="310"/>
      <c r="C43" s="310"/>
      <c r="D43" s="310"/>
      <c r="E43" s="310"/>
      <c r="F43" s="310"/>
      <c r="G43" s="311"/>
      <c r="H43" s="529">
        <v>0</v>
      </c>
      <c r="I43" s="311"/>
    </row>
    <row r="44" spans="1:9" x14ac:dyDescent="0.2">
      <c r="A44" s="513"/>
      <c r="B44" s="310"/>
      <c r="C44" s="310"/>
      <c r="D44" s="310"/>
      <c r="E44" s="310"/>
      <c r="F44" s="310"/>
      <c r="G44" s="310"/>
      <c r="H44" s="310"/>
      <c r="I44" s="311"/>
    </row>
    <row r="45" spans="1:9" x14ac:dyDescent="0.2">
      <c r="A45" s="419" t="s">
        <v>219</v>
      </c>
      <c r="B45" s="310"/>
      <c r="C45" s="310"/>
      <c r="D45" s="310"/>
      <c r="E45" s="310"/>
      <c r="F45" s="310"/>
      <c r="G45" s="311"/>
      <c r="H45" s="530">
        <f>ROUND(H21+H29+H34+H37+H40,2)</f>
        <v>10352.42</v>
      </c>
      <c r="I45" s="311"/>
    </row>
    <row r="46" spans="1:9" x14ac:dyDescent="0.2">
      <c r="A46" s="480"/>
      <c r="B46" s="310"/>
      <c r="C46" s="310"/>
      <c r="D46" s="310"/>
      <c r="E46" s="310"/>
      <c r="F46" s="310"/>
      <c r="G46" s="310"/>
      <c r="H46" s="310"/>
      <c r="I46" s="311"/>
    </row>
    <row r="47" spans="1:9" x14ac:dyDescent="0.2">
      <c r="A47" s="392" t="s">
        <v>220</v>
      </c>
      <c r="B47" s="310"/>
      <c r="C47" s="310"/>
      <c r="D47" s="310"/>
      <c r="E47" s="310"/>
      <c r="F47" s="310"/>
      <c r="G47" s="310"/>
      <c r="H47" s="310"/>
      <c r="I47" s="311"/>
    </row>
    <row r="48" spans="1:9" x14ac:dyDescent="0.2">
      <c r="A48" s="480"/>
      <c r="B48" s="310"/>
      <c r="C48" s="310"/>
      <c r="D48" s="310"/>
      <c r="E48" s="310"/>
      <c r="F48" s="310"/>
      <c r="G48" s="310"/>
      <c r="H48" s="310"/>
      <c r="I48" s="311"/>
    </row>
    <row r="49" spans="1:10" x14ac:dyDescent="0.2">
      <c r="A49" s="531" t="s">
        <v>431</v>
      </c>
      <c r="B49" s="310"/>
      <c r="C49" s="310"/>
      <c r="D49" s="310"/>
      <c r="E49" s="310"/>
      <c r="F49" s="310"/>
      <c r="G49" s="310"/>
      <c r="H49" s="310"/>
      <c r="I49" s="311"/>
    </row>
    <row r="50" spans="1:10" ht="19.5" x14ac:dyDescent="0.2">
      <c r="A50" s="526"/>
      <c r="B50" s="310"/>
      <c r="C50" s="310"/>
      <c r="D50" s="310"/>
      <c r="E50" s="310"/>
      <c r="F50" s="310"/>
      <c r="G50" s="310"/>
      <c r="H50" s="310"/>
      <c r="I50" s="311"/>
    </row>
    <row r="51" spans="1:10" x14ac:dyDescent="0.2">
      <c r="A51" s="463" t="s">
        <v>221</v>
      </c>
      <c r="B51" s="310"/>
      <c r="C51" s="310"/>
      <c r="D51" s="310"/>
      <c r="E51" s="310"/>
      <c r="F51" s="310"/>
      <c r="G51" s="310"/>
      <c r="H51" s="310"/>
      <c r="I51" s="311"/>
    </row>
    <row r="52" spans="1:10" ht="15" x14ac:dyDescent="0.2">
      <c r="A52" s="135">
        <v>1</v>
      </c>
      <c r="B52" s="375" t="s">
        <v>222</v>
      </c>
      <c r="C52" s="310"/>
      <c r="D52" s="310"/>
      <c r="E52" s="310"/>
      <c r="F52" s="310"/>
      <c r="G52" s="311"/>
      <c r="H52" s="527" t="s">
        <v>223</v>
      </c>
      <c r="I52" s="311"/>
    </row>
    <row r="53" spans="1:10" ht="15" x14ac:dyDescent="0.2">
      <c r="A53" s="135">
        <v>2</v>
      </c>
      <c r="B53" s="375" t="s">
        <v>224</v>
      </c>
      <c r="C53" s="310"/>
      <c r="D53" s="310"/>
      <c r="E53" s="310"/>
      <c r="F53" s="310"/>
      <c r="G53" s="311"/>
      <c r="H53" s="528">
        <v>5143</v>
      </c>
      <c r="I53" s="311"/>
      <c r="J53" s="127"/>
    </row>
    <row r="54" spans="1:10" ht="15" x14ac:dyDescent="0.2">
      <c r="A54" s="135">
        <v>3</v>
      </c>
      <c r="B54" s="375" t="s">
        <v>432</v>
      </c>
      <c r="C54" s="310"/>
      <c r="D54" s="310"/>
      <c r="E54" s="310"/>
      <c r="F54" s="310"/>
      <c r="G54" s="311"/>
      <c r="H54" s="527">
        <v>1128.5</v>
      </c>
      <c r="I54" s="311"/>
      <c r="J54" s="127"/>
    </row>
    <row r="55" spans="1:10" x14ac:dyDescent="0.2">
      <c r="A55" s="135">
        <v>4</v>
      </c>
      <c r="B55" s="375" t="s">
        <v>225</v>
      </c>
      <c r="C55" s="310"/>
      <c r="D55" s="310"/>
      <c r="E55" s="310"/>
      <c r="F55" s="310"/>
      <c r="G55" s="311"/>
      <c r="H55" s="525" t="s">
        <v>226</v>
      </c>
      <c r="I55" s="311"/>
      <c r="J55" s="127"/>
    </row>
    <row r="56" spans="1:10" x14ac:dyDescent="0.2">
      <c r="A56" s="135">
        <v>5</v>
      </c>
      <c r="B56" s="375" t="s">
        <v>227</v>
      </c>
      <c r="C56" s="310"/>
      <c r="D56" s="310"/>
      <c r="E56" s="310"/>
      <c r="F56" s="310"/>
      <c r="G56" s="311"/>
      <c r="H56" s="525" t="s">
        <v>433</v>
      </c>
      <c r="I56" s="311"/>
      <c r="J56" s="127"/>
    </row>
    <row r="57" spans="1:10" x14ac:dyDescent="0.2">
      <c r="A57" s="509"/>
      <c r="B57" s="310"/>
      <c r="C57" s="310"/>
      <c r="D57" s="310"/>
      <c r="E57" s="310"/>
      <c r="F57" s="310"/>
      <c r="G57" s="310"/>
      <c r="H57" s="310"/>
      <c r="I57" s="311"/>
    </row>
    <row r="58" spans="1:10" x14ac:dyDescent="0.2">
      <c r="A58" s="392" t="s">
        <v>228</v>
      </c>
      <c r="B58" s="310"/>
      <c r="C58" s="310"/>
      <c r="D58" s="310"/>
      <c r="E58" s="310"/>
      <c r="F58" s="310"/>
      <c r="G58" s="310"/>
      <c r="H58" s="310"/>
      <c r="I58" s="311"/>
    </row>
    <row r="59" spans="1:10" x14ac:dyDescent="0.2">
      <c r="A59" s="421"/>
      <c r="B59" s="310"/>
      <c r="C59" s="310"/>
      <c r="D59" s="310"/>
      <c r="E59" s="310"/>
      <c r="F59" s="310"/>
      <c r="G59" s="310"/>
      <c r="H59" s="310"/>
      <c r="I59" s="311"/>
    </row>
    <row r="60" spans="1:10" x14ac:dyDescent="0.2">
      <c r="A60" s="471" t="s">
        <v>229</v>
      </c>
      <c r="B60" s="310"/>
      <c r="C60" s="310"/>
      <c r="D60" s="310"/>
      <c r="E60" s="310"/>
      <c r="F60" s="310"/>
      <c r="G60" s="310"/>
      <c r="H60" s="310"/>
      <c r="I60" s="311"/>
    </row>
    <row r="61" spans="1:10" ht="30" x14ac:dyDescent="0.2">
      <c r="A61" s="140">
        <v>1</v>
      </c>
      <c r="B61" s="481" t="s">
        <v>230</v>
      </c>
      <c r="C61" s="310"/>
      <c r="D61" s="310"/>
      <c r="E61" s="310"/>
      <c r="F61" s="310"/>
      <c r="G61" s="311"/>
      <c r="H61" s="140" t="s">
        <v>231</v>
      </c>
      <c r="I61" s="140" t="s">
        <v>232</v>
      </c>
    </row>
    <row r="62" spans="1:10" x14ac:dyDescent="0.2">
      <c r="A62" s="135" t="s">
        <v>182</v>
      </c>
      <c r="B62" s="375" t="s">
        <v>434</v>
      </c>
      <c r="C62" s="310"/>
      <c r="D62" s="310"/>
      <c r="E62" s="310"/>
      <c r="F62" s="310"/>
      <c r="G62" s="310"/>
      <c r="H62" s="311"/>
      <c r="I62" s="141">
        <f>H54</f>
        <v>1128.5</v>
      </c>
      <c r="J62" s="127"/>
    </row>
    <row r="63" spans="1:10" x14ac:dyDescent="0.2">
      <c r="A63" s="135" t="s">
        <v>184</v>
      </c>
      <c r="B63" s="375" t="s">
        <v>435</v>
      </c>
      <c r="C63" s="310"/>
      <c r="D63" s="310"/>
      <c r="E63" s="310"/>
      <c r="F63" s="310"/>
      <c r="G63" s="311"/>
      <c r="H63" s="142"/>
      <c r="I63" s="141"/>
    </row>
    <row r="64" spans="1:10" x14ac:dyDescent="0.2">
      <c r="A64" s="135" t="s">
        <v>187</v>
      </c>
      <c r="B64" s="454" t="s">
        <v>436</v>
      </c>
      <c r="C64" s="310"/>
      <c r="D64" s="310"/>
      <c r="E64" s="310"/>
      <c r="F64" s="310"/>
      <c r="G64" s="311"/>
      <c r="H64" s="143">
        <v>0.4</v>
      </c>
      <c r="I64" s="141">
        <f>ROUND(H64*I62,2)</f>
        <v>451.4</v>
      </c>
      <c r="J64" s="127"/>
    </row>
    <row r="65" spans="1:10" x14ac:dyDescent="0.2">
      <c r="A65" s="135" t="s">
        <v>189</v>
      </c>
      <c r="B65" s="375" t="s">
        <v>437</v>
      </c>
      <c r="C65" s="310"/>
      <c r="D65" s="310"/>
      <c r="E65" s="310"/>
      <c r="F65" s="310"/>
      <c r="G65" s="310"/>
      <c r="H65" s="311"/>
      <c r="I65" s="141"/>
    </row>
    <row r="66" spans="1:10" x14ac:dyDescent="0.2">
      <c r="A66" s="135" t="s">
        <v>233</v>
      </c>
      <c r="B66" s="375" t="s">
        <v>438</v>
      </c>
      <c r="C66" s="310"/>
      <c r="D66" s="310"/>
      <c r="E66" s="310"/>
      <c r="F66" s="310"/>
      <c r="G66" s="310"/>
      <c r="H66" s="311"/>
      <c r="I66" s="144"/>
    </row>
    <row r="67" spans="1:10" x14ac:dyDescent="0.2">
      <c r="A67" s="135" t="s">
        <v>234</v>
      </c>
      <c r="B67" s="375" t="s">
        <v>235</v>
      </c>
      <c r="C67" s="310"/>
      <c r="D67" s="310"/>
      <c r="E67" s="310"/>
      <c r="F67" s="310"/>
      <c r="G67" s="310"/>
      <c r="H67" s="311"/>
      <c r="I67" s="141"/>
    </row>
    <row r="68" spans="1:10" ht="15" x14ac:dyDescent="0.2">
      <c r="A68" s="514" t="s">
        <v>439</v>
      </c>
      <c r="B68" s="310"/>
      <c r="C68" s="310"/>
      <c r="D68" s="310"/>
      <c r="E68" s="310"/>
      <c r="F68" s="310"/>
      <c r="G68" s="310"/>
      <c r="H68" s="311"/>
      <c r="I68" s="145">
        <f>SUM(I62:I67)</f>
        <v>1579.9</v>
      </c>
      <c r="J68" s="127"/>
    </row>
    <row r="69" spans="1:10" x14ac:dyDescent="0.2">
      <c r="A69" s="391"/>
      <c r="B69" s="310"/>
      <c r="C69" s="310"/>
      <c r="D69" s="310"/>
      <c r="E69" s="310"/>
      <c r="F69" s="310"/>
      <c r="G69" s="310"/>
      <c r="H69" s="310"/>
      <c r="I69" s="311"/>
    </row>
    <row r="70" spans="1:10" x14ac:dyDescent="0.2">
      <c r="A70" s="523" t="s">
        <v>236</v>
      </c>
      <c r="B70" s="310"/>
      <c r="C70" s="310"/>
      <c r="D70" s="310"/>
      <c r="E70" s="310"/>
      <c r="F70" s="310"/>
      <c r="G70" s="310"/>
      <c r="H70" s="310"/>
      <c r="I70" s="311"/>
    </row>
    <row r="71" spans="1:10" x14ac:dyDescent="0.2">
      <c r="A71" s="524"/>
      <c r="B71" s="310"/>
      <c r="C71" s="310"/>
      <c r="D71" s="310"/>
      <c r="E71" s="310"/>
      <c r="F71" s="310"/>
      <c r="G71" s="310"/>
      <c r="H71" s="310"/>
      <c r="I71" s="311"/>
    </row>
    <row r="72" spans="1:10" ht="15.75" x14ac:dyDescent="0.2">
      <c r="A72" s="470" t="s">
        <v>237</v>
      </c>
      <c r="B72" s="310"/>
      <c r="C72" s="310"/>
      <c r="D72" s="310"/>
      <c r="E72" s="310"/>
      <c r="F72" s="310"/>
      <c r="G72" s="310"/>
      <c r="H72" s="310"/>
      <c r="I72" s="311"/>
    </row>
    <row r="73" spans="1:10" ht="15" x14ac:dyDescent="0.2">
      <c r="A73" s="518" t="s">
        <v>238</v>
      </c>
      <c r="B73" s="310"/>
      <c r="C73" s="310"/>
      <c r="D73" s="310"/>
      <c r="E73" s="310"/>
      <c r="F73" s="310"/>
      <c r="G73" s="310"/>
      <c r="H73" s="310"/>
      <c r="I73" s="311"/>
    </row>
    <row r="74" spans="1:10" ht="15" x14ac:dyDescent="0.2">
      <c r="A74" s="146" t="s">
        <v>239</v>
      </c>
      <c r="B74" s="519" t="s">
        <v>440</v>
      </c>
      <c r="C74" s="310"/>
      <c r="D74" s="310"/>
      <c r="E74" s="310"/>
      <c r="F74" s="310"/>
      <c r="G74" s="310"/>
      <c r="H74" s="311"/>
      <c r="I74" s="147" t="s">
        <v>240</v>
      </c>
    </row>
    <row r="75" spans="1:10" x14ac:dyDescent="0.2">
      <c r="A75" s="148" t="s">
        <v>182</v>
      </c>
      <c r="B75" s="479" t="s">
        <v>441</v>
      </c>
      <c r="C75" s="310"/>
      <c r="D75" s="310"/>
      <c r="E75" s="310"/>
      <c r="F75" s="310"/>
      <c r="G75" s="310"/>
      <c r="H75" s="311"/>
      <c r="I75" s="149">
        <f>ROUND($I$68/12,2)</f>
        <v>131.66</v>
      </c>
    </row>
    <row r="76" spans="1:10" ht="15" x14ac:dyDescent="0.2">
      <c r="A76" s="148" t="s">
        <v>184</v>
      </c>
      <c r="B76" s="479" t="s">
        <v>442</v>
      </c>
      <c r="C76" s="310"/>
      <c r="D76" s="310"/>
      <c r="E76" s="310"/>
      <c r="F76" s="310"/>
      <c r="G76" s="310"/>
      <c r="H76" s="311"/>
      <c r="I76" s="149">
        <f>ROUND(($I$68+$I$68/3)/12,2)</f>
        <v>175.54</v>
      </c>
    </row>
    <row r="77" spans="1:10" x14ac:dyDescent="0.2">
      <c r="A77" s="520" t="s">
        <v>241</v>
      </c>
      <c r="B77" s="310"/>
      <c r="C77" s="310"/>
      <c r="D77" s="310"/>
      <c r="E77" s="310"/>
      <c r="F77" s="310"/>
      <c r="G77" s="310"/>
      <c r="H77" s="311"/>
      <c r="I77" s="150">
        <f>SUM(I75+I76)</f>
        <v>307.2</v>
      </c>
    </row>
    <row r="78" spans="1:10" ht="15.75" x14ac:dyDescent="0.2">
      <c r="A78" s="521"/>
      <c r="B78" s="310"/>
      <c r="C78" s="310"/>
      <c r="D78" s="310"/>
      <c r="E78" s="310"/>
      <c r="F78" s="310"/>
      <c r="G78" s="310"/>
      <c r="H78" s="310"/>
      <c r="I78" s="311"/>
    </row>
    <row r="79" spans="1:10" ht="53.25" customHeight="1" x14ac:dyDescent="0.2">
      <c r="A79" s="392" t="s">
        <v>443</v>
      </c>
      <c r="B79" s="310"/>
      <c r="C79" s="310"/>
      <c r="D79" s="310"/>
      <c r="E79" s="310"/>
      <c r="F79" s="310"/>
      <c r="G79" s="310"/>
      <c r="H79" s="310"/>
      <c r="I79" s="311"/>
    </row>
    <row r="80" spans="1:10" x14ac:dyDescent="0.2">
      <c r="A80" s="522"/>
      <c r="B80" s="310"/>
      <c r="C80" s="310"/>
      <c r="D80" s="310"/>
      <c r="E80" s="310"/>
      <c r="F80" s="310"/>
      <c r="G80" s="310"/>
      <c r="H80" s="310"/>
      <c r="I80" s="311"/>
    </row>
    <row r="81" spans="1:10" x14ac:dyDescent="0.2">
      <c r="A81" s="473" t="s">
        <v>444</v>
      </c>
      <c r="B81" s="310"/>
      <c r="C81" s="310"/>
      <c r="D81" s="310"/>
      <c r="E81" s="310"/>
      <c r="F81" s="310"/>
      <c r="G81" s="310"/>
      <c r="H81" s="310"/>
      <c r="I81" s="311"/>
    </row>
    <row r="82" spans="1:10" ht="30" x14ac:dyDescent="0.2">
      <c r="A82" s="151" t="s">
        <v>242</v>
      </c>
      <c r="B82" s="481" t="s">
        <v>243</v>
      </c>
      <c r="C82" s="310"/>
      <c r="D82" s="310"/>
      <c r="E82" s="310"/>
      <c r="F82" s="310"/>
      <c r="G82" s="311"/>
      <c r="H82" s="152" t="s">
        <v>244</v>
      </c>
      <c r="I82" s="152" t="s">
        <v>245</v>
      </c>
    </row>
    <row r="83" spans="1:10" x14ac:dyDescent="0.2">
      <c r="A83" s="153" t="s">
        <v>182</v>
      </c>
      <c r="B83" s="375" t="s">
        <v>246</v>
      </c>
      <c r="C83" s="310"/>
      <c r="D83" s="310"/>
      <c r="E83" s="310"/>
      <c r="F83" s="310"/>
      <c r="G83" s="311"/>
      <c r="H83" s="154">
        <v>0.2</v>
      </c>
      <c r="I83" s="155">
        <f t="shared" ref="I83:I90" si="0">ROUND(($I$68+$I$77)*H83,2)</f>
        <v>377.42</v>
      </c>
    </row>
    <row r="84" spans="1:10" x14ac:dyDescent="0.2">
      <c r="A84" s="153" t="s">
        <v>184</v>
      </c>
      <c r="B84" s="375" t="s">
        <v>247</v>
      </c>
      <c r="C84" s="310"/>
      <c r="D84" s="310"/>
      <c r="E84" s="310"/>
      <c r="F84" s="310"/>
      <c r="G84" s="311"/>
      <c r="H84" s="154">
        <v>2.5000000000000001E-2</v>
      </c>
      <c r="I84" s="155">
        <f t="shared" si="0"/>
        <v>47.18</v>
      </c>
    </row>
    <row r="85" spans="1:10" x14ac:dyDescent="0.2">
      <c r="A85" s="153" t="s">
        <v>187</v>
      </c>
      <c r="B85" s="375" t="s">
        <v>445</v>
      </c>
      <c r="C85" s="311"/>
      <c r="D85" s="156" t="s">
        <v>248</v>
      </c>
      <c r="E85" s="157">
        <v>0.03</v>
      </c>
      <c r="F85" s="156" t="s">
        <v>249</v>
      </c>
      <c r="G85" s="158">
        <v>1</v>
      </c>
      <c r="H85" s="159">
        <f>ROUND((E85*G85),6)</f>
        <v>0.03</v>
      </c>
      <c r="I85" s="155">
        <f t="shared" si="0"/>
        <v>56.61</v>
      </c>
      <c r="J85" s="127"/>
    </row>
    <row r="86" spans="1:10" x14ac:dyDescent="0.2">
      <c r="A86" s="153" t="s">
        <v>189</v>
      </c>
      <c r="B86" s="375" t="s">
        <v>250</v>
      </c>
      <c r="C86" s="310"/>
      <c r="D86" s="310"/>
      <c r="E86" s="310"/>
      <c r="F86" s="310"/>
      <c r="G86" s="311"/>
      <c r="H86" s="154">
        <v>1.4999999999999999E-2</v>
      </c>
      <c r="I86" s="155">
        <f t="shared" si="0"/>
        <v>28.31</v>
      </c>
    </row>
    <row r="87" spans="1:10" x14ac:dyDescent="0.2">
      <c r="A87" s="153" t="s">
        <v>233</v>
      </c>
      <c r="B87" s="375" t="s">
        <v>251</v>
      </c>
      <c r="C87" s="310"/>
      <c r="D87" s="310"/>
      <c r="E87" s="310"/>
      <c r="F87" s="310"/>
      <c r="G87" s="311"/>
      <c r="H87" s="154">
        <v>0.01</v>
      </c>
      <c r="I87" s="155">
        <f t="shared" si="0"/>
        <v>18.87</v>
      </c>
    </row>
    <row r="88" spans="1:10" x14ac:dyDescent="0.2">
      <c r="A88" s="153" t="s">
        <v>234</v>
      </c>
      <c r="B88" s="375" t="s">
        <v>252</v>
      </c>
      <c r="C88" s="310"/>
      <c r="D88" s="310"/>
      <c r="E88" s="310"/>
      <c r="F88" s="310"/>
      <c r="G88" s="311"/>
      <c r="H88" s="154">
        <v>6.0000000000000001E-3</v>
      </c>
      <c r="I88" s="155">
        <f t="shared" si="0"/>
        <v>11.32</v>
      </c>
    </row>
    <row r="89" spans="1:10" x14ac:dyDescent="0.2">
      <c r="A89" s="153" t="s">
        <v>253</v>
      </c>
      <c r="B89" s="375" t="s">
        <v>254</v>
      </c>
      <c r="C89" s="310"/>
      <c r="D89" s="310"/>
      <c r="E89" s="310"/>
      <c r="F89" s="310"/>
      <c r="G89" s="311"/>
      <c r="H89" s="154">
        <v>2E-3</v>
      </c>
      <c r="I89" s="155">
        <f t="shared" si="0"/>
        <v>3.77</v>
      </c>
    </row>
    <row r="90" spans="1:10" x14ac:dyDescent="0.2">
      <c r="A90" s="153" t="s">
        <v>255</v>
      </c>
      <c r="B90" s="375" t="s">
        <v>256</v>
      </c>
      <c r="C90" s="310"/>
      <c r="D90" s="310"/>
      <c r="E90" s="310"/>
      <c r="F90" s="310"/>
      <c r="G90" s="311"/>
      <c r="H90" s="154">
        <v>0.08</v>
      </c>
      <c r="I90" s="155">
        <f t="shared" si="0"/>
        <v>150.97</v>
      </c>
    </row>
    <row r="91" spans="1:10" x14ac:dyDescent="0.2">
      <c r="A91" s="464" t="s">
        <v>241</v>
      </c>
      <c r="B91" s="310"/>
      <c r="C91" s="310"/>
      <c r="D91" s="310"/>
      <c r="E91" s="310"/>
      <c r="F91" s="310"/>
      <c r="G91" s="311"/>
      <c r="H91" s="160">
        <f t="shared" ref="H91:I91" si="1">SUM(H83:H90)</f>
        <v>0.36800000000000005</v>
      </c>
      <c r="I91" s="161">
        <f t="shared" si="1"/>
        <v>694.45</v>
      </c>
      <c r="J91" s="127"/>
    </row>
    <row r="92" spans="1:10" x14ac:dyDescent="0.2">
      <c r="A92" s="162"/>
      <c r="B92" s="163"/>
      <c r="C92" s="163"/>
      <c r="D92" s="163"/>
      <c r="E92" s="163"/>
      <c r="F92" s="163"/>
      <c r="G92" s="163"/>
      <c r="H92" s="164"/>
      <c r="I92" s="165"/>
    </row>
    <row r="93" spans="1:10" ht="66.75" customHeight="1" x14ac:dyDescent="0.2">
      <c r="A93" s="392" t="s">
        <v>257</v>
      </c>
      <c r="B93" s="310"/>
      <c r="C93" s="310"/>
      <c r="D93" s="310"/>
      <c r="E93" s="310"/>
      <c r="F93" s="310"/>
      <c r="G93" s="310"/>
      <c r="H93" s="310"/>
      <c r="I93" s="311"/>
    </row>
    <row r="94" spans="1:10" x14ac:dyDescent="0.2">
      <c r="A94" s="480"/>
      <c r="B94" s="310"/>
      <c r="C94" s="310"/>
      <c r="D94" s="310"/>
      <c r="E94" s="310"/>
      <c r="F94" s="310"/>
      <c r="G94" s="310"/>
      <c r="H94" s="310"/>
      <c r="I94" s="311"/>
    </row>
    <row r="95" spans="1:10" ht="15" x14ac:dyDescent="0.2">
      <c r="A95" s="476" t="s">
        <v>258</v>
      </c>
      <c r="B95" s="310"/>
      <c r="C95" s="310"/>
      <c r="D95" s="310"/>
      <c r="E95" s="310"/>
      <c r="F95" s="310"/>
      <c r="G95" s="310"/>
      <c r="H95" s="310"/>
      <c r="I95" s="311"/>
    </row>
    <row r="96" spans="1:10" ht="15" x14ac:dyDescent="0.2">
      <c r="A96" s="166" t="s">
        <v>259</v>
      </c>
      <c r="B96" s="481" t="s">
        <v>260</v>
      </c>
      <c r="C96" s="310"/>
      <c r="D96" s="310"/>
      <c r="E96" s="310"/>
      <c r="F96" s="310"/>
      <c r="G96" s="310"/>
      <c r="H96" s="311"/>
      <c r="I96" s="152" t="s">
        <v>240</v>
      </c>
    </row>
    <row r="97" spans="1:10" x14ac:dyDescent="0.2">
      <c r="A97" s="148" t="s">
        <v>182</v>
      </c>
      <c r="B97" s="375" t="s">
        <v>446</v>
      </c>
      <c r="C97" s="310"/>
      <c r="D97" s="310"/>
      <c r="E97" s="310"/>
      <c r="F97" s="310"/>
      <c r="G97" s="310"/>
      <c r="H97" s="310"/>
      <c r="I97" s="155">
        <f>IF(ROUND((H100*H98*H99)-(I62*H101),2)&lt;0,0,ROUND((H100*H98*H99)-(I62*H101),2))</f>
        <v>119.29</v>
      </c>
    </row>
    <row r="98" spans="1:10" x14ac:dyDescent="0.2">
      <c r="A98" s="148"/>
      <c r="B98" s="482" t="s">
        <v>447</v>
      </c>
      <c r="C98" s="310"/>
      <c r="D98" s="310"/>
      <c r="E98" s="310"/>
      <c r="F98" s="310"/>
      <c r="G98" s="310"/>
      <c r="H98" s="167">
        <v>4.25</v>
      </c>
      <c r="I98" s="168" t="s">
        <v>93</v>
      </c>
      <c r="J98" s="127"/>
    </row>
    <row r="99" spans="1:10" x14ac:dyDescent="0.2">
      <c r="A99" s="148"/>
      <c r="B99" s="482"/>
      <c r="C99" s="310"/>
      <c r="D99" s="310"/>
      <c r="E99" s="310"/>
      <c r="F99" s="310"/>
      <c r="G99" s="311"/>
      <c r="H99" s="169">
        <v>2</v>
      </c>
      <c r="I99" s="168"/>
    </row>
    <row r="100" spans="1:10" x14ac:dyDescent="0.2">
      <c r="A100" s="148"/>
      <c r="B100" s="482" t="s">
        <v>448</v>
      </c>
      <c r="C100" s="310"/>
      <c r="D100" s="310"/>
      <c r="E100" s="310"/>
      <c r="F100" s="310"/>
      <c r="G100" s="311"/>
      <c r="H100" s="170">
        <v>22</v>
      </c>
      <c r="I100" s="168"/>
    </row>
    <row r="101" spans="1:10" x14ac:dyDescent="0.2">
      <c r="A101" s="148"/>
      <c r="B101" s="484" t="s">
        <v>449</v>
      </c>
      <c r="C101" s="306"/>
      <c r="D101" s="306"/>
      <c r="E101" s="306"/>
      <c r="F101" s="306"/>
      <c r="G101" s="306"/>
      <c r="H101" s="171">
        <v>0.06</v>
      </c>
      <c r="I101" s="172"/>
    </row>
    <row r="102" spans="1:10" x14ac:dyDescent="0.2">
      <c r="A102" s="148" t="s">
        <v>184</v>
      </c>
      <c r="B102" s="375" t="s">
        <v>450</v>
      </c>
      <c r="C102" s="310"/>
      <c r="D102" s="310"/>
      <c r="E102" s="310"/>
      <c r="F102" s="310"/>
      <c r="G102" s="310"/>
      <c r="H102" s="310"/>
      <c r="I102" s="155">
        <f>ROUND(H104*H103*(1-H105),2)</f>
        <v>310.25</v>
      </c>
    </row>
    <row r="103" spans="1:10" x14ac:dyDescent="0.2">
      <c r="A103" s="148"/>
      <c r="B103" s="482" t="s">
        <v>451</v>
      </c>
      <c r="C103" s="310"/>
      <c r="D103" s="310"/>
      <c r="E103" s="310"/>
      <c r="F103" s="310"/>
      <c r="G103" s="310"/>
      <c r="H103" s="167">
        <v>17.41</v>
      </c>
      <c r="I103" s="168" t="s">
        <v>93</v>
      </c>
      <c r="J103" s="127"/>
    </row>
    <row r="104" spans="1:10" x14ac:dyDescent="0.2">
      <c r="A104" s="173"/>
      <c r="B104" s="482" t="s">
        <v>452</v>
      </c>
      <c r="C104" s="310"/>
      <c r="D104" s="310"/>
      <c r="E104" s="310"/>
      <c r="F104" s="310"/>
      <c r="G104" s="310"/>
      <c r="H104" s="170">
        <v>22</v>
      </c>
      <c r="I104" s="168"/>
    </row>
    <row r="105" spans="1:10" x14ac:dyDescent="0.2">
      <c r="A105" s="173"/>
      <c r="B105" s="483" t="s">
        <v>261</v>
      </c>
      <c r="C105" s="310"/>
      <c r="D105" s="310"/>
      <c r="E105" s="310"/>
      <c r="F105" s="310"/>
      <c r="G105" s="310"/>
      <c r="H105" s="174">
        <v>0.19</v>
      </c>
      <c r="I105" s="168"/>
      <c r="J105" s="127"/>
    </row>
    <row r="106" spans="1:10" x14ac:dyDescent="0.2">
      <c r="A106" s="148" t="s">
        <v>187</v>
      </c>
      <c r="B106" s="375" t="s">
        <v>262</v>
      </c>
      <c r="C106" s="310"/>
      <c r="D106" s="310"/>
      <c r="E106" s="310"/>
      <c r="F106" s="310"/>
      <c r="G106" s="310"/>
      <c r="H106" s="310"/>
      <c r="I106" s="155">
        <v>0</v>
      </c>
    </row>
    <row r="107" spans="1:10" x14ac:dyDescent="0.2">
      <c r="A107" s="148" t="s">
        <v>189</v>
      </c>
      <c r="B107" s="375" t="s">
        <v>453</v>
      </c>
      <c r="C107" s="310"/>
      <c r="D107" s="310"/>
      <c r="E107" s="310"/>
      <c r="F107" s="310"/>
      <c r="G107" s="310"/>
      <c r="H107" s="311"/>
      <c r="I107" s="175">
        <v>15.62</v>
      </c>
      <c r="J107" s="127"/>
    </row>
    <row r="108" spans="1:10" x14ac:dyDescent="0.2">
      <c r="A108" s="148" t="s">
        <v>233</v>
      </c>
      <c r="B108" s="479" t="s">
        <v>263</v>
      </c>
      <c r="C108" s="310"/>
      <c r="D108" s="310"/>
      <c r="E108" s="310"/>
      <c r="F108" s="310"/>
      <c r="G108" s="310"/>
      <c r="H108" s="310"/>
      <c r="I108" s="176" t="s">
        <v>93</v>
      </c>
    </row>
    <row r="109" spans="1:10" x14ac:dyDescent="0.2">
      <c r="A109" s="177"/>
      <c r="B109" s="464" t="s">
        <v>264</v>
      </c>
      <c r="C109" s="310"/>
      <c r="D109" s="310"/>
      <c r="E109" s="310"/>
      <c r="F109" s="310"/>
      <c r="G109" s="310"/>
      <c r="H109" s="311"/>
      <c r="I109" s="161">
        <f>SUM(I97:I107)</f>
        <v>445.16</v>
      </c>
      <c r="J109" s="127"/>
    </row>
    <row r="110" spans="1:10" x14ac:dyDescent="0.2">
      <c r="A110" s="480"/>
      <c r="B110" s="310"/>
      <c r="C110" s="310"/>
      <c r="D110" s="310"/>
      <c r="E110" s="310"/>
      <c r="F110" s="310"/>
      <c r="G110" s="310"/>
      <c r="H110" s="310"/>
      <c r="I110" s="311"/>
    </row>
    <row r="111" spans="1:10" ht="23.25" customHeight="1" x14ac:dyDescent="0.2">
      <c r="A111" s="392" t="s">
        <v>265</v>
      </c>
      <c r="B111" s="310"/>
      <c r="C111" s="310"/>
      <c r="D111" s="310"/>
      <c r="E111" s="310"/>
      <c r="F111" s="310"/>
      <c r="G111" s="310"/>
      <c r="H111" s="310"/>
      <c r="I111" s="311"/>
    </row>
    <row r="112" spans="1:10" x14ac:dyDescent="0.2">
      <c r="A112" s="381"/>
      <c r="B112" s="310"/>
      <c r="C112" s="310"/>
      <c r="D112" s="310"/>
      <c r="E112" s="310"/>
      <c r="F112" s="310"/>
      <c r="G112" s="310"/>
      <c r="H112" s="310"/>
      <c r="I112" s="311"/>
    </row>
    <row r="113" spans="1:10" x14ac:dyDescent="0.2">
      <c r="A113" s="471" t="s">
        <v>266</v>
      </c>
      <c r="B113" s="310"/>
      <c r="C113" s="310"/>
      <c r="D113" s="310"/>
      <c r="E113" s="310"/>
      <c r="F113" s="310"/>
      <c r="G113" s="310"/>
      <c r="H113" s="310"/>
      <c r="I113" s="311"/>
    </row>
    <row r="114" spans="1:10" ht="15" x14ac:dyDescent="0.2">
      <c r="A114" s="152">
        <v>2</v>
      </c>
      <c r="B114" s="481" t="s">
        <v>267</v>
      </c>
      <c r="C114" s="310"/>
      <c r="D114" s="310"/>
      <c r="E114" s="310"/>
      <c r="F114" s="310"/>
      <c r="G114" s="310"/>
      <c r="H114" s="311"/>
      <c r="I114" s="152" t="s">
        <v>240</v>
      </c>
    </row>
    <row r="115" spans="1:10" x14ac:dyDescent="0.2">
      <c r="A115" s="135" t="s">
        <v>239</v>
      </c>
      <c r="B115" s="375" t="s">
        <v>454</v>
      </c>
      <c r="C115" s="310"/>
      <c r="D115" s="310"/>
      <c r="E115" s="310"/>
      <c r="F115" s="310"/>
      <c r="G115" s="310"/>
      <c r="H115" s="311"/>
      <c r="I115" s="178">
        <f>I77</f>
        <v>307.2</v>
      </c>
      <c r="J115" s="127"/>
    </row>
    <row r="116" spans="1:10" x14ac:dyDescent="0.2">
      <c r="A116" s="135" t="s">
        <v>242</v>
      </c>
      <c r="B116" s="375" t="s">
        <v>243</v>
      </c>
      <c r="C116" s="310"/>
      <c r="D116" s="310"/>
      <c r="E116" s="310"/>
      <c r="F116" s="310"/>
      <c r="G116" s="310"/>
      <c r="H116" s="311"/>
      <c r="I116" s="178">
        <f>I91</f>
        <v>694.45</v>
      </c>
      <c r="J116" s="127"/>
    </row>
    <row r="117" spans="1:10" x14ac:dyDescent="0.2">
      <c r="A117" s="135" t="s">
        <v>259</v>
      </c>
      <c r="B117" s="375" t="s">
        <v>260</v>
      </c>
      <c r="C117" s="310"/>
      <c r="D117" s="310"/>
      <c r="E117" s="310"/>
      <c r="F117" s="310"/>
      <c r="G117" s="310"/>
      <c r="H117" s="311"/>
      <c r="I117" s="178">
        <f>I109</f>
        <v>445.16</v>
      </c>
      <c r="J117" s="127"/>
    </row>
    <row r="118" spans="1:10" x14ac:dyDescent="0.2">
      <c r="A118" s="388" t="s">
        <v>241</v>
      </c>
      <c r="B118" s="310"/>
      <c r="C118" s="310"/>
      <c r="D118" s="310"/>
      <c r="E118" s="310"/>
      <c r="F118" s="310"/>
      <c r="G118" s="310"/>
      <c r="H118" s="311"/>
      <c r="I118" s="179">
        <f>SUM(I115+I116+I117)</f>
        <v>1446.8100000000002</v>
      </c>
      <c r="J118" s="127"/>
    </row>
    <row r="119" spans="1:10" ht="57" customHeight="1" x14ac:dyDescent="0.2">
      <c r="A119" s="538" t="s">
        <v>634</v>
      </c>
      <c r="B119" s="539"/>
      <c r="C119" s="539"/>
      <c r="D119" s="539"/>
      <c r="E119" s="539"/>
      <c r="F119" s="539"/>
      <c r="G119" s="539"/>
      <c r="H119" s="539"/>
      <c r="I119" s="540"/>
    </row>
    <row r="120" spans="1:10" ht="15.75" x14ac:dyDescent="0.2">
      <c r="A120" s="470" t="s">
        <v>268</v>
      </c>
      <c r="B120" s="310"/>
      <c r="C120" s="310"/>
      <c r="D120" s="310"/>
      <c r="E120" s="310"/>
      <c r="F120" s="310"/>
      <c r="G120" s="310"/>
      <c r="H120" s="310"/>
      <c r="I120" s="311"/>
    </row>
    <row r="121" spans="1:10" ht="15" x14ac:dyDescent="0.2">
      <c r="A121" s="166">
        <v>3</v>
      </c>
      <c r="B121" s="477" t="s">
        <v>269</v>
      </c>
      <c r="C121" s="310"/>
      <c r="D121" s="310"/>
      <c r="E121" s="310"/>
      <c r="F121" s="310"/>
      <c r="G121" s="310"/>
      <c r="H121" s="311"/>
      <c r="I121" s="166" t="s">
        <v>270</v>
      </c>
    </row>
    <row r="122" spans="1:10" x14ac:dyDescent="0.2">
      <c r="A122" s="148" t="s">
        <v>182</v>
      </c>
      <c r="B122" s="375" t="s">
        <v>455</v>
      </c>
      <c r="C122" s="310"/>
      <c r="D122" s="310"/>
      <c r="E122" s="310"/>
      <c r="F122" s="310"/>
      <c r="G122" s="310"/>
      <c r="H122" s="311"/>
      <c r="I122" s="155">
        <f>ROUND((($I$68/12)+($I$75/12)+($I$76/12))*(30/30)*0.05,2)</f>
        <v>7.86</v>
      </c>
    </row>
    <row r="123" spans="1:10" x14ac:dyDescent="0.2">
      <c r="A123" s="148" t="s">
        <v>184</v>
      </c>
      <c r="B123" s="479" t="s">
        <v>271</v>
      </c>
      <c r="C123" s="310"/>
      <c r="D123" s="310"/>
      <c r="E123" s="310"/>
      <c r="F123" s="310"/>
      <c r="G123" s="310"/>
      <c r="H123" s="311"/>
      <c r="I123" s="155">
        <f>ROUND($I$122*H90,2)</f>
        <v>0.63</v>
      </c>
    </row>
    <row r="124" spans="1:10" x14ac:dyDescent="0.2">
      <c r="A124" s="148" t="s">
        <v>187</v>
      </c>
      <c r="B124" s="375" t="s">
        <v>456</v>
      </c>
      <c r="C124" s="310"/>
      <c r="D124" s="310"/>
      <c r="E124" s="310"/>
      <c r="F124" s="310"/>
      <c r="G124" s="310"/>
      <c r="H124" s="311"/>
      <c r="I124" s="155">
        <f>ROUND(0.08*0.4*($I$68+$I$75+$I$76)*0.05,2)</f>
        <v>3.02</v>
      </c>
    </row>
    <row r="125" spans="1:10" x14ac:dyDescent="0.2">
      <c r="A125" s="148" t="s">
        <v>189</v>
      </c>
      <c r="B125" s="375" t="s">
        <v>457</v>
      </c>
      <c r="C125" s="310"/>
      <c r="D125" s="310"/>
      <c r="E125" s="310"/>
      <c r="F125" s="310"/>
      <c r="G125" s="310"/>
      <c r="H125" s="311"/>
      <c r="I125" s="155">
        <f>ROUND(((($I$68/30)*7)/$H$11)*1,2)</f>
        <v>30.72</v>
      </c>
    </row>
    <row r="126" spans="1:10" x14ac:dyDescent="0.2">
      <c r="A126" s="148" t="s">
        <v>233</v>
      </c>
      <c r="B126" s="479" t="s">
        <v>272</v>
      </c>
      <c r="C126" s="310"/>
      <c r="D126" s="310"/>
      <c r="E126" s="310"/>
      <c r="F126" s="310"/>
      <c r="G126" s="310"/>
      <c r="H126" s="311"/>
      <c r="I126" s="155">
        <f>ROUND($H$91*I125,2)</f>
        <v>11.3</v>
      </c>
    </row>
    <row r="127" spans="1:10" x14ac:dyDescent="0.2">
      <c r="A127" s="148" t="s">
        <v>234</v>
      </c>
      <c r="B127" s="375" t="s">
        <v>458</v>
      </c>
      <c r="C127" s="310"/>
      <c r="D127" s="310"/>
      <c r="E127" s="310"/>
      <c r="F127" s="310"/>
      <c r="G127" s="310"/>
      <c r="H127" s="311"/>
      <c r="I127" s="155">
        <f>ROUND(0.08*0.4*($I$68+$I$75+$I$76)*1,2)</f>
        <v>60.39</v>
      </c>
    </row>
    <row r="128" spans="1:10" x14ac:dyDescent="0.2">
      <c r="A128" s="464" t="s">
        <v>241</v>
      </c>
      <c r="B128" s="310"/>
      <c r="C128" s="310"/>
      <c r="D128" s="310"/>
      <c r="E128" s="310"/>
      <c r="F128" s="310"/>
      <c r="G128" s="310"/>
      <c r="H128" s="311"/>
      <c r="I128" s="161">
        <f>SUM(I122:I127)</f>
        <v>113.92</v>
      </c>
      <c r="J128" s="127"/>
    </row>
    <row r="129" spans="1:10" x14ac:dyDescent="0.2">
      <c r="A129" s="472"/>
      <c r="B129" s="310"/>
      <c r="C129" s="310"/>
      <c r="D129" s="310"/>
      <c r="E129" s="310"/>
      <c r="F129" s="310"/>
      <c r="G129" s="310"/>
      <c r="H129" s="310"/>
      <c r="I129" s="311"/>
    </row>
    <row r="130" spans="1:10" x14ac:dyDescent="0.2">
      <c r="A130" s="471" t="s">
        <v>273</v>
      </c>
      <c r="B130" s="310"/>
      <c r="C130" s="310"/>
      <c r="D130" s="310"/>
      <c r="E130" s="310"/>
      <c r="F130" s="310"/>
      <c r="G130" s="310"/>
      <c r="H130" s="310"/>
      <c r="I130" s="311"/>
    </row>
    <row r="131" spans="1:10" ht="49.5" customHeight="1" x14ac:dyDescent="0.2">
      <c r="A131" s="392" t="s">
        <v>274</v>
      </c>
      <c r="B131" s="310"/>
      <c r="C131" s="310"/>
      <c r="D131" s="310"/>
      <c r="E131" s="310"/>
      <c r="F131" s="310"/>
      <c r="G131" s="310"/>
      <c r="H131" s="310"/>
      <c r="I131" s="311"/>
    </row>
    <row r="132" spans="1:10" x14ac:dyDescent="0.2">
      <c r="A132" s="473" t="s">
        <v>459</v>
      </c>
      <c r="B132" s="310"/>
      <c r="C132" s="310"/>
      <c r="D132" s="310"/>
      <c r="E132" s="310"/>
      <c r="F132" s="310"/>
      <c r="G132" s="310"/>
      <c r="H132" s="310"/>
      <c r="I132" s="311"/>
    </row>
    <row r="133" spans="1:10" ht="15" x14ac:dyDescent="0.2">
      <c r="A133" s="474"/>
      <c r="B133" s="310"/>
      <c r="C133" s="310"/>
      <c r="D133" s="310"/>
      <c r="E133" s="310"/>
      <c r="F133" s="310"/>
      <c r="G133" s="310"/>
      <c r="H133" s="310"/>
      <c r="I133" s="311"/>
    </row>
    <row r="134" spans="1:10" ht="18" x14ac:dyDescent="0.2">
      <c r="A134" s="180" t="s">
        <v>275</v>
      </c>
      <c r="B134" s="181">
        <f>I68</f>
        <v>1579.9</v>
      </c>
      <c r="C134" s="182"/>
      <c r="D134" s="180" t="s">
        <v>276</v>
      </c>
      <c r="E134" s="181">
        <f>I118</f>
        <v>1446.8100000000002</v>
      </c>
      <c r="F134" s="183"/>
      <c r="G134" s="180" t="s">
        <v>277</v>
      </c>
      <c r="H134" s="181">
        <f>I128</f>
        <v>113.92</v>
      </c>
      <c r="I134" s="184">
        <f>B134+E134+H134</f>
        <v>3140.63</v>
      </c>
      <c r="J134" s="127"/>
    </row>
    <row r="135" spans="1:10" ht="15" x14ac:dyDescent="0.2">
      <c r="A135" s="499"/>
      <c r="B135" s="310"/>
      <c r="C135" s="310"/>
      <c r="D135" s="310"/>
      <c r="E135" s="310"/>
      <c r="F135" s="310"/>
      <c r="G135" s="310"/>
      <c r="H135" s="310"/>
      <c r="I135" s="311"/>
    </row>
    <row r="136" spans="1:10" ht="15" x14ac:dyDescent="0.2">
      <c r="A136" s="500" t="s">
        <v>278</v>
      </c>
      <c r="B136" s="308"/>
      <c r="C136" s="308"/>
      <c r="D136" s="308"/>
      <c r="E136" s="318"/>
      <c r="F136" s="501" t="s">
        <v>279</v>
      </c>
      <c r="G136" s="318"/>
      <c r="H136" s="185">
        <f>ROUND(I134/30,2)</f>
        <v>104.69</v>
      </c>
      <c r="I136" s="186"/>
    </row>
    <row r="137" spans="1:10" ht="15" x14ac:dyDescent="0.25">
      <c r="A137" s="187" t="s">
        <v>280</v>
      </c>
      <c r="B137" s="502" t="s">
        <v>281</v>
      </c>
      <c r="C137" s="321"/>
      <c r="D137" s="321"/>
      <c r="E137" s="321"/>
      <c r="F137" s="321"/>
      <c r="G137" s="321"/>
      <c r="H137" s="322"/>
      <c r="I137" s="188" t="s">
        <v>240</v>
      </c>
    </row>
    <row r="138" spans="1:10" x14ac:dyDescent="0.2">
      <c r="A138" s="148" t="s">
        <v>182</v>
      </c>
      <c r="B138" s="479" t="s">
        <v>460</v>
      </c>
      <c r="C138" s="310"/>
      <c r="D138" s="310"/>
      <c r="E138" s="310"/>
      <c r="F138" s="310"/>
      <c r="G138" s="310"/>
      <c r="H138" s="311"/>
      <c r="I138" s="155">
        <v>0</v>
      </c>
    </row>
    <row r="139" spans="1:10" x14ac:dyDescent="0.2">
      <c r="A139" s="148" t="s">
        <v>184</v>
      </c>
      <c r="B139" s="375" t="s">
        <v>461</v>
      </c>
      <c r="C139" s="310"/>
      <c r="D139" s="310"/>
      <c r="E139" s="310"/>
      <c r="F139" s="310"/>
      <c r="G139" s="310"/>
      <c r="H139" s="311"/>
      <c r="I139" s="155">
        <f>ROUND((($I$134/30)*1)/12,2)</f>
        <v>8.7200000000000006</v>
      </c>
    </row>
    <row r="140" spans="1:10" x14ac:dyDescent="0.2">
      <c r="A140" s="148" t="s">
        <v>187</v>
      </c>
      <c r="B140" s="375" t="s">
        <v>462</v>
      </c>
      <c r="C140" s="310"/>
      <c r="D140" s="310"/>
      <c r="E140" s="310"/>
      <c r="F140" s="310"/>
      <c r="G140" s="310"/>
      <c r="H140" s="311"/>
      <c r="I140" s="155">
        <f>ROUND(((($I$134/30)*5)/12)*0.015,2)</f>
        <v>0.65</v>
      </c>
    </row>
    <row r="141" spans="1:10" x14ac:dyDescent="0.2">
      <c r="A141" s="148" t="s">
        <v>189</v>
      </c>
      <c r="B141" s="375" t="s">
        <v>463</v>
      </c>
      <c r="C141" s="310"/>
      <c r="D141" s="310"/>
      <c r="E141" s="310"/>
      <c r="F141" s="310"/>
      <c r="G141" s="310"/>
      <c r="H141" s="311"/>
      <c r="I141" s="155">
        <f>ROUND(((($I$134/30)*15)/12)*0.0078,2)</f>
        <v>1.02</v>
      </c>
    </row>
    <row r="142" spans="1:10" x14ac:dyDescent="0.2">
      <c r="A142" s="148" t="s">
        <v>233</v>
      </c>
      <c r="B142" s="375" t="s">
        <v>464</v>
      </c>
      <c r="C142" s="310"/>
      <c r="D142" s="310"/>
      <c r="E142" s="310"/>
      <c r="F142" s="310"/>
      <c r="G142" s="310"/>
      <c r="H142" s="311"/>
      <c r="I142" s="155">
        <f>ROUND(((((B134+B134/3)/12)+(I91+I109+I128))*(4/12))*0.02,2)</f>
        <v>9.5299999999999994</v>
      </c>
    </row>
    <row r="143" spans="1:10" x14ac:dyDescent="0.2">
      <c r="A143" s="189" t="s">
        <v>234</v>
      </c>
      <c r="B143" s="375" t="s">
        <v>465</v>
      </c>
      <c r="C143" s="310"/>
      <c r="D143" s="310"/>
      <c r="E143" s="310"/>
      <c r="F143" s="310"/>
      <c r="G143" s="310"/>
      <c r="H143" s="311"/>
      <c r="I143" s="155">
        <f>ROUND(((($I$134/30)*5)/12),2)</f>
        <v>43.62</v>
      </c>
    </row>
    <row r="144" spans="1:10" x14ac:dyDescent="0.2">
      <c r="A144" s="464" t="s">
        <v>241</v>
      </c>
      <c r="B144" s="310"/>
      <c r="C144" s="310"/>
      <c r="D144" s="310"/>
      <c r="E144" s="310"/>
      <c r="F144" s="310"/>
      <c r="G144" s="310"/>
      <c r="H144" s="311"/>
      <c r="I144" s="190">
        <f>SUM(I138:I143)</f>
        <v>63.54</v>
      </c>
      <c r="J144" s="127"/>
    </row>
    <row r="145" spans="1:9" x14ac:dyDescent="0.2">
      <c r="A145" s="464"/>
      <c r="B145" s="310"/>
      <c r="C145" s="310"/>
      <c r="D145" s="310"/>
      <c r="E145" s="310"/>
      <c r="F145" s="310"/>
      <c r="G145" s="310"/>
      <c r="H145" s="310"/>
      <c r="I145" s="311"/>
    </row>
    <row r="146" spans="1:9" ht="15" x14ac:dyDescent="0.2">
      <c r="A146" s="476" t="s">
        <v>283</v>
      </c>
      <c r="B146" s="310"/>
      <c r="C146" s="310"/>
      <c r="D146" s="310"/>
      <c r="E146" s="310"/>
      <c r="F146" s="310"/>
      <c r="G146" s="310"/>
      <c r="H146" s="310"/>
      <c r="I146" s="311"/>
    </row>
    <row r="147" spans="1:9" ht="15" x14ac:dyDescent="0.2">
      <c r="A147" s="166" t="s">
        <v>284</v>
      </c>
      <c r="B147" s="477" t="s">
        <v>285</v>
      </c>
      <c r="C147" s="310"/>
      <c r="D147" s="310"/>
      <c r="E147" s="310"/>
      <c r="F147" s="310"/>
      <c r="G147" s="310"/>
      <c r="H147" s="311"/>
      <c r="I147" s="191" t="s">
        <v>240</v>
      </c>
    </row>
    <row r="148" spans="1:9" x14ac:dyDescent="0.2">
      <c r="A148" s="148" t="s">
        <v>182</v>
      </c>
      <c r="B148" s="479" t="s">
        <v>286</v>
      </c>
      <c r="C148" s="310"/>
      <c r="D148" s="310"/>
      <c r="E148" s="310"/>
      <c r="F148" s="310"/>
      <c r="G148" s="310"/>
      <c r="H148" s="311"/>
      <c r="I148" s="155">
        <v>0</v>
      </c>
    </row>
    <row r="149" spans="1:9" x14ac:dyDescent="0.2">
      <c r="A149" s="485" t="s">
        <v>241</v>
      </c>
      <c r="B149" s="310"/>
      <c r="C149" s="310"/>
      <c r="D149" s="310"/>
      <c r="E149" s="310"/>
      <c r="F149" s="310"/>
      <c r="G149" s="310"/>
      <c r="H149" s="311"/>
      <c r="I149" s="155">
        <v>0</v>
      </c>
    </row>
    <row r="150" spans="1:9" x14ac:dyDescent="0.2">
      <c r="A150" s="486"/>
      <c r="B150" s="310"/>
      <c r="C150" s="310"/>
      <c r="D150" s="310"/>
      <c r="E150" s="310"/>
      <c r="F150" s="310"/>
      <c r="G150" s="310"/>
      <c r="H150" s="310"/>
      <c r="I150" s="311"/>
    </row>
    <row r="151" spans="1:9" x14ac:dyDescent="0.2">
      <c r="A151" s="471" t="s">
        <v>287</v>
      </c>
      <c r="B151" s="310"/>
      <c r="C151" s="310"/>
      <c r="D151" s="310"/>
      <c r="E151" s="310"/>
      <c r="F151" s="310"/>
      <c r="G151" s="310"/>
      <c r="H151" s="310"/>
      <c r="I151" s="311"/>
    </row>
    <row r="152" spans="1:9" ht="15" x14ac:dyDescent="0.2">
      <c r="A152" s="152">
        <v>4</v>
      </c>
      <c r="B152" s="477" t="s">
        <v>288</v>
      </c>
      <c r="C152" s="310"/>
      <c r="D152" s="310"/>
      <c r="E152" s="310"/>
      <c r="F152" s="310"/>
      <c r="G152" s="310"/>
      <c r="H152" s="311"/>
      <c r="I152" s="191" t="s">
        <v>240</v>
      </c>
    </row>
    <row r="153" spans="1:9" x14ac:dyDescent="0.2">
      <c r="A153" s="135" t="s">
        <v>280</v>
      </c>
      <c r="B153" s="479" t="s">
        <v>281</v>
      </c>
      <c r="C153" s="310"/>
      <c r="D153" s="310"/>
      <c r="E153" s="310"/>
      <c r="F153" s="310"/>
      <c r="G153" s="310"/>
      <c r="H153" s="311"/>
      <c r="I153" s="155">
        <f>I144</f>
        <v>63.54</v>
      </c>
    </row>
    <row r="154" spans="1:9" x14ac:dyDescent="0.2">
      <c r="A154" s="135" t="s">
        <v>289</v>
      </c>
      <c r="B154" s="479" t="s">
        <v>285</v>
      </c>
      <c r="C154" s="310"/>
      <c r="D154" s="310"/>
      <c r="E154" s="310"/>
      <c r="F154" s="310"/>
      <c r="G154" s="310"/>
      <c r="H154" s="311"/>
      <c r="I154" s="155">
        <f>I149</f>
        <v>0</v>
      </c>
    </row>
    <row r="155" spans="1:9" x14ac:dyDescent="0.2">
      <c r="A155" s="388" t="s">
        <v>241</v>
      </c>
      <c r="B155" s="310"/>
      <c r="C155" s="310"/>
      <c r="D155" s="310"/>
      <c r="E155" s="310"/>
      <c r="F155" s="310"/>
      <c r="G155" s="310"/>
      <c r="H155" s="311"/>
      <c r="I155" s="161">
        <f>SUM(I153+I154)</f>
        <v>63.54</v>
      </c>
    </row>
    <row r="156" spans="1:9" x14ac:dyDescent="0.2">
      <c r="A156" s="461"/>
      <c r="B156" s="310"/>
      <c r="C156" s="310"/>
      <c r="D156" s="310"/>
      <c r="E156" s="310"/>
      <c r="F156" s="310"/>
      <c r="G156" s="310"/>
      <c r="H156" s="310"/>
      <c r="I156" s="311"/>
    </row>
    <row r="157" spans="1:9" x14ac:dyDescent="0.2">
      <c r="A157" s="471" t="s">
        <v>290</v>
      </c>
      <c r="B157" s="310"/>
      <c r="C157" s="310"/>
      <c r="D157" s="310"/>
      <c r="E157" s="310"/>
      <c r="F157" s="310"/>
      <c r="G157" s="310"/>
      <c r="H157" s="310"/>
      <c r="I157" s="311"/>
    </row>
    <row r="158" spans="1:9" ht="15" x14ac:dyDescent="0.2">
      <c r="A158" s="166">
        <v>5</v>
      </c>
      <c r="B158" s="481" t="s">
        <v>291</v>
      </c>
      <c r="C158" s="310"/>
      <c r="D158" s="310"/>
      <c r="E158" s="310"/>
      <c r="F158" s="310"/>
      <c r="G158" s="310"/>
      <c r="H158" s="311"/>
      <c r="I158" s="166" t="s">
        <v>240</v>
      </c>
    </row>
    <row r="159" spans="1:9" x14ac:dyDescent="0.2">
      <c r="A159" s="148" t="s">
        <v>182</v>
      </c>
      <c r="B159" s="375" t="s">
        <v>466</v>
      </c>
      <c r="C159" s="310"/>
      <c r="D159" s="310"/>
      <c r="E159" s="310"/>
      <c r="F159" s="310"/>
      <c r="G159" s="310"/>
      <c r="H159" s="311"/>
      <c r="I159" s="155">
        <f>Insumos!E85</f>
        <v>69.751666666666679</v>
      </c>
    </row>
    <row r="160" spans="1:9" x14ac:dyDescent="0.2">
      <c r="A160" s="148" t="s">
        <v>184</v>
      </c>
      <c r="B160" s="375" t="s">
        <v>467</v>
      </c>
      <c r="C160" s="310"/>
      <c r="D160" s="310"/>
      <c r="E160" s="310"/>
      <c r="F160" s="310"/>
      <c r="G160" s="310"/>
      <c r="H160" s="311"/>
      <c r="I160" s="175">
        <f>Insumos!F91</f>
        <v>524.99530580311864</v>
      </c>
    </row>
    <row r="161" spans="1:9" x14ac:dyDescent="0.2">
      <c r="A161" s="148" t="s">
        <v>187</v>
      </c>
      <c r="B161" s="479" t="s">
        <v>468</v>
      </c>
      <c r="C161" s="310"/>
      <c r="D161" s="310"/>
      <c r="E161" s="310"/>
      <c r="F161" s="310"/>
      <c r="G161" s="310"/>
      <c r="H161" s="311"/>
      <c r="I161" s="175">
        <f>Insumos!F93</f>
        <v>39.77063186429617</v>
      </c>
    </row>
    <row r="162" spans="1:9" x14ac:dyDescent="0.2">
      <c r="A162" s="148" t="s">
        <v>189</v>
      </c>
      <c r="B162" s="375" t="s">
        <v>292</v>
      </c>
      <c r="C162" s="310"/>
      <c r="D162" s="310"/>
      <c r="E162" s="310"/>
      <c r="F162" s="310"/>
      <c r="G162" s="310"/>
      <c r="H162" s="311"/>
      <c r="I162" s="175" t="s">
        <v>282</v>
      </c>
    </row>
    <row r="163" spans="1:9" x14ac:dyDescent="0.2">
      <c r="A163" s="464" t="s">
        <v>264</v>
      </c>
      <c r="B163" s="310"/>
      <c r="C163" s="310"/>
      <c r="D163" s="310"/>
      <c r="E163" s="310"/>
      <c r="F163" s="310"/>
      <c r="G163" s="310"/>
      <c r="H163" s="311"/>
      <c r="I163" s="179">
        <f>SUM(I159:I162)</f>
        <v>634.51760433408151</v>
      </c>
    </row>
    <row r="164" spans="1:9" ht="18" x14ac:dyDescent="0.2">
      <c r="A164" s="475"/>
      <c r="B164" s="310"/>
      <c r="C164" s="310"/>
      <c r="D164" s="310"/>
      <c r="E164" s="310"/>
      <c r="F164" s="310"/>
      <c r="G164" s="310"/>
      <c r="H164" s="310"/>
      <c r="I164" s="311"/>
    </row>
    <row r="165" spans="1:9" x14ac:dyDescent="0.2">
      <c r="A165" s="487" t="s">
        <v>293</v>
      </c>
      <c r="B165" s="310"/>
      <c r="C165" s="310"/>
      <c r="D165" s="310"/>
      <c r="E165" s="310"/>
      <c r="F165" s="310"/>
      <c r="G165" s="310"/>
      <c r="H165" s="310"/>
      <c r="I165" s="311"/>
    </row>
    <row r="166" spans="1:9" ht="18" x14ac:dyDescent="0.2">
      <c r="A166" s="192"/>
      <c r="B166" s="193"/>
      <c r="C166" s="193"/>
      <c r="D166" s="193"/>
      <c r="E166" s="193"/>
      <c r="F166" s="193"/>
      <c r="G166" s="193"/>
      <c r="H166" s="193"/>
      <c r="I166" s="194"/>
    </row>
    <row r="167" spans="1:9" ht="15.75" x14ac:dyDescent="0.2">
      <c r="A167" s="470" t="s">
        <v>294</v>
      </c>
      <c r="B167" s="310"/>
      <c r="C167" s="310"/>
      <c r="D167" s="310"/>
      <c r="E167" s="310"/>
      <c r="F167" s="310"/>
      <c r="G167" s="310"/>
      <c r="H167" s="310"/>
      <c r="I167" s="311"/>
    </row>
    <row r="168" spans="1:9" ht="30" x14ac:dyDescent="0.2">
      <c r="A168" s="166">
        <v>6</v>
      </c>
      <c r="B168" s="477" t="s">
        <v>295</v>
      </c>
      <c r="C168" s="310"/>
      <c r="D168" s="310"/>
      <c r="E168" s="310"/>
      <c r="F168" s="310"/>
      <c r="G168" s="311"/>
      <c r="H168" s="152" t="s">
        <v>244</v>
      </c>
      <c r="I168" s="195" t="s">
        <v>296</v>
      </c>
    </row>
    <row r="169" spans="1:9" x14ac:dyDescent="0.2">
      <c r="A169" s="478" t="s">
        <v>297</v>
      </c>
      <c r="B169" s="310"/>
      <c r="C169" s="310"/>
      <c r="D169" s="310"/>
      <c r="E169" s="310"/>
      <c r="F169" s="310"/>
      <c r="G169" s="311"/>
      <c r="H169" s="196" t="s">
        <v>93</v>
      </c>
      <c r="I169" s="197">
        <f>SUM(I68+I118+I128+I155+I163)</f>
        <v>3838.6876043340817</v>
      </c>
    </row>
    <row r="170" spans="1:9" ht="15.75" x14ac:dyDescent="0.2">
      <c r="A170" s="105" t="s">
        <v>182</v>
      </c>
      <c r="B170" s="470" t="s">
        <v>298</v>
      </c>
      <c r="C170" s="310"/>
      <c r="D170" s="310"/>
      <c r="E170" s="310"/>
      <c r="F170" s="310"/>
      <c r="G170" s="311"/>
      <c r="H170" s="154">
        <v>0.03</v>
      </c>
      <c r="I170" s="155">
        <f>ROUND(H170*I169,2)</f>
        <v>115.16</v>
      </c>
    </row>
    <row r="171" spans="1:9" x14ac:dyDescent="0.2">
      <c r="A171" s="478" t="s">
        <v>299</v>
      </c>
      <c r="B171" s="310"/>
      <c r="C171" s="310"/>
      <c r="D171" s="310"/>
      <c r="E171" s="310"/>
      <c r="F171" s="310"/>
      <c r="G171" s="311"/>
      <c r="H171" s="198" t="s">
        <v>93</v>
      </c>
      <c r="I171" s="197">
        <f>SUM(I68+I118+I128+I155+I163+I170)</f>
        <v>3953.8476043340816</v>
      </c>
    </row>
    <row r="172" spans="1:9" ht="15.75" x14ac:dyDescent="0.2">
      <c r="A172" s="105" t="s">
        <v>184</v>
      </c>
      <c r="B172" s="470" t="s">
        <v>300</v>
      </c>
      <c r="C172" s="310"/>
      <c r="D172" s="310"/>
      <c r="E172" s="310"/>
      <c r="F172" s="310"/>
      <c r="G172" s="311"/>
      <c r="H172" s="154">
        <v>6.7900000000000002E-2</v>
      </c>
      <c r="I172" s="155">
        <f>ROUND(H172*I171,2)</f>
        <v>268.47000000000003</v>
      </c>
    </row>
    <row r="173" spans="1:9" x14ac:dyDescent="0.2">
      <c r="A173" s="478" t="s">
        <v>301</v>
      </c>
      <c r="B173" s="310"/>
      <c r="C173" s="310"/>
      <c r="D173" s="310"/>
      <c r="E173" s="310"/>
      <c r="F173" s="310"/>
      <c r="G173" s="311"/>
      <c r="H173" s="198" t="s">
        <v>93</v>
      </c>
      <c r="I173" s="197">
        <f>SUM(I68+I118+I128+I155+I163+I170+I172)</f>
        <v>4222.3176043340818</v>
      </c>
    </row>
    <row r="174" spans="1:9" ht="15.75" x14ac:dyDescent="0.2">
      <c r="A174" s="105" t="s">
        <v>187</v>
      </c>
      <c r="B174" s="470" t="s">
        <v>302</v>
      </c>
      <c r="C174" s="310"/>
      <c r="D174" s="310"/>
      <c r="E174" s="310"/>
      <c r="F174" s="310"/>
      <c r="G174" s="311"/>
      <c r="H174" s="142" t="s">
        <v>93</v>
      </c>
      <c r="I174" s="168" t="s">
        <v>93</v>
      </c>
    </row>
    <row r="175" spans="1:9" ht="15.75" x14ac:dyDescent="0.2">
      <c r="A175" s="148"/>
      <c r="B175" s="470" t="s">
        <v>303</v>
      </c>
      <c r="C175" s="310"/>
      <c r="D175" s="310"/>
      <c r="E175" s="310"/>
      <c r="F175" s="310"/>
      <c r="G175" s="311"/>
      <c r="H175" s="142" t="s">
        <v>93</v>
      </c>
      <c r="I175" s="168" t="s">
        <v>93</v>
      </c>
    </row>
    <row r="176" spans="1:9" x14ac:dyDescent="0.2">
      <c r="A176" s="148"/>
      <c r="B176" s="367" t="s">
        <v>469</v>
      </c>
      <c r="C176" s="310"/>
      <c r="D176" s="310"/>
      <c r="E176" s="310"/>
      <c r="F176" s="310"/>
      <c r="G176" s="311"/>
      <c r="H176" s="199">
        <v>7.5999999999999998E-2</v>
      </c>
      <c r="I176" s="155">
        <f t="shared" ref="I176:I177" si="2">ROUND(($I$173/(1-$H$185))*H176,2)</f>
        <v>365.69</v>
      </c>
    </row>
    <row r="177" spans="1:10" x14ac:dyDescent="0.2">
      <c r="A177" s="148"/>
      <c r="B177" s="367" t="s">
        <v>470</v>
      </c>
      <c r="C177" s="310"/>
      <c r="D177" s="310"/>
      <c r="E177" s="310"/>
      <c r="F177" s="310"/>
      <c r="G177" s="311"/>
      <c r="H177" s="199">
        <v>1.6500000000000001E-2</v>
      </c>
      <c r="I177" s="155">
        <f t="shared" si="2"/>
        <v>79.39</v>
      </c>
    </row>
    <row r="178" spans="1:10" x14ac:dyDescent="0.2">
      <c r="A178" s="148"/>
      <c r="B178" s="471" t="s">
        <v>471</v>
      </c>
      <c r="C178" s="310"/>
      <c r="D178" s="310"/>
      <c r="E178" s="310"/>
      <c r="F178" s="310"/>
      <c r="G178" s="311"/>
      <c r="H178" s="200" t="s">
        <v>93</v>
      </c>
      <c r="I178" s="168" t="s">
        <v>93</v>
      </c>
    </row>
    <row r="179" spans="1:10" x14ac:dyDescent="0.2">
      <c r="A179" s="148"/>
      <c r="B179" s="471" t="s">
        <v>472</v>
      </c>
      <c r="C179" s="310"/>
      <c r="D179" s="310"/>
      <c r="E179" s="310"/>
      <c r="F179" s="310"/>
      <c r="G179" s="311"/>
      <c r="H179" s="200" t="s">
        <v>93</v>
      </c>
      <c r="I179" s="168" t="s">
        <v>93</v>
      </c>
    </row>
    <row r="180" spans="1:10" x14ac:dyDescent="0.2">
      <c r="A180" s="148"/>
      <c r="B180" s="386" t="s">
        <v>304</v>
      </c>
      <c r="C180" s="310"/>
      <c r="D180" s="310"/>
      <c r="E180" s="310"/>
      <c r="F180" s="310"/>
      <c r="G180" s="310"/>
      <c r="H180" s="200" t="s">
        <v>93</v>
      </c>
      <c r="I180" s="168" t="s">
        <v>93</v>
      </c>
    </row>
    <row r="181" spans="1:10" x14ac:dyDescent="0.2">
      <c r="A181" s="148"/>
      <c r="B181" s="471" t="s">
        <v>305</v>
      </c>
      <c r="C181" s="310"/>
      <c r="D181" s="310"/>
      <c r="E181" s="310"/>
      <c r="F181" s="310"/>
      <c r="G181" s="310"/>
      <c r="H181" s="200" t="s">
        <v>93</v>
      </c>
      <c r="I181" s="168" t="s">
        <v>93</v>
      </c>
    </row>
    <row r="182" spans="1:10" x14ac:dyDescent="0.2">
      <c r="A182" s="148"/>
      <c r="B182" s="367" t="s">
        <v>473</v>
      </c>
      <c r="C182" s="310"/>
      <c r="D182" s="310"/>
      <c r="E182" s="310"/>
      <c r="F182" s="310"/>
      <c r="G182" s="311"/>
      <c r="H182" s="199">
        <v>0.03</v>
      </c>
      <c r="I182" s="155">
        <f>ROUND(($I$173/(1-$H$185))*H182,2)</f>
        <v>144.35</v>
      </c>
      <c r="J182" s="127"/>
    </row>
    <row r="183" spans="1:10" x14ac:dyDescent="0.2">
      <c r="A183" s="464" t="s">
        <v>241</v>
      </c>
      <c r="B183" s="310"/>
      <c r="C183" s="310"/>
      <c r="D183" s="310"/>
      <c r="E183" s="310"/>
      <c r="F183" s="310"/>
      <c r="G183" s="310"/>
      <c r="H183" s="311"/>
      <c r="I183" s="161">
        <f>SUM(I170+I172+I176+I177+I182)</f>
        <v>973.06</v>
      </c>
    </row>
    <row r="184" spans="1:10" x14ac:dyDescent="0.2">
      <c r="A184" s="461"/>
      <c r="B184" s="310"/>
      <c r="C184" s="310"/>
      <c r="D184" s="310"/>
      <c r="E184" s="310"/>
      <c r="F184" s="310"/>
      <c r="G184" s="310"/>
      <c r="H184" s="310"/>
      <c r="I184" s="311"/>
    </row>
    <row r="185" spans="1:10" x14ac:dyDescent="0.2">
      <c r="A185" s="419" t="s">
        <v>306</v>
      </c>
      <c r="B185" s="310"/>
      <c r="C185" s="310"/>
      <c r="D185" s="310"/>
      <c r="E185" s="310"/>
      <c r="F185" s="310"/>
      <c r="G185" s="311"/>
      <c r="H185" s="201">
        <f t="shared" ref="H185:I185" si="3">SUM(H176:H182)</f>
        <v>0.1225</v>
      </c>
      <c r="I185" s="197">
        <f t="shared" si="3"/>
        <v>589.42999999999995</v>
      </c>
    </row>
    <row r="186" spans="1:10" x14ac:dyDescent="0.2">
      <c r="A186" s="465" t="s">
        <v>307</v>
      </c>
      <c r="B186" s="306"/>
      <c r="C186" s="467" t="s">
        <v>308</v>
      </c>
      <c r="D186" s="306"/>
      <c r="E186" s="306"/>
      <c r="F186" s="306"/>
      <c r="G186" s="306"/>
      <c r="H186" s="306"/>
      <c r="I186" s="306"/>
    </row>
    <row r="187" spans="1:10" x14ac:dyDescent="0.2">
      <c r="A187" s="466"/>
      <c r="B187" s="306"/>
      <c r="C187" s="467" t="s">
        <v>309</v>
      </c>
      <c r="D187" s="306"/>
      <c r="E187" s="306"/>
      <c r="F187" s="306"/>
      <c r="G187" s="306"/>
      <c r="H187" s="306"/>
      <c r="I187" s="306"/>
    </row>
    <row r="188" spans="1:10" x14ac:dyDescent="0.2">
      <c r="A188" s="326"/>
      <c r="B188" s="308"/>
      <c r="C188" s="468" t="s">
        <v>310</v>
      </c>
      <c r="D188" s="308"/>
      <c r="E188" s="308"/>
      <c r="F188" s="308"/>
      <c r="G188" s="308"/>
      <c r="H188" s="308"/>
      <c r="I188" s="308"/>
    </row>
    <row r="189" spans="1:10" x14ac:dyDescent="0.2">
      <c r="A189" s="469"/>
      <c r="B189" s="310"/>
      <c r="C189" s="310"/>
      <c r="D189" s="310"/>
      <c r="E189" s="310"/>
      <c r="F189" s="310"/>
      <c r="G189" s="310"/>
      <c r="H189" s="310"/>
      <c r="I189" s="345"/>
    </row>
    <row r="190" spans="1:10" x14ac:dyDescent="0.2">
      <c r="A190" s="392" t="s">
        <v>311</v>
      </c>
      <c r="B190" s="310"/>
      <c r="C190" s="310"/>
      <c r="D190" s="310"/>
      <c r="E190" s="310"/>
      <c r="F190" s="310"/>
      <c r="G190" s="310"/>
      <c r="H190" s="310"/>
      <c r="I190" s="311"/>
    </row>
    <row r="191" spans="1:10" x14ac:dyDescent="0.2">
      <c r="A191" s="461"/>
      <c r="B191" s="310"/>
      <c r="C191" s="310"/>
      <c r="D191" s="310"/>
      <c r="E191" s="310"/>
      <c r="F191" s="310"/>
      <c r="G191" s="310"/>
      <c r="H191" s="310"/>
      <c r="I191" s="311"/>
    </row>
    <row r="192" spans="1:10" x14ac:dyDescent="0.2">
      <c r="A192" s="462" t="s">
        <v>474</v>
      </c>
      <c r="B192" s="310"/>
      <c r="C192" s="310"/>
      <c r="D192" s="310"/>
      <c r="E192" s="310"/>
      <c r="F192" s="310"/>
      <c r="G192" s="310"/>
      <c r="H192" s="310"/>
      <c r="I192" s="311"/>
    </row>
    <row r="193" spans="1:9" x14ac:dyDescent="0.2">
      <c r="A193" s="463" t="s">
        <v>312</v>
      </c>
      <c r="B193" s="310"/>
      <c r="C193" s="310"/>
      <c r="D193" s="310"/>
      <c r="E193" s="310"/>
      <c r="F193" s="310"/>
      <c r="G193" s="310"/>
      <c r="H193" s="311"/>
      <c r="I193" s="202" t="s">
        <v>240</v>
      </c>
    </row>
    <row r="194" spans="1:9" x14ac:dyDescent="0.2">
      <c r="A194" s="203" t="s">
        <v>182</v>
      </c>
      <c r="B194" s="454" t="s">
        <v>313</v>
      </c>
      <c r="C194" s="310"/>
      <c r="D194" s="310"/>
      <c r="E194" s="310"/>
      <c r="F194" s="310"/>
      <c r="G194" s="310"/>
      <c r="H194" s="310"/>
      <c r="I194" s="175">
        <f>I68</f>
        <v>1579.9</v>
      </c>
    </row>
    <row r="195" spans="1:9" x14ac:dyDescent="0.2">
      <c r="A195" s="203" t="s">
        <v>184</v>
      </c>
      <c r="B195" s="454" t="s">
        <v>237</v>
      </c>
      <c r="C195" s="310"/>
      <c r="D195" s="310"/>
      <c r="E195" s="310"/>
      <c r="F195" s="310"/>
      <c r="G195" s="310"/>
      <c r="H195" s="310"/>
      <c r="I195" s="175">
        <f>I118</f>
        <v>1446.8100000000002</v>
      </c>
    </row>
    <row r="196" spans="1:9" x14ac:dyDescent="0.2">
      <c r="A196" s="203" t="s">
        <v>187</v>
      </c>
      <c r="B196" s="454" t="s">
        <v>314</v>
      </c>
      <c r="C196" s="310"/>
      <c r="D196" s="310"/>
      <c r="E196" s="310"/>
      <c r="F196" s="310"/>
      <c r="G196" s="310"/>
      <c r="H196" s="310"/>
      <c r="I196" s="175">
        <f>I128</f>
        <v>113.92</v>
      </c>
    </row>
    <row r="197" spans="1:9" x14ac:dyDescent="0.2">
      <c r="A197" s="203" t="s">
        <v>189</v>
      </c>
      <c r="B197" s="454" t="s">
        <v>315</v>
      </c>
      <c r="C197" s="310"/>
      <c r="D197" s="310"/>
      <c r="E197" s="310"/>
      <c r="F197" s="310"/>
      <c r="G197" s="310"/>
      <c r="H197" s="310"/>
      <c r="I197" s="175">
        <f>I155</f>
        <v>63.54</v>
      </c>
    </row>
    <row r="198" spans="1:9" x14ac:dyDescent="0.2">
      <c r="A198" s="203" t="s">
        <v>233</v>
      </c>
      <c r="B198" s="454" t="s">
        <v>316</v>
      </c>
      <c r="C198" s="310"/>
      <c r="D198" s="310"/>
      <c r="E198" s="310"/>
      <c r="F198" s="310"/>
      <c r="G198" s="310"/>
      <c r="H198" s="310"/>
      <c r="I198" s="175">
        <f>I163</f>
        <v>634.51760433408151</v>
      </c>
    </row>
    <row r="199" spans="1:9" x14ac:dyDescent="0.2">
      <c r="A199" s="455" t="s">
        <v>317</v>
      </c>
      <c r="B199" s="310"/>
      <c r="C199" s="310"/>
      <c r="D199" s="310"/>
      <c r="E199" s="310"/>
      <c r="F199" s="310"/>
      <c r="G199" s="310"/>
      <c r="H199" s="345"/>
      <c r="I199" s="179">
        <f>SUM(I194:I198)</f>
        <v>3838.6876043340817</v>
      </c>
    </row>
    <row r="200" spans="1:9" x14ac:dyDescent="0.2">
      <c r="A200" s="204" t="s">
        <v>234</v>
      </c>
      <c r="B200" s="454" t="s">
        <v>318</v>
      </c>
      <c r="C200" s="310"/>
      <c r="D200" s="310"/>
      <c r="E200" s="310"/>
      <c r="F200" s="310"/>
      <c r="G200" s="310"/>
      <c r="H200" s="310"/>
      <c r="I200" s="175">
        <f>I183</f>
        <v>973.06</v>
      </c>
    </row>
    <row r="201" spans="1:9" x14ac:dyDescent="0.2">
      <c r="A201" s="455" t="s">
        <v>319</v>
      </c>
      <c r="B201" s="310"/>
      <c r="C201" s="310"/>
      <c r="D201" s="310"/>
      <c r="E201" s="310"/>
      <c r="F201" s="310"/>
      <c r="G201" s="310"/>
      <c r="H201" s="345"/>
      <c r="I201" s="179">
        <f>SUM(I199:I200)</f>
        <v>4811.7476043340812</v>
      </c>
    </row>
    <row r="202" spans="1:9" x14ac:dyDescent="0.2">
      <c r="A202" s="205"/>
      <c r="B202" s="205"/>
      <c r="C202" s="205"/>
      <c r="D202" s="205"/>
      <c r="E202" s="205"/>
      <c r="F202" s="205"/>
      <c r="G202" s="205"/>
      <c r="H202" s="206"/>
      <c r="I202" s="207"/>
    </row>
    <row r="203" spans="1:9" ht="15" x14ac:dyDescent="0.2">
      <c r="A203" s="456"/>
      <c r="B203" s="306"/>
      <c r="C203" s="306"/>
      <c r="D203" s="306"/>
      <c r="E203" s="306"/>
      <c r="F203" s="306"/>
      <c r="G203" s="306"/>
      <c r="H203" s="306"/>
      <c r="I203" s="306"/>
    </row>
    <row r="204" spans="1:9" ht="15.75" x14ac:dyDescent="0.25">
      <c r="A204" s="457" t="s">
        <v>320</v>
      </c>
      <c r="B204" s="361"/>
      <c r="C204" s="361"/>
      <c r="D204" s="361"/>
      <c r="E204" s="361"/>
      <c r="F204" s="361"/>
      <c r="G204" s="361"/>
      <c r="H204" s="361"/>
      <c r="I204" s="362"/>
    </row>
    <row r="205" spans="1:9" x14ac:dyDescent="0.2">
      <c r="A205" s="208"/>
      <c r="B205" s="208"/>
      <c r="C205" s="208"/>
      <c r="D205" s="208"/>
      <c r="E205" s="208"/>
      <c r="F205" s="208"/>
      <c r="G205" s="208"/>
      <c r="H205" s="208"/>
      <c r="I205" s="209"/>
    </row>
    <row r="206" spans="1:9" x14ac:dyDescent="0.2">
      <c r="A206" s="458" t="s">
        <v>321</v>
      </c>
      <c r="B206" s="306"/>
      <c r="C206" s="306"/>
      <c r="D206" s="306"/>
      <c r="E206" s="306"/>
      <c r="F206" s="306"/>
      <c r="G206" s="306"/>
      <c r="H206" s="306"/>
      <c r="I206" s="306"/>
    </row>
    <row r="207" spans="1:9" ht="13.5" x14ac:dyDescent="0.25">
      <c r="A207" s="459" t="s">
        <v>475</v>
      </c>
      <c r="B207" s="308"/>
      <c r="C207" s="308"/>
      <c r="D207" s="308"/>
      <c r="E207" s="308"/>
      <c r="F207" s="308"/>
      <c r="G207" s="308"/>
      <c r="H207" s="308"/>
      <c r="I207" s="308"/>
    </row>
    <row r="208" spans="1:9" x14ac:dyDescent="0.2">
      <c r="A208" s="460" t="s">
        <v>476</v>
      </c>
      <c r="B208" s="311"/>
      <c r="C208" s="409" t="s">
        <v>322</v>
      </c>
      <c r="D208" s="311"/>
      <c r="E208" s="409" t="s">
        <v>323</v>
      </c>
      <c r="F208" s="311"/>
      <c r="G208" s="409" t="s">
        <v>324</v>
      </c>
      <c r="H208" s="310"/>
      <c r="I208" s="311"/>
    </row>
    <row r="209" spans="1:9" x14ac:dyDescent="0.2">
      <c r="A209" s="445" t="s">
        <v>325</v>
      </c>
      <c r="B209" s="311"/>
      <c r="C209" s="446" t="s">
        <v>326</v>
      </c>
      <c r="D209" s="311"/>
      <c r="E209" s="384">
        <v>0</v>
      </c>
      <c r="F209" s="311"/>
      <c r="G209" s="384">
        <v>0</v>
      </c>
      <c r="H209" s="310"/>
      <c r="I209" s="311"/>
    </row>
    <row r="210" spans="1:9" x14ac:dyDescent="0.2">
      <c r="A210" s="445" t="s">
        <v>327</v>
      </c>
      <c r="B210" s="311"/>
      <c r="C210" s="446" t="s">
        <v>328</v>
      </c>
      <c r="D210" s="311"/>
      <c r="E210" s="453">
        <f>I201</f>
        <v>4811.7476043340812</v>
      </c>
      <c r="F210" s="311"/>
      <c r="G210" s="369">
        <f>ROUND((1/1200)*E210,2)</f>
        <v>4.01</v>
      </c>
      <c r="H210" s="310"/>
      <c r="I210" s="311"/>
    </row>
    <row r="211" spans="1:9" x14ac:dyDescent="0.2">
      <c r="A211" s="368" t="s">
        <v>26</v>
      </c>
      <c r="B211" s="310"/>
      <c r="C211" s="310"/>
      <c r="D211" s="310"/>
      <c r="E211" s="310"/>
      <c r="F211" s="311"/>
      <c r="G211" s="369">
        <f>SUM(G209+G210)</f>
        <v>4.01</v>
      </c>
      <c r="H211" s="310"/>
      <c r="I211" s="311"/>
    </row>
    <row r="212" spans="1:9" x14ac:dyDescent="0.2">
      <c r="A212" s="449"/>
      <c r="B212" s="310"/>
      <c r="C212" s="310"/>
      <c r="D212" s="310"/>
      <c r="E212" s="310"/>
      <c r="F212" s="310"/>
      <c r="G212" s="310"/>
      <c r="H212" s="310"/>
      <c r="I212" s="311"/>
    </row>
    <row r="213" spans="1:9" x14ac:dyDescent="0.2">
      <c r="A213" s="451" t="s">
        <v>329</v>
      </c>
      <c r="B213" s="318"/>
      <c r="C213" s="452" t="s">
        <v>326</v>
      </c>
      <c r="D213" s="318"/>
      <c r="E213" s="383">
        <v>0</v>
      </c>
      <c r="F213" s="318"/>
      <c r="G213" s="447">
        <v>0</v>
      </c>
      <c r="H213" s="310"/>
      <c r="I213" s="311"/>
    </row>
    <row r="214" spans="1:9" x14ac:dyDescent="0.2">
      <c r="A214" s="445" t="s">
        <v>330</v>
      </c>
      <c r="B214" s="311"/>
      <c r="C214" s="446" t="s">
        <v>328</v>
      </c>
      <c r="D214" s="311"/>
      <c r="E214" s="384">
        <f>I201</f>
        <v>4811.7476043340812</v>
      </c>
      <c r="F214" s="311"/>
      <c r="G214" s="447">
        <f>ROUND((1/1200)*E214,2)</f>
        <v>4.01</v>
      </c>
      <c r="H214" s="310"/>
      <c r="I214" s="311"/>
    </row>
    <row r="215" spans="1:9" x14ac:dyDescent="0.2">
      <c r="A215" s="448" t="s">
        <v>26</v>
      </c>
      <c r="B215" s="324"/>
      <c r="C215" s="324"/>
      <c r="D215" s="324"/>
      <c r="E215" s="324"/>
      <c r="F215" s="325"/>
      <c r="G215" s="369">
        <f>SUM(G213+G214)</f>
        <v>4.01</v>
      </c>
      <c r="H215" s="310"/>
      <c r="I215" s="311"/>
    </row>
    <row r="216" spans="1:9" x14ac:dyDescent="0.2">
      <c r="A216" s="449"/>
      <c r="B216" s="310"/>
      <c r="C216" s="310"/>
      <c r="D216" s="310"/>
      <c r="E216" s="310"/>
      <c r="F216" s="310"/>
      <c r="G216" s="310"/>
      <c r="H216" s="310"/>
      <c r="I216" s="311"/>
    </row>
    <row r="217" spans="1:9" x14ac:dyDescent="0.2">
      <c r="A217" s="451" t="s">
        <v>331</v>
      </c>
      <c r="B217" s="318"/>
      <c r="C217" s="452" t="s">
        <v>332</v>
      </c>
      <c r="D217" s="318"/>
      <c r="E217" s="450">
        <v>0</v>
      </c>
      <c r="F217" s="318"/>
      <c r="G217" s="447">
        <v>0</v>
      </c>
      <c r="H217" s="310"/>
      <c r="I217" s="311"/>
    </row>
    <row r="218" spans="1:9" x14ac:dyDescent="0.2">
      <c r="A218" s="445" t="s">
        <v>333</v>
      </c>
      <c r="B218" s="311"/>
      <c r="C218" s="446" t="s">
        <v>334</v>
      </c>
      <c r="D218" s="311"/>
      <c r="E218" s="369">
        <f>I201</f>
        <v>4811.7476043340812</v>
      </c>
      <c r="F218" s="311"/>
      <c r="G218" s="447">
        <f>ROUND((1/450)*E218,2)</f>
        <v>10.69</v>
      </c>
      <c r="H218" s="310"/>
      <c r="I218" s="311"/>
    </row>
    <row r="219" spans="1:9" x14ac:dyDescent="0.2">
      <c r="A219" s="448" t="s">
        <v>26</v>
      </c>
      <c r="B219" s="324"/>
      <c r="C219" s="324"/>
      <c r="D219" s="324"/>
      <c r="E219" s="324"/>
      <c r="F219" s="325"/>
      <c r="G219" s="369">
        <f>SUM(G217+G218)</f>
        <v>10.69</v>
      </c>
      <c r="H219" s="310"/>
      <c r="I219" s="311"/>
    </row>
    <row r="220" spans="1:9" x14ac:dyDescent="0.2">
      <c r="A220" s="449"/>
      <c r="B220" s="310"/>
      <c r="C220" s="310"/>
      <c r="D220" s="310"/>
      <c r="E220" s="310"/>
      <c r="F220" s="310"/>
      <c r="G220" s="310"/>
      <c r="H220" s="310"/>
      <c r="I220" s="311"/>
    </row>
    <row r="221" spans="1:9" x14ac:dyDescent="0.2">
      <c r="A221" s="503" t="s">
        <v>335</v>
      </c>
      <c r="B221" s="318"/>
      <c r="C221" s="452" t="s">
        <v>336</v>
      </c>
      <c r="D221" s="318"/>
      <c r="E221" s="383">
        <v>0</v>
      </c>
      <c r="F221" s="318"/>
      <c r="G221" s="447">
        <v>0</v>
      </c>
      <c r="H221" s="310"/>
      <c r="I221" s="311"/>
    </row>
    <row r="222" spans="1:9" x14ac:dyDescent="0.2">
      <c r="A222" s="504" t="s">
        <v>337</v>
      </c>
      <c r="B222" s="311"/>
      <c r="C222" s="446" t="s">
        <v>338</v>
      </c>
      <c r="D222" s="311"/>
      <c r="E222" s="453">
        <f>I201</f>
        <v>4811.7476043340812</v>
      </c>
      <c r="F222" s="311"/>
      <c r="G222" s="447">
        <f>ROUND((1/2500)*E222,2)</f>
        <v>1.92</v>
      </c>
      <c r="H222" s="310"/>
      <c r="I222" s="311"/>
    </row>
    <row r="223" spans="1:9" x14ac:dyDescent="0.2">
      <c r="A223" s="448" t="s">
        <v>26</v>
      </c>
      <c r="B223" s="324"/>
      <c r="C223" s="324"/>
      <c r="D223" s="324"/>
      <c r="E223" s="324"/>
      <c r="F223" s="325"/>
      <c r="G223" s="369">
        <f>SUM(G221+G222)</f>
        <v>1.92</v>
      </c>
      <c r="H223" s="310"/>
      <c r="I223" s="310"/>
    </row>
    <row r="224" spans="1:9" x14ac:dyDescent="0.2">
      <c r="A224" s="498"/>
      <c r="B224" s="310"/>
      <c r="C224" s="310"/>
      <c r="D224" s="310"/>
      <c r="E224" s="310"/>
      <c r="F224" s="310"/>
      <c r="G224" s="310"/>
      <c r="H224" s="310"/>
      <c r="I224" s="311"/>
    </row>
    <row r="225" spans="1:9" x14ac:dyDescent="0.2">
      <c r="A225" s="451" t="s">
        <v>339</v>
      </c>
      <c r="B225" s="318"/>
      <c r="C225" s="452" t="s">
        <v>340</v>
      </c>
      <c r="D225" s="318"/>
      <c r="E225" s="450">
        <v>0</v>
      </c>
      <c r="F225" s="318"/>
      <c r="G225" s="447">
        <v>0</v>
      </c>
      <c r="H225" s="310"/>
      <c r="I225" s="311"/>
    </row>
    <row r="226" spans="1:9" x14ac:dyDescent="0.2">
      <c r="A226" s="445" t="s">
        <v>341</v>
      </c>
      <c r="B226" s="311"/>
      <c r="C226" s="446" t="s">
        <v>342</v>
      </c>
      <c r="D226" s="311"/>
      <c r="E226" s="369">
        <v>0</v>
      </c>
      <c r="F226" s="311"/>
      <c r="G226" s="447">
        <v>0</v>
      </c>
      <c r="H226" s="310"/>
      <c r="I226" s="311"/>
    </row>
    <row r="227" spans="1:9" x14ac:dyDescent="0.2">
      <c r="A227" s="448" t="s">
        <v>26</v>
      </c>
      <c r="B227" s="324"/>
      <c r="C227" s="324"/>
      <c r="D227" s="324"/>
      <c r="E227" s="324"/>
      <c r="F227" s="325"/>
      <c r="G227" s="369">
        <f>SUM(G225+G226)</f>
        <v>0</v>
      </c>
      <c r="H227" s="310"/>
      <c r="I227" s="311"/>
    </row>
    <row r="228" spans="1:9" x14ac:dyDescent="0.2">
      <c r="A228" s="498"/>
      <c r="B228" s="310"/>
      <c r="C228" s="310"/>
      <c r="D228" s="310"/>
      <c r="E228" s="310"/>
      <c r="F228" s="310"/>
      <c r="G228" s="310"/>
      <c r="H228" s="310"/>
      <c r="I228" s="311"/>
    </row>
    <row r="229" spans="1:9" x14ac:dyDescent="0.2">
      <c r="A229" s="445" t="s">
        <v>343</v>
      </c>
      <c r="B229" s="311"/>
      <c r="C229" s="452" t="s">
        <v>344</v>
      </c>
      <c r="D229" s="318"/>
      <c r="E229" s="450">
        <v>0</v>
      </c>
      <c r="F229" s="318"/>
      <c r="G229" s="447">
        <v>0</v>
      </c>
      <c r="H229" s="310"/>
      <c r="I229" s="311"/>
    </row>
    <row r="230" spans="1:9" x14ac:dyDescent="0.2">
      <c r="A230" s="445" t="s">
        <v>345</v>
      </c>
      <c r="B230" s="311"/>
      <c r="C230" s="446" t="s">
        <v>346</v>
      </c>
      <c r="D230" s="311"/>
      <c r="E230" s="453">
        <f>I201</f>
        <v>4811.7476043340812</v>
      </c>
      <c r="F230" s="311"/>
      <c r="G230" s="447">
        <f>ROUND((1/1500)*E230,2)</f>
        <v>3.21</v>
      </c>
      <c r="H230" s="310"/>
      <c r="I230" s="311"/>
    </row>
    <row r="231" spans="1:9" x14ac:dyDescent="0.2">
      <c r="A231" s="492" t="s">
        <v>26</v>
      </c>
      <c r="B231" s="414"/>
      <c r="C231" s="414"/>
      <c r="D231" s="414"/>
      <c r="E231" s="414"/>
      <c r="F231" s="493"/>
      <c r="G231" s="390">
        <f>SUM(G229+G230)</f>
        <v>3.21</v>
      </c>
      <c r="H231" s="310"/>
      <c r="I231" s="311"/>
    </row>
    <row r="232" spans="1:9" x14ac:dyDescent="0.2">
      <c r="A232" s="494"/>
      <c r="B232" s="414"/>
      <c r="C232" s="414"/>
      <c r="D232" s="414"/>
      <c r="E232" s="414"/>
      <c r="F232" s="414"/>
      <c r="G232" s="414"/>
      <c r="H232" s="414"/>
      <c r="I232" s="493"/>
    </row>
    <row r="233" spans="1:9" x14ac:dyDescent="0.2">
      <c r="A233" s="416" t="s">
        <v>347</v>
      </c>
      <c r="B233" s="325"/>
      <c r="C233" s="488" t="s">
        <v>348</v>
      </c>
      <c r="D233" s="325"/>
      <c r="E233" s="489">
        <v>0</v>
      </c>
      <c r="F233" s="325"/>
      <c r="G233" s="369">
        <v>0</v>
      </c>
      <c r="H233" s="310"/>
      <c r="I233" s="311"/>
    </row>
    <row r="234" spans="1:9" x14ac:dyDescent="0.2">
      <c r="A234" s="416" t="s">
        <v>349</v>
      </c>
      <c r="B234" s="325"/>
      <c r="C234" s="488" t="s">
        <v>350</v>
      </c>
      <c r="D234" s="325"/>
      <c r="E234" s="489">
        <f>I201</f>
        <v>4811.7476043340812</v>
      </c>
      <c r="F234" s="325"/>
      <c r="G234" s="369">
        <f>ROUND((1/300)*E234,2)</f>
        <v>16.04</v>
      </c>
      <c r="H234" s="310"/>
      <c r="I234" s="311"/>
    </row>
    <row r="235" spans="1:9" x14ac:dyDescent="0.2">
      <c r="A235" s="490" t="s">
        <v>26</v>
      </c>
      <c r="B235" s="324"/>
      <c r="C235" s="324"/>
      <c r="D235" s="324"/>
      <c r="E235" s="324"/>
      <c r="F235" s="325"/>
      <c r="G235" s="369">
        <f>SUM(G233+G234)</f>
        <v>16.04</v>
      </c>
      <c r="H235" s="310"/>
      <c r="I235" s="311"/>
    </row>
    <row r="236" spans="1:9" x14ac:dyDescent="0.2">
      <c r="A236" s="494"/>
      <c r="B236" s="414"/>
      <c r="C236" s="414"/>
      <c r="D236" s="414"/>
      <c r="E236" s="414"/>
      <c r="F236" s="414"/>
      <c r="G236" s="414"/>
      <c r="H236" s="414"/>
      <c r="I236" s="493"/>
    </row>
    <row r="237" spans="1:9" x14ac:dyDescent="0.2">
      <c r="A237" s="495" t="s">
        <v>351</v>
      </c>
      <c r="B237" s="324"/>
      <c r="C237" s="324"/>
      <c r="D237" s="324"/>
      <c r="E237" s="324"/>
      <c r="F237" s="324"/>
      <c r="G237" s="324"/>
      <c r="H237" s="324"/>
      <c r="I237" s="325"/>
    </row>
    <row r="238" spans="1:9" x14ac:dyDescent="0.2">
      <c r="A238" s="496"/>
      <c r="B238" s="310"/>
      <c r="C238" s="310"/>
      <c r="D238" s="310"/>
      <c r="E238" s="310"/>
      <c r="F238" s="310"/>
      <c r="G238" s="310"/>
      <c r="H238" s="310"/>
      <c r="I238" s="311"/>
    </row>
    <row r="239" spans="1:9" ht="13.5" x14ac:dyDescent="0.25">
      <c r="A239" s="497" t="s">
        <v>477</v>
      </c>
      <c r="B239" s="310"/>
      <c r="C239" s="310"/>
      <c r="D239" s="310"/>
      <c r="E239" s="310"/>
      <c r="F239" s="310"/>
      <c r="G239" s="310"/>
      <c r="H239" s="310"/>
      <c r="I239" s="310"/>
    </row>
    <row r="240" spans="1:9" x14ac:dyDescent="0.2">
      <c r="A240" s="460" t="s">
        <v>478</v>
      </c>
      <c r="B240" s="311"/>
      <c r="C240" s="409" t="s">
        <v>352</v>
      </c>
      <c r="D240" s="311"/>
      <c r="E240" s="409" t="s">
        <v>353</v>
      </c>
      <c r="F240" s="311"/>
      <c r="G240" s="409" t="s">
        <v>324</v>
      </c>
      <c r="H240" s="310"/>
      <c r="I240" s="311"/>
    </row>
    <row r="241" spans="1:9" x14ac:dyDescent="0.2">
      <c r="A241" s="386" t="s">
        <v>354</v>
      </c>
      <c r="B241" s="311"/>
      <c r="C241" s="387" t="s">
        <v>355</v>
      </c>
      <c r="D241" s="311"/>
      <c r="E241" s="384">
        <v>0</v>
      </c>
      <c r="F241" s="311"/>
      <c r="G241" s="384">
        <f>ROUND(1/(30*2250)*E241,2)</f>
        <v>0</v>
      </c>
      <c r="H241" s="310"/>
      <c r="I241" s="311"/>
    </row>
    <row r="242" spans="1:9" x14ac:dyDescent="0.2">
      <c r="A242" s="386" t="s">
        <v>356</v>
      </c>
      <c r="B242" s="311"/>
      <c r="C242" s="387" t="s">
        <v>357</v>
      </c>
      <c r="D242" s="311"/>
      <c r="E242" s="384">
        <f>I201</f>
        <v>4811.7476043340812</v>
      </c>
      <c r="F242" s="311"/>
      <c r="G242" s="384">
        <f>ROUND((1/2700)*E242,2)</f>
        <v>1.78</v>
      </c>
      <c r="H242" s="310"/>
      <c r="I242" s="311"/>
    </row>
    <row r="243" spans="1:9" x14ac:dyDescent="0.2">
      <c r="A243" s="368" t="s">
        <v>26</v>
      </c>
      <c r="B243" s="310"/>
      <c r="C243" s="310"/>
      <c r="D243" s="310"/>
      <c r="E243" s="310"/>
      <c r="F243" s="311"/>
      <c r="G243" s="369">
        <f>SUM(G241+G242)</f>
        <v>1.78</v>
      </c>
      <c r="H243" s="310"/>
      <c r="I243" s="311"/>
    </row>
    <row r="244" spans="1:9" x14ac:dyDescent="0.2">
      <c r="A244" s="491"/>
      <c r="B244" s="310"/>
      <c r="C244" s="310"/>
      <c r="D244" s="310"/>
      <c r="E244" s="310"/>
      <c r="F244" s="310"/>
      <c r="G244" s="310"/>
      <c r="H244" s="310"/>
      <c r="I244" s="311"/>
    </row>
    <row r="245" spans="1:9" x14ac:dyDescent="0.2">
      <c r="A245" s="385" t="s">
        <v>358</v>
      </c>
      <c r="B245" s="318"/>
      <c r="C245" s="382" t="s">
        <v>359</v>
      </c>
      <c r="D245" s="318"/>
      <c r="E245" s="383">
        <v>0</v>
      </c>
      <c r="F245" s="318"/>
      <c r="G245" s="384">
        <f>ROUND(1/(30*7500)*E245,2)</f>
        <v>0</v>
      </c>
      <c r="H245" s="310"/>
      <c r="I245" s="311"/>
    </row>
    <row r="246" spans="1:9" x14ac:dyDescent="0.2">
      <c r="A246" s="386" t="s">
        <v>360</v>
      </c>
      <c r="B246" s="311"/>
      <c r="C246" s="387" t="s">
        <v>361</v>
      </c>
      <c r="D246" s="311"/>
      <c r="E246" s="384">
        <f>I201</f>
        <v>4811.7476043340812</v>
      </c>
      <c r="F246" s="311"/>
      <c r="G246" s="384">
        <f>ROUND((1/9000)*E246,2)</f>
        <v>0.53</v>
      </c>
      <c r="H246" s="310"/>
      <c r="I246" s="311"/>
    </row>
    <row r="247" spans="1:9" x14ac:dyDescent="0.2">
      <c r="A247" s="368" t="s">
        <v>26</v>
      </c>
      <c r="B247" s="310"/>
      <c r="C247" s="310"/>
      <c r="D247" s="310"/>
      <c r="E247" s="310"/>
      <c r="F247" s="311"/>
      <c r="G247" s="369">
        <f>SUM(G245+G246)</f>
        <v>0.53</v>
      </c>
      <c r="H247" s="310"/>
      <c r="I247" s="311"/>
    </row>
    <row r="248" spans="1:9" x14ac:dyDescent="0.2">
      <c r="A248" s="381"/>
      <c r="B248" s="310"/>
      <c r="C248" s="310"/>
      <c r="D248" s="310"/>
      <c r="E248" s="310"/>
      <c r="F248" s="310"/>
      <c r="G248" s="310"/>
      <c r="H248" s="310"/>
      <c r="I248" s="311"/>
    </row>
    <row r="249" spans="1:9" x14ac:dyDescent="0.2">
      <c r="A249" s="385" t="s">
        <v>362</v>
      </c>
      <c r="B249" s="318"/>
      <c r="C249" s="382" t="s">
        <v>355</v>
      </c>
      <c r="D249" s="318"/>
      <c r="E249" s="383">
        <v>0</v>
      </c>
      <c r="F249" s="318"/>
      <c r="G249" s="384">
        <f>ROUND(1/(30*2250)*E249,2)</f>
        <v>0</v>
      </c>
      <c r="H249" s="310"/>
      <c r="I249" s="311"/>
    </row>
    <row r="250" spans="1:9" x14ac:dyDescent="0.2">
      <c r="A250" s="386" t="s">
        <v>363</v>
      </c>
      <c r="B250" s="311"/>
      <c r="C250" s="387" t="s">
        <v>357</v>
      </c>
      <c r="D250" s="311"/>
      <c r="E250" s="384">
        <f>I201</f>
        <v>4811.7476043340812</v>
      </c>
      <c r="F250" s="311"/>
      <c r="G250" s="384">
        <f>ROUND((1/2700)*E250,2)</f>
        <v>1.78</v>
      </c>
      <c r="H250" s="310"/>
      <c r="I250" s="311"/>
    </row>
    <row r="251" spans="1:9" x14ac:dyDescent="0.2">
      <c r="A251" s="368" t="s">
        <v>26</v>
      </c>
      <c r="B251" s="310"/>
      <c r="C251" s="310"/>
      <c r="D251" s="310"/>
      <c r="E251" s="310"/>
      <c r="F251" s="311"/>
      <c r="G251" s="369">
        <f>SUM(G249+G250)</f>
        <v>1.78</v>
      </c>
      <c r="H251" s="310"/>
      <c r="I251" s="311"/>
    </row>
    <row r="252" spans="1:9" x14ac:dyDescent="0.2">
      <c r="A252" s="381"/>
      <c r="B252" s="310"/>
      <c r="C252" s="310"/>
      <c r="D252" s="310"/>
      <c r="E252" s="310"/>
      <c r="F252" s="310"/>
      <c r="G252" s="310"/>
      <c r="H252" s="310"/>
      <c r="I252" s="311"/>
    </row>
    <row r="253" spans="1:9" x14ac:dyDescent="0.2">
      <c r="A253" s="385" t="s">
        <v>364</v>
      </c>
      <c r="B253" s="318"/>
      <c r="C253" s="382" t="s">
        <v>355</v>
      </c>
      <c r="D253" s="318"/>
      <c r="E253" s="383">
        <v>0</v>
      </c>
      <c r="F253" s="318"/>
      <c r="G253" s="384">
        <f>ROUND(1/(30*2250)*E253,2)</f>
        <v>0</v>
      </c>
      <c r="H253" s="310"/>
      <c r="I253" s="311"/>
    </row>
    <row r="254" spans="1:9" x14ac:dyDescent="0.2">
      <c r="A254" s="386" t="s">
        <v>365</v>
      </c>
      <c r="B254" s="311"/>
      <c r="C254" s="387" t="s">
        <v>357</v>
      </c>
      <c r="D254" s="311"/>
      <c r="E254" s="384">
        <f>I201</f>
        <v>4811.7476043340812</v>
      </c>
      <c r="F254" s="311"/>
      <c r="G254" s="384">
        <f>ROUND((1/2700)*E254,2)</f>
        <v>1.78</v>
      </c>
      <c r="H254" s="310"/>
      <c r="I254" s="311"/>
    </row>
    <row r="255" spans="1:9" x14ac:dyDescent="0.2">
      <c r="A255" s="368" t="s">
        <v>26</v>
      </c>
      <c r="B255" s="310"/>
      <c r="C255" s="310"/>
      <c r="D255" s="310"/>
      <c r="E255" s="310"/>
      <c r="F255" s="311"/>
      <c r="G255" s="369">
        <f>SUM(G253+G254)</f>
        <v>1.78</v>
      </c>
      <c r="H255" s="310"/>
      <c r="I255" s="311"/>
    </row>
    <row r="256" spans="1:9" x14ac:dyDescent="0.2">
      <c r="A256" s="389"/>
      <c r="B256" s="310"/>
      <c r="C256" s="310"/>
      <c r="D256" s="310"/>
      <c r="E256" s="310"/>
      <c r="F256" s="310"/>
      <c r="G256" s="310"/>
      <c r="H256" s="310"/>
      <c r="I256" s="311"/>
    </row>
    <row r="257" spans="1:9" x14ac:dyDescent="0.2">
      <c r="A257" s="385" t="s">
        <v>366</v>
      </c>
      <c r="B257" s="318"/>
      <c r="C257" s="382" t="s">
        <v>355</v>
      </c>
      <c r="D257" s="318"/>
      <c r="E257" s="383">
        <v>0</v>
      </c>
      <c r="F257" s="318"/>
      <c r="G257" s="384">
        <f>ROUND(1/(30*2250)*E257,2)</f>
        <v>0</v>
      </c>
      <c r="H257" s="310"/>
      <c r="I257" s="311"/>
    </row>
    <row r="258" spans="1:9" x14ac:dyDescent="0.2">
      <c r="A258" s="386" t="s">
        <v>367</v>
      </c>
      <c r="B258" s="311"/>
      <c r="C258" s="387" t="s">
        <v>357</v>
      </c>
      <c r="D258" s="311"/>
      <c r="E258" s="384">
        <f>I201</f>
        <v>4811.7476043340812</v>
      </c>
      <c r="F258" s="311"/>
      <c r="G258" s="384">
        <f>ROUND((1/2700)*E258,2)</f>
        <v>1.78</v>
      </c>
      <c r="H258" s="310"/>
      <c r="I258" s="311"/>
    </row>
    <row r="259" spans="1:9" x14ac:dyDescent="0.2">
      <c r="A259" s="388" t="s">
        <v>26</v>
      </c>
      <c r="B259" s="310"/>
      <c r="C259" s="310"/>
      <c r="D259" s="310"/>
      <c r="E259" s="310"/>
      <c r="F259" s="311"/>
      <c r="G259" s="390">
        <f>SUM(G257+G258)</f>
        <v>1.78</v>
      </c>
      <c r="H259" s="310"/>
      <c r="I259" s="311"/>
    </row>
    <row r="260" spans="1:9" x14ac:dyDescent="0.2">
      <c r="A260" s="381"/>
      <c r="B260" s="310"/>
      <c r="C260" s="310"/>
      <c r="D260" s="310"/>
      <c r="E260" s="310"/>
      <c r="F260" s="310"/>
      <c r="G260" s="310"/>
      <c r="H260" s="310"/>
      <c r="I260" s="311"/>
    </row>
    <row r="261" spans="1:9" x14ac:dyDescent="0.2">
      <c r="A261" s="385" t="s">
        <v>368</v>
      </c>
      <c r="B261" s="318"/>
      <c r="C261" s="382" t="s">
        <v>369</v>
      </c>
      <c r="D261" s="318"/>
      <c r="E261" s="383">
        <v>0</v>
      </c>
      <c r="F261" s="318"/>
      <c r="G261" s="384">
        <f>ROUND(1/(30*100000)*E261,2)</f>
        <v>0</v>
      </c>
      <c r="H261" s="310"/>
      <c r="I261" s="311"/>
    </row>
    <row r="262" spans="1:9" x14ac:dyDescent="0.2">
      <c r="A262" s="386" t="s">
        <v>370</v>
      </c>
      <c r="B262" s="311"/>
      <c r="C262" s="387" t="s">
        <v>371</v>
      </c>
      <c r="D262" s="311"/>
      <c r="E262" s="384">
        <f>I201</f>
        <v>4811.7476043340812</v>
      </c>
      <c r="F262" s="311"/>
      <c r="G262" s="384">
        <f>ROUND((1/100000)*E262,2)</f>
        <v>0.05</v>
      </c>
      <c r="H262" s="310"/>
      <c r="I262" s="311"/>
    </row>
    <row r="263" spans="1:9" x14ac:dyDescent="0.2">
      <c r="A263" s="368" t="s">
        <v>26</v>
      </c>
      <c r="B263" s="310"/>
      <c r="C263" s="310"/>
      <c r="D263" s="310"/>
      <c r="E263" s="310"/>
      <c r="F263" s="311"/>
      <c r="G263" s="369">
        <f>SUM(G261+G262)</f>
        <v>0.05</v>
      </c>
      <c r="H263" s="310"/>
      <c r="I263" s="311"/>
    </row>
    <row r="264" spans="1:9" x14ac:dyDescent="0.2">
      <c r="A264" s="391"/>
      <c r="B264" s="310"/>
      <c r="C264" s="310"/>
      <c r="D264" s="310"/>
      <c r="E264" s="310"/>
      <c r="F264" s="310"/>
      <c r="G264" s="310"/>
      <c r="H264" s="310"/>
      <c r="I264" s="311"/>
    </row>
    <row r="265" spans="1:9" x14ac:dyDescent="0.2">
      <c r="A265" s="392" t="s">
        <v>372</v>
      </c>
      <c r="B265" s="310"/>
      <c r="C265" s="310"/>
      <c r="D265" s="310"/>
      <c r="E265" s="310"/>
      <c r="F265" s="310"/>
      <c r="G265" s="310"/>
      <c r="H265" s="310"/>
      <c r="I265" s="311"/>
    </row>
    <row r="266" spans="1:9" x14ac:dyDescent="0.2">
      <c r="A266" s="381"/>
      <c r="B266" s="310"/>
      <c r="C266" s="310"/>
      <c r="D266" s="310"/>
      <c r="E266" s="310"/>
      <c r="F266" s="310"/>
      <c r="G266" s="310"/>
      <c r="H266" s="310"/>
      <c r="I266" s="311"/>
    </row>
    <row r="267" spans="1:9" x14ac:dyDescent="0.2">
      <c r="A267" s="416" t="s">
        <v>479</v>
      </c>
      <c r="B267" s="324"/>
      <c r="C267" s="324"/>
      <c r="D267" s="324"/>
      <c r="E267" s="324"/>
      <c r="F267" s="324"/>
      <c r="G267" s="324"/>
      <c r="H267" s="324"/>
      <c r="I267" s="325"/>
    </row>
    <row r="268" spans="1:9" x14ac:dyDescent="0.2">
      <c r="A268" s="326"/>
      <c r="B268" s="308"/>
      <c r="C268" s="308"/>
      <c r="D268" s="308"/>
      <c r="E268" s="308"/>
      <c r="F268" s="308"/>
      <c r="G268" s="308"/>
      <c r="H268" s="308"/>
      <c r="I268" s="318"/>
    </row>
    <row r="269" spans="1:9" ht="63.75" x14ac:dyDescent="0.2">
      <c r="A269" s="210" t="s">
        <v>480</v>
      </c>
      <c r="B269" s="211" t="s">
        <v>373</v>
      </c>
      <c r="C269" s="211" t="s">
        <v>481</v>
      </c>
      <c r="D269" s="417" t="s">
        <v>482</v>
      </c>
      <c r="E269" s="311"/>
      <c r="F269" s="211" t="s">
        <v>374</v>
      </c>
      <c r="G269" s="211" t="s">
        <v>375</v>
      </c>
      <c r="H269" s="417" t="s">
        <v>376</v>
      </c>
      <c r="I269" s="311"/>
    </row>
    <row r="270" spans="1:9" ht="63.75" x14ac:dyDescent="0.2">
      <c r="A270" s="212" t="s">
        <v>377</v>
      </c>
      <c r="B270" s="213" t="s">
        <v>378</v>
      </c>
      <c r="C270" s="196">
        <v>16</v>
      </c>
      <c r="D270" s="418" t="s">
        <v>379</v>
      </c>
      <c r="E270" s="311"/>
      <c r="F270" s="214">
        <f>ROUND((1/(30*160))*16*(1/188.76),7)</f>
        <v>1.77E-5</v>
      </c>
      <c r="G270" s="197">
        <v>0</v>
      </c>
      <c r="H270" s="384">
        <v>0</v>
      </c>
      <c r="I270" s="311"/>
    </row>
    <row r="271" spans="1:9" ht="63.75" x14ac:dyDescent="0.2">
      <c r="A271" s="212" t="s">
        <v>380</v>
      </c>
      <c r="B271" s="215" t="s">
        <v>381</v>
      </c>
      <c r="C271" s="196">
        <v>16</v>
      </c>
      <c r="D271" s="418" t="s">
        <v>379</v>
      </c>
      <c r="E271" s="311"/>
      <c r="F271" s="214">
        <f>ROUND((1/160)*16*(1/188.76),7)</f>
        <v>5.2979999999999998E-4</v>
      </c>
      <c r="G271" s="197">
        <f>I201</f>
        <v>4811.7476043340812</v>
      </c>
      <c r="H271" s="384">
        <f>ROUND(F271*G271,2)</f>
        <v>2.5499999999999998</v>
      </c>
      <c r="I271" s="311"/>
    </row>
    <row r="272" spans="1:9" x14ac:dyDescent="0.2">
      <c r="A272" s="419" t="s">
        <v>26</v>
      </c>
      <c r="B272" s="310"/>
      <c r="C272" s="310"/>
      <c r="D272" s="310"/>
      <c r="E272" s="310"/>
      <c r="F272" s="310"/>
      <c r="G272" s="311"/>
      <c r="H272" s="384">
        <f>SUM(H270+H271)</f>
        <v>2.5499999999999998</v>
      </c>
      <c r="I272" s="311"/>
    </row>
    <row r="273" spans="1:9" x14ac:dyDescent="0.2">
      <c r="A273" s="420"/>
      <c r="B273" s="310"/>
      <c r="C273" s="310"/>
      <c r="D273" s="310"/>
      <c r="E273" s="310"/>
      <c r="F273" s="310"/>
      <c r="G273" s="310"/>
      <c r="H273" s="310"/>
      <c r="I273" s="311"/>
    </row>
    <row r="274" spans="1:9" ht="63.75" x14ac:dyDescent="0.2">
      <c r="A274" s="212" t="s">
        <v>382</v>
      </c>
      <c r="B274" s="213" t="s">
        <v>383</v>
      </c>
      <c r="C274" s="196">
        <v>16</v>
      </c>
      <c r="D274" s="418" t="s">
        <v>379</v>
      </c>
      <c r="E274" s="311"/>
      <c r="F274" s="214">
        <f>ROUND((1/(30*380))*16*(1/188.76),7)</f>
        <v>7.4000000000000003E-6</v>
      </c>
      <c r="G274" s="197">
        <v>0</v>
      </c>
      <c r="H274" s="384">
        <v>0</v>
      </c>
      <c r="I274" s="311"/>
    </row>
    <row r="275" spans="1:9" ht="63.75" x14ac:dyDescent="0.2">
      <c r="A275" s="212" t="s">
        <v>384</v>
      </c>
      <c r="B275" s="215" t="s">
        <v>385</v>
      </c>
      <c r="C275" s="196">
        <v>16</v>
      </c>
      <c r="D275" s="418" t="s">
        <v>379</v>
      </c>
      <c r="E275" s="311"/>
      <c r="F275" s="214">
        <f>ROUND((1/380)*16*(1/188.76),7)</f>
        <v>2.231E-4</v>
      </c>
      <c r="G275" s="197">
        <f>I201</f>
        <v>4811.7476043340812</v>
      </c>
      <c r="H275" s="384">
        <f>ROUND(F275*G275,2)</f>
        <v>1.07</v>
      </c>
      <c r="I275" s="311"/>
    </row>
    <row r="276" spans="1:9" x14ac:dyDescent="0.2">
      <c r="A276" s="368" t="s">
        <v>26</v>
      </c>
      <c r="B276" s="310"/>
      <c r="C276" s="310"/>
      <c r="D276" s="310"/>
      <c r="E276" s="310"/>
      <c r="F276" s="310"/>
      <c r="G276" s="311"/>
      <c r="H276" s="384">
        <f>SUM(H274+H275)</f>
        <v>1.07</v>
      </c>
      <c r="I276" s="311"/>
    </row>
    <row r="277" spans="1:9" x14ac:dyDescent="0.2">
      <c r="A277" s="407"/>
      <c r="B277" s="310"/>
      <c r="C277" s="310"/>
      <c r="D277" s="310"/>
      <c r="E277" s="310"/>
      <c r="F277" s="310"/>
      <c r="G277" s="310"/>
      <c r="H277" s="310"/>
      <c r="I277" s="311"/>
    </row>
    <row r="278" spans="1:9" ht="25.5" x14ac:dyDescent="0.2">
      <c r="A278" s="216" t="s">
        <v>386</v>
      </c>
      <c r="B278" s="213" t="s">
        <v>383</v>
      </c>
      <c r="C278" s="196">
        <v>16</v>
      </c>
      <c r="D278" s="418" t="s">
        <v>379</v>
      </c>
      <c r="E278" s="311"/>
      <c r="F278" s="214">
        <f>ROUND((1/(30*380))*16*(1/188.76),7)</f>
        <v>7.4000000000000003E-6</v>
      </c>
      <c r="G278" s="197">
        <v>0</v>
      </c>
      <c r="H278" s="384">
        <v>0</v>
      </c>
      <c r="I278" s="311"/>
    </row>
    <row r="279" spans="1:9" ht="25.5" x14ac:dyDescent="0.2">
      <c r="A279" s="216" t="s">
        <v>387</v>
      </c>
      <c r="B279" s="217" t="s">
        <v>385</v>
      </c>
      <c r="C279" s="218">
        <v>16</v>
      </c>
      <c r="D279" s="418" t="s">
        <v>379</v>
      </c>
      <c r="E279" s="311"/>
      <c r="F279" s="214">
        <f>ROUND((1/380)*16*(1/188.76),7)</f>
        <v>2.231E-4</v>
      </c>
      <c r="G279" s="197">
        <f>I201</f>
        <v>4811.7476043340812</v>
      </c>
      <c r="H279" s="384">
        <f>ROUND(F279*G279,2)</f>
        <v>1.07</v>
      </c>
      <c r="I279" s="311"/>
    </row>
    <row r="280" spans="1:9" x14ac:dyDescent="0.2">
      <c r="A280" s="388" t="s">
        <v>26</v>
      </c>
      <c r="B280" s="310"/>
      <c r="C280" s="310"/>
      <c r="D280" s="310"/>
      <c r="E280" s="310"/>
      <c r="F280" s="310"/>
      <c r="G280" s="311"/>
      <c r="H280" s="406">
        <f>SUM(H278+H279)</f>
        <v>1.07</v>
      </c>
      <c r="I280" s="311"/>
    </row>
    <row r="281" spans="1:9" x14ac:dyDescent="0.2">
      <c r="A281" s="391"/>
      <c r="B281" s="310"/>
      <c r="C281" s="310"/>
      <c r="D281" s="310"/>
      <c r="E281" s="310"/>
      <c r="F281" s="310"/>
      <c r="G281" s="310"/>
      <c r="H281" s="310"/>
      <c r="I281" s="311"/>
    </row>
    <row r="282" spans="1:9" x14ac:dyDescent="0.2">
      <c r="A282" s="392" t="s">
        <v>388</v>
      </c>
      <c r="B282" s="310"/>
      <c r="C282" s="310"/>
      <c r="D282" s="310"/>
      <c r="E282" s="310"/>
      <c r="F282" s="310"/>
      <c r="G282" s="310"/>
      <c r="H282" s="310"/>
      <c r="I282" s="311"/>
    </row>
    <row r="283" spans="1:9" x14ac:dyDescent="0.2">
      <c r="A283" s="421"/>
      <c r="B283" s="310"/>
      <c r="C283" s="310"/>
      <c r="D283" s="310"/>
      <c r="E283" s="310"/>
      <c r="F283" s="310"/>
      <c r="G283" s="310"/>
      <c r="H283" s="310"/>
      <c r="I283" s="311"/>
    </row>
    <row r="284" spans="1:9" x14ac:dyDescent="0.2">
      <c r="A284" s="375" t="s">
        <v>389</v>
      </c>
      <c r="B284" s="310"/>
      <c r="C284" s="310"/>
      <c r="D284" s="310"/>
      <c r="E284" s="310"/>
      <c r="F284" s="310"/>
      <c r="G284" s="310"/>
      <c r="H284" s="310"/>
      <c r="I284" s="311"/>
    </row>
    <row r="285" spans="1:9" ht="76.5" x14ac:dyDescent="0.2">
      <c r="A285" s="210" t="s">
        <v>483</v>
      </c>
      <c r="B285" s="219" t="s">
        <v>390</v>
      </c>
      <c r="C285" s="219" t="s">
        <v>484</v>
      </c>
      <c r="D285" s="422" t="s">
        <v>485</v>
      </c>
      <c r="E285" s="311"/>
      <c r="F285" s="219" t="s">
        <v>486</v>
      </c>
      <c r="G285" s="219" t="s">
        <v>391</v>
      </c>
      <c r="H285" s="422" t="s">
        <v>392</v>
      </c>
      <c r="I285" s="311"/>
    </row>
    <row r="286" spans="1:9" x14ac:dyDescent="0.2">
      <c r="A286" s="220" t="s">
        <v>393</v>
      </c>
      <c r="B286" s="217" t="s">
        <v>394</v>
      </c>
      <c r="C286" s="218">
        <v>8</v>
      </c>
      <c r="D286" s="423" t="s">
        <v>395</v>
      </c>
      <c r="E286" s="311"/>
      <c r="F286" s="221">
        <f>ROUND((1/(4*160))*8*(1/1132.6),7)</f>
        <v>1.1E-5</v>
      </c>
      <c r="G286" s="222">
        <v>0</v>
      </c>
      <c r="H286" s="404">
        <f t="shared" ref="H286:H287" si="4">ROUND(F286*G286,2)</f>
        <v>0</v>
      </c>
      <c r="I286" s="311"/>
    </row>
    <row r="287" spans="1:9" x14ac:dyDescent="0.2">
      <c r="A287" s="220" t="s">
        <v>396</v>
      </c>
      <c r="B287" s="217" t="s">
        <v>381</v>
      </c>
      <c r="C287" s="218">
        <v>8</v>
      </c>
      <c r="D287" s="405" t="s">
        <v>395</v>
      </c>
      <c r="E287" s="311"/>
      <c r="F287" s="221">
        <f>ROUND((1/160)*8*(1/1132.6),7)</f>
        <v>4.4100000000000001E-5</v>
      </c>
      <c r="G287" s="222">
        <f>I201</f>
        <v>4811.7476043340812</v>
      </c>
      <c r="H287" s="404">
        <f t="shared" si="4"/>
        <v>0.21</v>
      </c>
      <c r="I287" s="311"/>
    </row>
    <row r="288" spans="1:9" x14ac:dyDescent="0.2">
      <c r="A288" s="388" t="s">
        <v>26</v>
      </c>
      <c r="B288" s="310"/>
      <c r="C288" s="310"/>
      <c r="D288" s="310"/>
      <c r="E288" s="310"/>
      <c r="F288" s="310"/>
      <c r="G288" s="311"/>
      <c r="H288" s="406">
        <f>SUM(H286+H287)</f>
        <v>0.21</v>
      </c>
      <c r="I288" s="311"/>
    </row>
    <row r="289" spans="1:9" x14ac:dyDescent="0.2">
      <c r="A289" s="391"/>
      <c r="B289" s="310"/>
      <c r="C289" s="310"/>
      <c r="D289" s="310"/>
      <c r="E289" s="310"/>
      <c r="F289" s="310"/>
      <c r="G289" s="310"/>
      <c r="H289" s="310"/>
      <c r="I289" s="311"/>
    </row>
    <row r="290" spans="1:9" x14ac:dyDescent="0.2">
      <c r="A290" s="392" t="s">
        <v>397</v>
      </c>
      <c r="B290" s="310"/>
      <c r="C290" s="310"/>
      <c r="D290" s="310"/>
      <c r="E290" s="310"/>
      <c r="F290" s="310"/>
      <c r="G290" s="310"/>
      <c r="H290" s="310"/>
      <c r="I290" s="311"/>
    </row>
    <row r="291" spans="1:9" x14ac:dyDescent="0.2">
      <c r="A291" s="407"/>
      <c r="B291" s="310"/>
      <c r="C291" s="310"/>
      <c r="D291" s="310"/>
      <c r="E291" s="310"/>
      <c r="F291" s="310"/>
      <c r="G291" s="310"/>
      <c r="H291" s="310"/>
      <c r="I291" s="311"/>
    </row>
    <row r="292" spans="1:9" x14ac:dyDescent="0.2">
      <c r="A292" s="408" t="s">
        <v>398</v>
      </c>
      <c r="B292" s="306"/>
      <c r="C292" s="306"/>
      <c r="D292" s="306"/>
      <c r="E292" s="306"/>
      <c r="F292" s="306"/>
      <c r="G292" s="306"/>
      <c r="H292" s="306"/>
      <c r="I292" s="223"/>
    </row>
    <row r="293" spans="1:9" x14ac:dyDescent="0.2">
      <c r="A293" s="308"/>
      <c r="B293" s="308"/>
      <c r="C293" s="308"/>
      <c r="D293" s="308"/>
      <c r="E293" s="308"/>
      <c r="F293" s="308"/>
      <c r="G293" s="308"/>
      <c r="H293" s="308"/>
      <c r="I293" s="223"/>
    </row>
    <row r="294" spans="1:9" x14ac:dyDescent="0.2">
      <c r="A294" s="409" t="s">
        <v>487</v>
      </c>
      <c r="B294" s="311"/>
      <c r="C294" s="409" t="s">
        <v>399</v>
      </c>
      <c r="D294" s="345"/>
      <c r="E294" s="409" t="s">
        <v>400</v>
      </c>
      <c r="F294" s="311"/>
      <c r="G294" s="409" t="s">
        <v>324</v>
      </c>
      <c r="H294" s="310"/>
      <c r="I294" s="311"/>
    </row>
    <row r="295" spans="1:9" x14ac:dyDescent="0.2">
      <c r="A295" s="400" t="s">
        <v>393</v>
      </c>
      <c r="B295" s="311"/>
      <c r="C295" s="398" t="s">
        <v>401</v>
      </c>
      <c r="D295" s="310"/>
      <c r="E295" s="399">
        <v>0</v>
      </c>
      <c r="F295" s="311"/>
      <c r="G295" s="384">
        <v>0</v>
      </c>
      <c r="H295" s="310"/>
      <c r="I295" s="311"/>
    </row>
    <row r="296" spans="1:9" x14ac:dyDescent="0.2">
      <c r="A296" s="400" t="s">
        <v>396</v>
      </c>
      <c r="B296" s="311"/>
      <c r="C296" s="401" t="s">
        <v>334</v>
      </c>
      <c r="D296" s="310"/>
      <c r="E296" s="399">
        <f>I201</f>
        <v>4811.7476043340812</v>
      </c>
      <c r="F296" s="311"/>
      <c r="G296" s="402">
        <f>ROUND((1/450)*E296,2)</f>
        <v>10.69</v>
      </c>
      <c r="H296" s="310"/>
      <c r="I296" s="311"/>
    </row>
    <row r="297" spans="1:9" x14ac:dyDescent="0.2">
      <c r="A297" s="388" t="s">
        <v>26</v>
      </c>
      <c r="B297" s="310"/>
      <c r="C297" s="310"/>
      <c r="D297" s="310"/>
      <c r="E297" s="310"/>
      <c r="F297" s="311"/>
      <c r="G297" s="403">
        <f>SUM(G295+G296)</f>
        <v>10.69</v>
      </c>
      <c r="H297" s="310"/>
      <c r="I297" s="311"/>
    </row>
    <row r="298" spans="1:9" x14ac:dyDescent="0.2">
      <c r="A298" s="391"/>
      <c r="B298" s="310"/>
      <c r="C298" s="310"/>
      <c r="D298" s="310"/>
      <c r="E298" s="310"/>
      <c r="F298" s="310"/>
      <c r="G298" s="310"/>
      <c r="H298" s="310"/>
      <c r="I298" s="311"/>
    </row>
    <row r="299" spans="1:9" x14ac:dyDescent="0.2">
      <c r="A299" s="392" t="s">
        <v>402</v>
      </c>
      <c r="B299" s="310"/>
      <c r="C299" s="310"/>
      <c r="D299" s="310"/>
      <c r="E299" s="310"/>
      <c r="F299" s="310"/>
      <c r="G299" s="310"/>
      <c r="H299" s="310"/>
      <c r="I299" s="311"/>
    </row>
    <row r="300" spans="1:9" x14ac:dyDescent="0.2">
      <c r="A300" s="393"/>
      <c r="B300" s="310"/>
      <c r="C300" s="310"/>
      <c r="D300" s="310"/>
      <c r="E300" s="310"/>
      <c r="F300" s="310"/>
      <c r="G300" s="310"/>
      <c r="H300" s="310"/>
      <c r="I300" s="311"/>
    </row>
    <row r="301" spans="1:9" x14ac:dyDescent="0.2">
      <c r="A301" s="394" t="s">
        <v>488</v>
      </c>
      <c r="B301" s="324"/>
      <c r="C301" s="324"/>
      <c r="D301" s="324"/>
      <c r="E301" s="324"/>
      <c r="F301" s="324"/>
      <c r="G301" s="324"/>
      <c r="H301" s="324"/>
      <c r="I301" s="324"/>
    </row>
    <row r="302" spans="1:9" x14ac:dyDescent="0.2">
      <c r="A302" s="395" t="s">
        <v>403</v>
      </c>
      <c r="B302" s="324"/>
      <c r="C302" s="324"/>
      <c r="D302" s="324"/>
      <c r="E302" s="324"/>
      <c r="F302" s="324"/>
      <c r="G302" s="324"/>
      <c r="H302" s="324"/>
      <c r="I302" s="325"/>
    </row>
    <row r="303" spans="1:9" x14ac:dyDescent="0.2">
      <c r="A303" s="326"/>
      <c r="B303" s="308"/>
      <c r="C303" s="308"/>
      <c r="D303" s="308"/>
      <c r="E303" s="308"/>
      <c r="F303" s="308"/>
      <c r="G303" s="308"/>
      <c r="H303" s="308"/>
      <c r="I303" s="318"/>
    </row>
    <row r="304" spans="1:9" ht="25.5" x14ac:dyDescent="0.2">
      <c r="A304" s="397" t="s">
        <v>1</v>
      </c>
      <c r="B304" s="321"/>
      <c r="C304" s="322"/>
      <c r="D304" s="396" t="s">
        <v>404</v>
      </c>
      <c r="E304" s="322"/>
      <c r="F304" s="224" t="s">
        <v>405</v>
      </c>
      <c r="G304" s="396" t="s">
        <v>406</v>
      </c>
      <c r="H304" s="321"/>
      <c r="I304" s="322"/>
    </row>
    <row r="305" spans="1:9" x14ac:dyDescent="0.2">
      <c r="A305" s="380" t="s">
        <v>195</v>
      </c>
      <c r="B305" s="310"/>
      <c r="C305" s="311"/>
      <c r="D305" s="371">
        <f>G211</f>
        <v>4.01</v>
      </c>
      <c r="E305" s="311"/>
      <c r="F305" s="225">
        <f t="shared" ref="F305:F312" si="5">H14</f>
        <v>618.18000000000006</v>
      </c>
      <c r="G305" s="372">
        <f t="shared" ref="G305:G311" si="6">ROUND(D305*F305,2)</f>
        <v>2478.9</v>
      </c>
      <c r="H305" s="310"/>
      <c r="I305" s="311"/>
    </row>
    <row r="306" spans="1:9" x14ac:dyDescent="0.2">
      <c r="A306" s="380" t="s">
        <v>197</v>
      </c>
      <c r="B306" s="310"/>
      <c r="C306" s="311"/>
      <c r="D306" s="371">
        <f>G215</f>
        <v>4.01</v>
      </c>
      <c r="E306" s="311"/>
      <c r="F306" s="225">
        <f t="shared" si="5"/>
        <v>4340.7919999999995</v>
      </c>
      <c r="G306" s="372">
        <f t="shared" si="6"/>
        <v>17406.580000000002</v>
      </c>
      <c r="H306" s="310"/>
      <c r="I306" s="311"/>
    </row>
    <row r="307" spans="1:9" x14ac:dyDescent="0.2">
      <c r="A307" s="380" t="s">
        <v>198</v>
      </c>
      <c r="B307" s="310"/>
      <c r="C307" s="311"/>
      <c r="D307" s="371">
        <f>G219</f>
        <v>10.69</v>
      </c>
      <c r="E307" s="311"/>
      <c r="F307" s="225">
        <f t="shared" si="5"/>
        <v>1079.386</v>
      </c>
      <c r="G307" s="372">
        <f t="shared" si="6"/>
        <v>11538.64</v>
      </c>
      <c r="H307" s="310"/>
      <c r="I307" s="311"/>
    </row>
    <row r="308" spans="1:9" x14ac:dyDescent="0.2">
      <c r="A308" s="380" t="s">
        <v>199</v>
      </c>
      <c r="B308" s="310"/>
      <c r="C308" s="311"/>
      <c r="D308" s="371">
        <f>G223</f>
        <v>1.92</v>
      </c>
      <c r="E308" s="311"/>
      <c r="F308" s="225">
        <f t="shared" si="5"/>
        <v>621.10599999999999</v>
      </c>
      <c r="G308" s="372">
        <f t="shared" si="6"/>
        <v>1192.52</v>
      </c>
      <c r="H308" s="310"/>
      <c r="I308" s="311"/>
    </row>
    <row r="309" spans="1:9" x14ac:dyDescent="0.2">
      <c r="A309" s="380" t="s">
        <v>200</v>
      </c>
      <c r="B309" s="310"/>
      <c r="C309" s="311"/>
      <c r="D309" s="371">
        <v>0</v>
      </c>
      <c r="E309" s="311"/>
      <c r="F309" s="225">
        <f t="shared" si="5"/>
        <v>0</v>
      </c>
      <c r="G309" s="372">
        <f t="shared" si="6"/>
        <v>0</v>
      </c>
      <c r="H309" s="310"/>
      <c r="I309" s="311"/>
    </row>
    <row r="310" spans="1:9" x14ac:dyDescent="0.2">
      <c r="A310" s="370" t="s">
        <v>201</v>
      </c>
      <c r="B310" s="310"/>
      <c r="C310" s="311"/>
      <c r="D310" s="371">
        <f>G231</f>
        <v>3.21</v>
      </c>
      <c r="E310" s="311"/>
      <c r="F310" s="225">
        <f t="shared" si="5"/>
        <v>1583.2740000000001</v>
      </c>
      <c r="G310" s="372">
        <f t="shared" si="6"/>
        <v>5082.3100000000004</v>
      </c>
      <c r="H310" s="310"/>
      <c r="I310" s="311"/>
    </row>
    <row r="311" spans="1:9" x14ac:dyDescent="0.2">
      <c r="A311" s="375" t="s">
        <v>407</v>
      </c>
      <c r="B311" s="310"/>
      <c r="C311" s="311"/>
      <c r="D311" s="376">
        <f>G235</f>
        <v>16.04</v>
      </c>
      <c r="E311" s="311"/>
      <c r="F311" s="226">
        <f t="shared" si="5"/>
        <v>491.22</v>
      </c>
      <c r="G311" s="372">
        <f t="shared" si="6"/>
        <v>7879.17</v>
      </c>
      <c r="H311" s="310"/>
      <c r="I311" s="311"/>
    </row>
    <row r="312" spans="1:9" x14ac:dyDescent="0.2">
      <c r="A312" s="378" t="s">
        <v>202</v>
      </c>
      <c r="B312" s="310"/>
      <c r="C312" s="310"/>
      <c r="D312" s="310"/>
      <c r="E312" s="311"/>
      <c r="F312" s="227">
        <f t="shared" si="5"/>
        <v>8733.9599999999991</v>
      </c>
      <c r="G312" s="377">
        <f>SUM(G305:G311)</f>
        <v>45578.12</v>
      </c>
      <c r="H312" s="310"/>
      <c r="I312" s="311"/>
    </row>
    <row r="313" spans="1:9" x14ac:dyDescent="0.2">
      <c r="A313" s="379"/>
      <c r="B313" s="310"/>
      <c r="C313" s="310"/>
      <c r="D313" s="310"/>
      <c r="E313" s="310"/>
      <c r="F313" s="310"/>
      <c r="G313" s="310"/>
      <c r="H313" s="310"/>
      <c r="I313" s="311"/>
    </row>
    <row r="314" spans="1:9" x14ac:dyDescent="0.2">
      <c r="A314" s="373" t="s">
        <v>203</v>
      </c>
      <c r="B314" s="308"/>
      <c r="C314" s="318"/>
      <c r="D314" s="374">
        <f>G242</f>
        <v>1.78</v>
      </c>
      <c r="E314" s="318"/>
      <c r="F314" s="228">
        <f t="shared" ref="F314:F320" si="7">H23</f>
        <v>812</v>
      </c>
      <c r="G314" s="372">
        <f t="shared" ref="G314:G319" si="8">ROUND(D314*F314,2)</f>
        <v>1445.36</v>
      </c>
      <c r="H314" s="310"/>
      <c r="I314" s="311"/>
    </row>
    <row r="315" spans="1:9" x14ac:dyDescent="0.2">
      <c r="A315" s="370" t="s">
        <v>408</v>
      </c>
      <c r="B315" s="310"/>
      <c r="C315" s="311"/>
      <c r="D315" s="371">
        <f>G246</f>
        <v>0.53</v>
      </c>
      <c r="E315" s="311"/>
      <c r="F315" s="229">
        <f t="shared" si="7"/>
        <v>0</v>
      </c>
      <c r="G315" s="372">
        <f t="shared" si="8"/>
        <v>0</v>
      </c>
      <c r="H315" s="310"/>
      <c r="I315" s="311"/>
    </row>
    <row r="316" spans="1:9" x14ac:dyDescent="0.2">
      <c r="A316" s="370" t="s">
        <v>409</v>
      </c>
      <c r="B316" s="310"/>
      <c r="C316" s="311"/>
      <c r="D316" s="371">
        <f>G250</f>
        <v>1.78</v>
      </c>
      <c r="E316" s="311"/>
      <c r="F316" s="229">
        <f t="shared" si="7"/>
        <v>0</v>
      </c>
      <c r="G316" s="372">
        <f t="shared" si="8"/>
        <v>0</v>
      </c>
      <c r="H316" s="310"/>
      <c r="I316" s="311"/>
    </row>
    <row r="317" spans="1:9" x14ac:dyDescent="0.2">
      <c r="A317" s="370" t="s">
        <v>410</v>
      </c>
      <c r="B317" s="310"/>
      <c r="C317" s="311"/>
      <c r="D317" s="371">
        <f>G254</f>
        <v>1.78</v>
      </c>
      <c r="E317" s="311"/>
      <c r="F317" s="229">
        <f t="shared" si="7"/>
        <v>0</v>
      </c>
      <c r="G317" s="372">
        <f t="shared" si="8"/>
        <v>0</v>
      </c>
      <c r="H317" s="310"/>
      <c r="I317" s="311"/>
    </row>
    <row r="318" spans="1:9" x14ac:dyDescent="0.2">
      <c r="A318" s="370" t="s">
        <v>411</v>
      </c>
      <c r="B318" s="310"/>
      <c r="C318" s="311"/>
      <c r="D318" s="371">
        <f>G258</f>
        <v>1.78</v>
      </c>
      <c r="E318" s="311"/>
      <c r="F318" s="229">
        <f t="shared" si="7"/>
        <v>0</v>
      </c>
      <c r="G318" s="372">
        <f t="shared" si="8"/>
        <v>0</v>
      </c>
      <c r="H318" s="310"/>
      <c r="I318" s="311"/>
    </row>
    <row r="319" spans="1:9" x14ac:dyDescent="0.2">
      <c r="A319" s="444" t="s">
        <v>412</v>
      </c>
      <c r="B319" s="310"/>
      <c r="C319" s="311"/>
      <c r="D319" s="371">
        <f>G262</f>
        <v>0.05</v>
      </c>
      <c r="E319" s="311"/>
      <c r="F319" s="229">
        <f t="shared" si="7"/>
        <v>0</v>
      </c>
      <c r="G319" s="372">
        <f t="shared" si="8"/>
        <v>0</v>
      </c>
      <c r="H319" s="310"/>
      <c r="I319" s="311"/>
    </row>
    <row r="320" spans="1:9" x14ac:dyDescent="0.2">
      <c r="A320" s="378" t="s">
        <v>209</v>
      </c>
      <c r="B320" s="310"/>
      <c r="C320" s="310"/>
      <c r="D320" s="310"/>
      <c r="E320" s="311"/>
      <c r="F320" s="230">
        <f t="shared" si="7"/>
        <v>812</v>
      </c>
      <c r="G320" s="377">
        <f>SUM(G314:G319)</f>
        <v>1445.36</v>
      </c>
      <c r="H320" s="310"/>
      <c r="I320" s="311"/>
    </row>
    <row r="321" spans="1:9" x14ac:dyDescent="0.2">
      <c r="A321" s="429"/>
      <c r="B321" s="310"/>
      <c r="C321" s="310"/>
      <c r="D321" s="310"/>
      <c r="E321" s="310"/>
      <c r="F321" s="310"/>
      <c r="G321" s="310"/>
      <c r="H321" s="310"/>
      <c r="I321" s="311"/>
    </row>
    <row r="322" spans="1:9" x14ac:dyDescent="0.2">
      <c r="A322" s="373" t="s">
        <v>210</v>
      </c>
      <c r="B322" s="308"/>
      <c r="C322" s="318"/>
      <c r="D322" s="374">
        <f>H271</f>
        <v>2.5499999999999998</v>
      </c>
      <c r="E322" s="318"/>
      <c r="F322" s="231">
        <f>H31</f>
        <v>182.798</v>
      </c>
      <c r="G322" s="372">
        <f>ROUND(D322*F322,2)</f>
        <v>466.13</v>
      </c>
      <c r="H322" s="310"/>
      <c r="I322" s="311"/>
    </row>
    <row r="323" spans="1:9" x14ac:dyDescent="0.2">
      <c r="A323" s="370" t="s">
        <v>413</v>
      </c>
      <c r="B323" s="310"/>
      <c r="C323" s="311"/>
      <c r="D323" s="371">
        <f>H275</f>
        <v>1.07</v>
      </c>
      <c r="E323" s="311"/>
      <c r="F323" s="225">
        <f>H32</f>
        <v>193.184</v>
      </c>
      <c r="G323" s="372">
        <f t="shared" ref="G323:G324" si="9">ROUND((D323*F323),2)</f>
        <v>206.71</v>
      </c>
      <c r="H323" s="310"/>
      <c r="I323" s="311"/>
    </row>
    <row r="324" spans="1:9" x14ac:dyDescent="0.2">
      <c r="A324" s="370" t="s">
        <v>414</v>
      </c>
      <c r="B324" s="310"/>
      <c r="C324" s="311"/>
      <c r="D324" s="371">
        <f>H279</f>
        <v>1.07</v>
      </c>
      <c r="E324" s="311"/>
      <c r="F324" s="225">
        <f>H33</f>
        <v>375.98200000000003</v>
      </c>
      <c r="G324" s="372">
        <f t="shared" si="9"/>
        <v>402.3</v>
      </c>
      <c r="H324" s="310"/>
      <c r="I324" s="311"/>
    </row>
    <row r="325" spans="1:9" x14ac:dyDescent="0.2">
      <c r="A325" s="378" t="s">
        <v>415</v>
      </c>
      <c r="B325" s="310"/>
      <c r="C325" s="310"/>
      <c r="D325" s="310"/>
      <c r="E325" s="311"/>
      <c r="F325" s="227">
        <f>H34</f>
        <v>751.96</v>
      </c>
      <c r="G325" s="377">
        <f>SUM(G322:G324)</f>
        <v>1075.1400000000001</v>
      </c>
      <c r="H325" s="310"/>
      <c r="I325" s="311"/>
    </row>
    <row r="326" spans="1:9" x14ac:dyDescent="0.2">
      <c r="A326" s="429"/>
      <c r="B326" s="310"/>
      <c r="C326" s="310"/>
      <c r="D326" s="310"/>
      <c r="E326" s="310"/>
      <c r="F326" s="310"/>
      <c r="G326" s="310"/>
      <c r="H326" s="310"/>
      <c r="I326" s="311"/>
    </row>
    <row r="327" spans="1:9" x14ac:dyDescent="0.2">
      <c r="A327" s="430" t="s">
        <v>416</v>
      </c>
      <c r="B327" s="308"/>
      <c r="C327" s="318"/>
      <c r="D327" s="374">
        <f>H287</f>
        <v>0.21</v>
      </c>
      <c r="E327" s="318"/>
      <c r="F327" s="232">
        <f>H37</f>
        <v>0</v>
      </c>
      <c r="G327" s="425">
        <f>ROUND((D327*F327),2)</f>
        <v>0</v>
      </c>
      <c r="H327" s="310"/>
      <c r="I327" s="311"/>
    </row>
    <row r="328" spans="1:9" x14ac:dyDescent="0.2">
      <c r="A328" s="378" t="s">
        <v>417</v>
      </c>
      <c r="B328" s="310"/>
      <c r="C328" s="310"/>
      <c r="D328" s="310"/>
      <c r="E328" s="311"/>
      <c r="F328" s="227">
        <f t="shared" ref="F328:G328" si="10">F327</f>
        <v>0</v>
      </c>
      <c r="G328" s="377">
        <f t="shared" si="10"/>
        <v>0</v>
      </c>
      <c r="H328" s="310"/>
      <c r="I328" s="311"/>
    </row>
    <row r="329" spans="1:9" x14ac:dyDescent="0.2">
      <c r="A329" s="429"/>
      <c r="B329" s="310"/>
      <c r="C329" s="310"/>
      <c r="D329" s="310"/>
      <c r="E329" s="310"/>
      <c r="F329" s="310"/>
      <c r="G329" s="310"/>
      <c r="H329" s="310"/>
      <c r="I329" s="311"/>
    </row>
    <row r="330" spans="1:9" x14ac:dyDescent="0.2">
      <c r="A330" s="431" t="s">
        <v>216</v>
      </c>
      <c r="B330" s="308"/>
      <c r="C330" s="318"/>
      <c r="D330" s="374">
        <f>G297</f>
        <v>10.69</v>
      </c>
      <c r="E330" s="318"/>
      <c r="F330" s="231">
        <f t="shared" ref="F330:F331" si="11">H39</f>
        <v>54.5</v>
      </c>
      <c r="G330" s="372">
        <f>ROUND((D330*F330),2)</f>
        <v>582.61</v>
      </c>
      <c r="H330" s="310"/>
      <c r="I330" s="311"/>
    </row>
    <row r="331" spans="1:9" x14ac:dyDescent="0.2">
      <c r="A331" s="424" t="s">
        <v>418</v>
      </c>
      <c r="B331" s="310"/>
      <c r="C331" s="310"/>
      <c r="D331" s="310"/>
      <c r="E331" s="311"/>
      <c r="F331" s="233">
        <f t="shared" si="11"/>
        <v>54.5</v>
      </c>
      <c r="G331" s="425">
        <f>SUM(G330)</f>
        <v>582.61</v>
      </c>
      <c r="H331" s="310"/>
      <c r="I331" s="311"/>
    </row>
    <row r="332" spans="1:9" x14ac:dyDescent="0.2">
      <c r="A332" s="410"/>
      <c r="B332" s="310"/>
      <c r="C332" s="310"/>
      <c r="D332" s="310"/>
      <c r="E332" s="310"/>
      <c r="F332" s="310"/>
      <c r="G332" s="310"/>
      <c r="H332" s="310"/>
      <c r="I332" s="311"/>
    </row>
    <row r="333" spans="1:9" x14ac:dyDescent="0.2">
      <c r="A333" s="370" t="s">
        <v>217</v>
      </c>
      <c r="B333" s="310"/>
      <c r="C333" s="310"/>
      <c r="D333" s="310"/>
      <c r="E333" s="311"/>
      <c r="F333" s="225">
        <f t="shared" ref="F333:F334" si="12">H42</f>
        <v>0</v>
      </c>
      <c r="G333" s="372">
        <f>H333</f>
        <v>0</v>
      </c>
      <c r="H333" s="310"/>
      <c r="I333" s="311"/>
    </row>
    <row r="334" spans="1:9" x14ac:dyDescent="0.2">
      <c r="A334" s="426" t="s">
        <v>218</v>
      </c>
      <c r="B334" s="310"/>
      <c r="C334" s="310"/>
      <c r="D334" s="310"/>
      <c r="E334" s="310"/>
      <c r="F334" s="234">
        <f t="shared" si="12"/>
        <v>0</v>
      </c>
      <c r="G334" s="427">
        <f>G333</f>
        <v>0</v>
      </c>
      <c r="H334" s="310"/>
      <c r="I334" s="311"/>
    </row>
    <row r="335" spans="1:9" x14ac:dyDescent="0.2">
      <c r="A335" s="421"/>
      <c r="B335" s="310"/>
      <c r="C335" s="310"/>
      <c r="D335" s="310"/>
      <c r="E335" s="310"/>
      <c r="F335" s="310"/>
      <c r="G335" s="310"/>
      <c r="H335" s="310"/>
      <c r="I335" s="311"/>
    </row>
    <row r="336" spans="1:9" x14ac:dyDescent="0.2">
      <c r="A336" s="428" t="s">
        <v>26</v>
      </c>
      <c r="B336" s="308"/>
      <c r="C336" s="308"/>
      <c r="D336" s="308"/>
      <c r="E336" s="318"/>
      <c r="F336" s="232">
        <f>ROUND(F312+F320+F325+F328+F331+F334,2)</f>
        <v>10352.42</v>
      </c>
      <c r="G336" s="425">
        <f>SUM(G312+G320+G325+G328+G331+G334)</f>
        <v>48681.23</v>
      </c>
      <c r="H336" s="310"/>
      <c r="I336" s="311"/>
    </row>
    <row r="337" spans="1:9" x14ac:dyDescent="0.2">
      <c r="A337" s="410"/>
      <c r="B337" s="310"/>
      <c r="C337" s="310"/>
      <c r="D337" s="310"/>
      <c r="E337" s="310"/>
      <c r="F337" s="310"/>
      <c r="G337" s="310"/>
      <c r="H337" s="310"/>
      <c r="I337" s="311"/>
    </row>
    <row r="338" spans="1:9" x14ac:dyDescent="0.2">
      <c r="A338" s="411" t="s">
        <v>419</v>
      </c>
      <c r="B338" s="310"/>
      <c r="C338" s="310"/>
      <c r="D338" s="310"/>
      <c r="E338" s="310"/>
      <c r="F338" s="311"/>
      <c r="G338" s="412">
        <f>G336</f>
        <v>48681.23</v>
      </c>
      <c r="H338" s="310"/>
      <c r="I338" s="311"/>
    </row>
    <row r="339" spans="1:9" ht="18" x14ac:dyDescent="0.25">
      <c r="A339" s="413"/>
      <c r="B339" s="414"/>
      <c r="C339" s="414"/>
      <c r="D339" s="414"/>
      <c r="E339" s="414"/>
      <c r="F339" s="414"/>
      <c r="G339" s="414"/>
      <c r="H339" s="414"/>
      <c r="I339" s="415"/>
    </row>
    <row r="340" spans="1:9" x14ac:dyDescent="0.2">
      <c r="A340" s="411" t="s">
        <v>420</v>
      </c>
      <c r="B340" s="310"/>
      <c r="C340" s="310"/>
      <c r="D340" s="310"/>
      <c r="E340" s="310"/>
      <c r="F340" s="311"/>
      <c r="G340" s="441">
        <f>H11</f>
        <v>12</v>
      </c>
      <c r="H340" s="310"/>
      <c r="I340" s="311"/>
    </row>
    <row r="341" spans="1:9" ht="18" x14ac:dyDescent="0.2">
      <c r="A341" s="442"/>
      <c r="B341" s="310"/>
      <c r="C341" s="310"/>
      <c r="D341" s="310"/>
      <c r="E341" s="310"/>
      <c r="F341" s="310"/>
      <c r="G341" s="310"/>
      <c r="H341" s="310"/>
      <c r="I341" s="345"/>
    </row>
    <row r="342" spans="1:9" ht="18" x14ac:dyDescent="0.2">
      <c r="A342" s="411" t="s">
        <v>489</v>
      </c>
      <c r="B342" s="310"/>
      <c r="C342" s="310"/>
      <c r="D342" s="310"/>
      <c r="E342" s="310"/>
      <c r="F342" s="311"/>
      <c r="G342" s="443">
        <f>ROUND(G336*G340,2)</f>
        <v>584174.76</v>
      </c>
      <c r="H342" s="310"/>
      <c r="I342" s="311"/>
    </row>
    <row r="343" spans="1:9" x14ac:dyDescent="0.2">
      <c r="A343" s="436"/>
      <c r="B343" s="310"/>
      <c r="C343" s="310"/>
      <c r="D343" s="310"/>
      <c r="E343" s="310"/>
      <c r="F343" s="310"/>
      <c r="G343" s="310"/>
      <c r="H343" s="310"/>
      <c r="I343" s="311"/>
    </row>
    <row r="344" spans="1:9" x14ac:dyDescent="0.2">
      <c r="A344" s="434" t="s">
        <v>490</v>
      </c>
      <c r="B344" s="310"/>
      <c r="C344" s="310"/>
      <c r="D344" s="310"/>
      <c r="E344" s="310"/>
      <c r="F344" s="310"/>
      <c r="G344" s="310"/>
      <c r="H344" s="310"/>
      <c r="I344" s="311"/>
    </row>
    <row r="345" spans="1:9" x14ac:dyDescent="0.2">
      <c r="A345" s="437" t="s">
        <v>421</v>
      </c>
      <c r="B345" s="324"/>
      <c r="C345" s="324"/>
      <c r="D345" s="324"/>
      <c r="E345" s="324"/>
      <c r="F345" s="324"/>
      <c r="G345" s="325"/>
      <c r="H345" s="438" t="s">
        <v>422</v>
      </c>
      <c r="I345" s="325"/>
    </row>
    <row r="346" spans="1:9" x14ac:dyDescent="0.2">
      <c r="A346" s="326"/>
      <c r="B346" s="308"/>
      <c r="C346" s="308"/>
      <c r="D346" s="308"/>
      <c r="E346" s="308"/>
      <c r="F346" s="308"/>
      <c r="G346" s="318"/>
      <c r="H346" s="326"/>
      <c r="I346" s="318"/>
    </row>
    <row r="347" spans="1:9" x14ac:dyDescent="0.2">
      <c r="A347" s="439" t="s">
        <v>396</v>
      </c>
      <c r="B347" s="310"/>
      <c r="C347" s="310"/>
      <c r="D347" s="310"/>
      <c r="E347" s="310"/>
      <c r="F347" s="310"/>
      <c r="G347" s="311"/>
      <c r="H347" s="440"/>
      <c r="I347" s="311"/>
    </row>
    <row r="348" spans="1:9" x14ac:dyDescent="0.2">
      <c r="A348" s="439" t="s">
        <v>393</v>
      </c>
      <c r="B348" s="310"/>
      <c r="C348" s="310"/>
      <c r="D348" s="310"/>
      <c r="E348" s="310"/>
      <c r="F348" s="310"/>
      <c r="G348" s="311"/>
      <c r="H348" s="537">
        <f>'Cálculo Quantidade'!E21</f>
        <v>9.9970124024338585</v>
      </c>
      <c r="I348" s="311"/>
    </row>
    <row r="349" spans="1:9" x14ac:dyDescent="0.2">
      <c r="A349" s="370"/>
      <c r="B349" s="310"/>
      <c r="C349" s="310"/>
      <c r="D349" s="310"/>
      <c r="E349" s="310"/>
      <c r="F349" s="310"/>
      <c r="G349" s="310"/>
      <c r="H349" s="310"/>
      <c r="I349" s="311"/>
    </row>
    <row r="350" spans="1:9" x14ac:dyDescent="0.2">
      <c r="A350" s="433"/>
      <c r="B350" s="324"/>
      <c r="C350" s="324"/>
      <c r="D350" s="324"/>
      <c r="E350" s="324"/>
      <c r="F350" s="324"/>
      <c r="G350" s="324"/>
      <c r="H350" s="324"/>
      <c r="I350" s="325"/>
    </row>
    <row r="351" spans="1:9" x14ac:dyDescent="0.2">
      <c r="A351" s="326"/>
      <c r="B351" s="308"/>
      <c r="C351" s="308"/>
      <c r="D351" s="308"/>
      <c r="E351" s="308"/>
      <c r="F351" s="308"/>
      <c r="G351" s="308"/>
      <c r="H351" s="308"/>
      <c r="I351" s="318"/>
    </row>
    <row r="352" spans="1:9" x14ac:dyDescent="0.2">
      <c r="A352" s="434" t="s">
        <v>491</v>
      </c>
      <c r="B352" s="310"/>
      <c r="C352" s="310"/>
      <c r="D352" s="310"/>
      <c r="E352" s="310"/>
      <c r="F352" s="310"/>
      <c r="G352" s="310"/>
      <c r="H352" s="310"/>
      <c r="I352" s="311"/>
    </row>
    <row r="353" spans="1:9" x14ac:dyDescent="0.2">
      <c r="A353" s="409" t="s">
        <v>423</v>
      </c>
      <c r="B353" s="310"/>
      <c r="C353" s="310"/>
      <c r="D353" s="310"/>
      <c r="E353" s="310"/>
      <c r="F353" s="310"/>
      <c r="G353" s="311"/>
      <c r="H353" s="409" t="s">
        <v>424</v>
      </c>
      <c r="I353" s="311"/>
    </row>
    <row r="354" spans="1:9" ht="15" x14ac:dyDescent="0.25">
      <c r="A354" s="435"/>
      <c r="B354" s="310"/>
      <c r="C354" s="310"/>
      <c r="D354" s="310"/>
      <c r="E354" s="310"/>
      <c r="F354" s="310"/>
      <c r="G354" s="311"/>
      <c r="H354" s="432"/>
      <c r="I354" s="311"/>
    </row>
    <row r="355" spans="1:9" x14ac:dyDescent="0.2">
      <c r="A355" s="380"/>
      <c r="B355" s="310"/>
      <c r="C355" s="310"/>
      <c r="D355" s="310"/>
      <c r="E355" s="310"/>
      <c r="F355" s="310"/>
      <c r="G355" s="311"/>
      <c r="H355" s="432"/>
      <c r="I355" s="311"/>
    </row>
    <row r="356" spans="1:9" x14ac:dyDescent="0.2">
      <c r="A356" s="370"/>
      <c r="B356" s="310"/>
      <c r="C356" s="310"/>
      <c r="D356" s="310"/>
      <c r="E356" s="310"/>
      <c r="F356" s="310"/>
      <c r="G356" s="311"/>
      <c r="H356" s="432"/>
      <c r="I356" s="311"/>
    </row>
    <row r="357" spans="1:9" x14ac:dyDescent="0.2">
      <c r="A357" s="133"/>
      <c r="B357" s="133"/>
      <c r="C357" s="133"/>
      <c r="D357" s="133"/>
      <c r="E357" s="133"/>
      <c r="F357" s="133"/>
      <c r="G357" s="133"/>
      <c r="H357" s="133"/>
      <c r="I357" s="134"/>
    </row>
    <row r="358" spans="1:9" x14ac:dyDescent="0.2">
      <c r="A358" s="133"/>
      <c r="B358" s="133"/>
      <c r="C358" s="133"/>
      <c r="D358" s="133"/>
      <c r="E358" s="133"/>
      <c r="F358" s="133"/>
      <c r="G358" s="133"/>
      <c r="H358" s="133"/>
      <c r="I358" s="134"/>
    </row>
    <row r="359" spans="1:9" x14ac:dyDescent="0.2">
      <c r="A359" s="133"/>
      <c r="B359" s="133"/>
      <c r="C359" s="133"/>
      <c r="D359" s="133"/>
      <c r="E359" s="133"/>
      <c r="F359" s="133"/>
      <c r="G359" s="133"/>
      <c r="H359" s="133"/>
      <c r="I359" s="134"/>
    </row>
    <row r="360" spans="1:9" x14ac:dyDescent="0.2">
      <c r="A360" s="133"/>
      <c r="B360" s="133"/>
      <c r="C360" s="133"/>
      <c r="D360" s="133"/>
      <c r="E360" s="133"/>
      <c r="F360" s="133"/>
      <c r="G360" s="133"/>
      <c r="H360" s="133"/>
      <c r="I360" s="134"/>
    </row>
    <row r="361" spans="1:9" x14ac:dyDescent="0.2">
      <c r="A361" s="133"/>
      <c r="B361" s="133"/>
      <c r="C361" s="133"/>
      <c r="D361" s="133"/>
      <c r="E361" s="133"/>
      <c r="F361" s="133"/>
      <c r="G361" s="133"/>
      <c r="H361" s="133"/>
      <c r="I361" s="134"/>
    </row>
    <row r="362" spans="1:9" x14ac:dyDescent="0.2">
      <c r="A362" s="133"/>
      <c r="B362" s="133"/>
      <c r="C362" s="133"/>
      <c r="D362" s="133"/>
      <c r="E362" s="133"/>
      <c r="F362" s="133"/>
      <c r="G362" s="133"/>
      <c r="H362" s="133"/>
      <c r="I362" s="134"/>
    </row>
    <row r="363" spans="1:9" x14ac:dyDescent="0.2">
      <c r="A363" s="133"/>
      <c r="B363" s="133"/>
      <c r="C363" s="133"/>
      <c r="D363" s="133"/>
      <c r="E363" s="133"/>
      <c r="F363" s="133"/>
      <c r="G363" s="133"/>
      <c r="H363" s="133"/>
      <c r="I363" s="134"/>
    </row>
    <row r="364" spans="1:9" x14ac:dyDescent="0.2">
      <c r="A364" s="133"/>
      <c r="B364" s="133"/>
      <c r="C364" s="133"/>
      <c r="D364" s="133"/>
      <c r="E364" s="133"/>
      <c r="F364" s="133"/>
      <c r="G364" s="133"/>
      <c r="H364" s="133"/>
      <c r="I364" s="134"/>
    </row>
    <row r="365" spans="1:9" x14ac:dyDescent="0.2">
      <c r="A365" s="133"/>
      <c r="B365" s="133"/>
      <c r="C365" s="133"/>
      <c r="D365" s="133"/>
      <c r="E365" s="133"/>
      <c r="F365" s="133"/>
      <c r="G365" s="133"/>
      <c r="H365" s="133"/>
      <c r="I365" s="134"/>
    </row>
    <row r="366" spans="1:9" x14ac:dyDescent="0.2">
      <c r="A366" s="133"/>
      <c r="B366" s="133"/>
      <c r="C366" s="133"/>
      <c r="D366" s="133"/>
      <c r="E366" s="133"/>
      <c r="F366" s="133"/>
      <c r="G366" s="133"/>
      <c r="H366" s="133"/>
      <c r="I366" s="134"/>
    </row>
    <row r="367" spans="1:9" x14ac:dyDescent="0.2">
      <c r="A367" s="133"/>
      <c r="B367" s="133"/>
      <c r="C367" s="133"/>
      <c r="D367" s="133"/>
      <c r="E367" s="133"/>
      <c r="F367" s="133"/>
      <c r="G367" s="133"/>
      <c r="H367" s="133"/>
      <c r="I367" s="134"/>
    </row>
    <row r="368" spans="1:9" x14ac:dyDescent="0.2">
      <c r="A368" s="133"/>
      <c r="B368" s="133"/>
      <c r="C368" s="133"/>
      <c r="D368" s="133"/>
      <c r="E368" s="133"/>
      <c r="F368" s="133"/>
      <c r="G368" s="133"/>
      <c r="H368" s="133"/>
      <c r="I368" s="134"/>
    </row>
    <row r="369" spans="1:9" x14ac:dyDescent="0.2">
      <c r="A369" s="133"/>
      <c r="B369" s="133"/>
      <c r="C369" s="133"/>
      <c r="D369" s="133"/>
      <c r="E369" s="133"/>
      <c r="F369" s="133"/>
      <c r="G369" s="133"/>
      <c r="H369" s="133"/>
      <c r="I369" s="134"/>
    </row>
    <row r="370" spans="1:9" x14ac:dyDescent="0.2">
      <c r="A370" s="133"/>
      <c r="B370" s="133"/>
      <c r="C370" s="133"/>
      <c r="D370" s="133"/>
      <c r="E370" s="133"/>
      <c r="F370" s="133"/>
      <c r="G370" s="133"/>
      <c r="H370" s="133"/>
      <c r="I370" s="134"/>
    </row>
    <row r="371" spans="1:9" x14ac:dyDescent="0.2">
      <c r="A371" s="133"/>
      <c r="B371" s="133"/>
      <c r="C371" s="133"/>
      <c r="D371" s="133"/>
      <c r="E371" s="133"/>
      <c r="F371" s="133"/>
      <c r="G371" s="133"/>
      <c r="H371" s="133"/>
      <c r="I371" s="134"/>
    </row>
    <row r="372" spans="1:9" x14ac:dyDescent="0.2">
      <c r="A372" s="133"/>
      <c r="B372" s="133"/>
      <c r="C372" s="133"/>
      <c r="D372" s="133"/>
      <c r="E372" s="133"/>
      <c r="F372" s="133"/>
      <c r="G372" s="133"/>
      <c r="H372" s="133"/>
      <c r="I372" s="134"/>
    </row>
    <row r="373" spans="1:9" x14ac:dyDescent="0.2">
      <c r="A373" s="133"/>
      <c r="B373" s="133"/>
      <c r="C373" s="133"/>
      <c r="D373" s="133"/>
      <c r="E373" s="133"/>
      <c r="F373" s="133"/>
      <c r="G373" s="133"/>
      <c r="H373" s="133"/>
      <c r="I373" s="134"/>
    </row>
    <row r="374" spans="1:9" x14ac:dyDescent="0.2">
      <c r="A374" s="133"/>
      <c r="B374" s="133"/>
      <c r="C374" s="133"/>
      <c r="D374" s="133"/>
      <c r="E374" s="133"/>
      <c r="F374" s="133"/>
      <c r="G374" s="133"/>
      <c r="H374" s="133"/>
      <c r="I374" s="134"/>
    </row>
    <row r="375" spans="1:9" x14ac:dyDescent="0.2">
      <c r="A375" s="133"/>
      <c r="B375" s="133"/>
      <c r="C375" s="133"/>
      <c r="D375" s="133"/>
      <c r="E375" s="133"/>
      <c r="F375" s="133"/>
      <c r="G375" s="133"/>
      <c r="H375" s="133"/>
      <c r="I375" s="134"/>
    </row>
    <row r="376" spans="1:9" x14ac:dyDescent="0.2">
      <c r="A376" s="133"/>
      <c r="B376" s="133"/>
      <c r="C376" s="133"/>
      <c r="D376" s="133"/>
      <c r="E376" s="133"/>
      <c r="F376" s="133"/>
      <c r="G376" s="133"/>
      <c r="H376" s="133"/>
      <c r="I376" s="134"/>
    </row>
    <row r="377" spans="1:9" x14ac:dyDescent="0.2">
      <c r="A377" s="133"/>
      <c r="B377" s="133"/>
      <c r="C377" s="133"/>
      <c r="D377" s="133"/>
      <c r="E377" s="133"/>
      <c r="F377" s="133"/>
      <c r="G377" s="133"/>
      <c r="H377" s="133"/>
      <c r="I377" s="134"/>
    </row>
    <row r="378" spans="1:9" x14ac:dyDescent="0.2">
      <c r="A378" s="133"/>
      <c r="B378" s="133"/>
      <c r="C378" s="133"/>
      <c r="D378" s="133"/>
      <c r="E378" s="133"/>
      <c r="F378" s="133"/>
      <c r="G378" s="133"/>
      <c r="H378" s="133"/>
      <c r="I378" s="134"/>
    </row>
    <row r="379" spans="1:9" x14ac:dyDescent="0.2">
      <c r="A379" s="133"/>
      <c r="B379" s="133"/>
      <c r="C379" s="133"/>
      <c r="D379" s="133"/>
      <c r="E379" s="133"/>
      <c r="F379" s="133"/>
      <c r="G379" s="133"/>
      <c r="H379" s="133"/>
      <c r="I379" s="134"/>
    </row>
    <row r="380" spans="1:9" x14ac:dyDescent="0.2">
      <c r="A380" s="133"/>
      <c r="B380" s="133"/>
      <c r="C380" s="133"/>
      <c r="D380" s="133"/>
      <c r="E380" s="133"/>
      <c r="F380" s="133"/>
      <c r="G380" s="133"/>
      <c r="H380" s="133"/>
      <c r="I380" s="134"/>
    </row>
    <row r="381" spans="1:9" x14ac:dyDescent="0.2">
      <c r="A381" s="133"/>
      <c r="B381" s="133"/>
      <c r="C381" s="133"/>
      <c r="D381" s="133"/>
      <c r="E381" s="133"/>
      <c r="F381" s="133"/>
      <c r="G381" s="133"/>
      <c r="H381" s="133"/>
      <c r="I381" s="134"/>
    </row>
    <row r="382" spans="1:9" x14ac:dyDescent="0.2">
      <c r="A382" s="133"/>
      <c r="B382" s="133"/>
      <c r="C382" s="133"/>
      <c r="D382" s="133"/>
      <c r="E382" s="133"/>
      <c r="F382" s="133"/>
      <c r="G382" s="133"/>
      <c r="H382" s="133"/>
      <c r="I382" s="134"/>
    </row>
    <row r="383" spans="1:9" x14ac:dyDescent="0.2">
      <c r="A383" s="133"/>
      <c r="B383" s="133"/>
      <c r="C383" s="133"/>
      <c r="D383" s="133"/>
      <c r="E383" s="133"/>
      <c r="F383" s="133"/>
      <c r="G383" s="133"/>
      <c r="H383" s="133"/>
      <c r="I383" s="134"/>
    </row>
    <row r="384" spans="1:9" x14ac:dyDescent="0.2">
      <c r="A384" s="133"/>
      <c r="B384" s="133"/>
      <c r="C384" s="133"/>
      <c r="D384" s="133"/>
      <c r="E384" s="133"/>
      <c r="F384" s="133"/>
      <c r="G384" s="133"/>
      <c r="H384" s="133"/>
      <c r="I384" s="134"/>
    </row>
    <row r="385" spans="1:9" x14ac:dyDescent="0.2">
      <c r="A385" s="133"/>
      <c r="B385" s="133"/>
      <c r="C385" s="133"/>
      <c r="D385" s="133"/>
      <c r="E385" s="133"/>
      <c r="F385" s="133"/>
      <c r="G385" s="133"/>
      <c r="H385" s="133"/>
      <c r="I385" s="134"/>
    </row>
    <row r="386" spans="1:9" x14ac:dyDescent="0.2">
      <c r="A386" s="133"/>
      <c r="B386" s="133"/>
      <c r="C386" s="133"/>
      <c r="D386" s="133"/>
      <c r="E386" s="133"/>
      <c r="F386" s="133"/>
      <c r="G386" s="133"/>
      <c r="H386" s="133"/>
      <c r="I386" s="134"/>
    </row>
    <row r="387" spans="1:9" x14ac:dyDescent="0.2">
      <c r="A387" s="133"/>
      <c r="B387" s="133"/>
      <c r="C387" s="133"/>
      <c r="D387" s="133"/>
      <c r="E387" s="133"/>
      <c r="F387" s="133"/>
      <c r="G387" s="133"/>
      <c r="H387" s="133"/>
      <c r="I387" s="134"/>
    </row>
    <row r="388" spans="1:9" x14ac:dyDescent="0.2">
      <c r="A388" s="133"/>
      <c r="B388" s="133"/>
      <c r="C388" s="133"/>
      <c r="D388" s="133"/>
      <c r="E388" s="133"/>
      <c r="F388" s="133"/>
      <c r="G388" s="133"/>
      <c r="H388" s="133"/>
      <c r="I388" s="134"/>
    </row>
    <row r="389" spans="1:9" x14ac:dyDescent="0.2">
      <c r="A389" s="133"/>
      <c r="B389" s="133"/>
      <c r="C389" s="133"/>
      <c r="D389" s="133"/>
      <c r="E389" s="133"/>
      <c r="F389" s="133"/>
      <c r="G389" s="133"/>
      <c r="H389" s="133"/>
      <c r="I389" s="134"/>
    </row>
    <row r="390" spans="1:9" x14ac:dyDescent="0.2">
      <c r="A390" s="133"/>
      <c r="B390" s="133"/>
      <c r="C390" s="133"/>
      <c r="D390" s="133"/>
      <c r="E390" s="133"/>
      <c r="F390" s="133"/>
      <c r="G390" s="133"/>
      <c r="H390" s="133"/>
      <c r="I390" s="134"/>
    </row>
    <row r="391" spans="1:9" x14ac:dyDescent="0.2">
      <c r="A391" s="133"/>
      <c r="B391" s="133"/>
      <c r="C391" s="133"/>
      <c r="D391" s="133"/>
      <c r="E391" s="133"/>
      <c r="F391" s="133"/>
      <c r="G391" s="133"/>
      <c r="H391" s="133"/>
      <c r="I391" s="134"/>
    </row>
    <row r="392" spans="1:9" x14ac:dyDescent="0.2">
      <c r="A392" s="133"/>
      <c r="B392" s="133"/>
      <c r="C392" s="133"/>
      <c r="D392" s="133"/>
      <c r="E392" s="133"/>
      <c r="F392" s="133"/>
      <c r="G392" s="133"/>
      <c r="H392" s="133"/>
      <c r="I392" s="134"/>
    </row>
    <row r="393" spans="1:9" x14ac:dyDescent="0.2">
      <c r="A393" s="133"/>
      <c r="B393" s="133"/>
      <c r="C393" s="133"/>
      <c r="D393" s="133"/>
      <c r="E393" s="133"/>
      <c r="F393" s="133"/>
      <c r="G393" s="133"/>
      <c r="H393" s="133"/>
      <c r="I393" s="134"/>
    </row>
    <row r="394" spans="1:9" x14ac:dyDescent="0.2">
      <c r="A394" s="133"/>
      <c r="B394" s="133"/>
      <c r="C394" s="133"/>
      <c r="D394" s="133"/>
      <c r="E394" s="133"/>
      <c r="F394" s="133"/>
      <c r="G394" s="133"/>
      <c r="H394" s="133"/>
      <c r="I394" s="134"/>
    </row>
    <row r="395" spans="1:9" x14ac:dyDescent="0.2">
      <c r="A395" s="133"/>
      <c r="B395" s="133"/>
      <c r="C395" s="133"/>
      <c r="D395" s="133"/>
      <c r="E395" s="133"/>
      <c r="F395" s="133"/>
      <c r="G395" s="133"/>
      <c r="H395" s="133"/>
      <c r="I395" s="134"/>
    </row>
    <row r="396" spans="1:9" x14ac:dyDescent="0.2">
      <c r="A396" s="133"/>
      <c r="B396" s="133"/>
      <c r="C396" s="133"/>
      <c r="D396" s="133"/>
      <c r="E396" s="133"/>
      <c r="F396" s="133"/>
      <c r="G396" s="133"/>
      <c r="H396" s="133"/>
      <c r="I396" s="134"/>
    </row>
    <row r="397" spans="1:9" x14ac:dyDescent="0.2">
      <c r="A397" s="133"/>
      <c r="B397" s="133"/>
      <c r="C397" s="133"/>
      <c r="D397" s="133"/>
      <c r="E397" s="133"/>
      <c r="F397" s="133"/>
      <c r="G397" s="133"/>
      <c r="H397" s="133"/>
      <c r="I397" s="134"/>
    </row>
    <row r="398" spans="1:9" x14ac:dyDescent="0.2">
      <c r="A398" s="133"/>
      <c r="B398" s="133"/>
      <c r="C398" s="133"/>
      <c r="D398" s="133"/>
      <c r="E398" s="133"/>
      <c r="F398" s="133"/>
      <c r="G398" s="133"/>
      <c r="H398" s="133"/>
      <c r="I398" s="134"/>
    </row>
    <row r="399" spans="1:9" x14ac:dyDescent="0.2">
      <c r="A399" s="133"/>
      <c r="B399" s="133"/>
      <c r="C399" s="133"/>
      <c r="D399" s="133"/>
      <c r="E399" s="133"/>
      <c r="F399" s="133"/>
      <c r="G399" s="133"/>
      <c r="H399" s="133"/>
      <c r="I399" s="134"/>
    </row>
    <row r="400" spans="1:9" x14ac:dyDescent="0.2">
      <c r="A400" s="133"/>
      <c r="B400" s="133"/>
      <c r="C400" s="133"/>
      <c r="D400" s="133"/>
      <c r="E400" s="133"/>
      <c r="F400" s="133"/>
      <c r="G400" s="133"/>
      <c r="H400" s="133"/>
      <c r="I400" s="134"/>
    </row>
    <row r="401" spans="1:9" x14ac:dyDescent="0.2">
      <c r="A401" s="133"/>
      <c r="B401" s="133"/>
      <c r="C401" s="133"/>
      <c r="D401" s="133"/>
      <c r="E401" s="133"/>
      <c r="F401" s="133"/>
      <c r="G401" s="133"/>
      <c r="H401" s="133"/>
      <c r="I401" s="134"/>
    </row>
    <row r="402" spans="1:9" x14ac:dyDescent="0.2">
      <c r="A402" s="133"/>
      <c r="B402" s="133"/>
      <c r="C402" s="133"/>
      <c r="D402" s="133"/>
      <c r="E402" s="133"/>
      <c r="F402" s="133"/>
      <c r="G402" s="133"/>
      <c r="H402" s="133"/>
      <c r="I402" s="134"/>
    </row>
    <row r="403" spans="1:9" x14ac:dyDescent="0.2">
      <c r="A403" s="133"/>
      <c r="B403" s="133"/>
      <c r="C403" s="133"/>
      <c r="D403" s="133"/>
      <c r="E403" s="133"/>
      <c r="F403" s="133"/>
      <c r="G403" s="133"/>
      <c r="H403" s="133"/>
      <c r="I403" s="134"/>
    </row>
    <row r="404" spans="1:9" x14ac:dyDescent="0.2">
      <c r="A404" s="133"/>
      <c r="B404" s="133"/>
      <c r="C404" s="133"/>
      <c r="D404" s="133"/>
      <c r="E404" s="133"/>
      <c r="F404" s="133"/>
      <c r="G404" s="133"/>
      <c r="H404" s="133"/>
      <c r="I404" s="134"/>
    </row>
    <row r="405" spans="1:9" x14ac:dyDescent="0.2">
      <c r="A405" s="133"/>
      <c r="B405" s="133"/>
      <c r="C405" s="133"/>
      <c r="D405" s="133"/>
      <c r="E405" s="133"/>
      <c r="F405" s="133"/>
      <c r="G405" s="133"/>
      <c r="H405" s="133"/>
      <c r="I405" s="134"/>
    </row>
    <row r="406" spans="1:9" x14ac:dyDescent="0.2">
      <c r="A406" s="133"/>
      <c r="B406" s="133"/>
      <c r="C406" s="133"/>
      <c r="D406" s="133"/>
      <c r="E406" s="133"/>
      <c r="F406" s="133"/>
      <c r="G406" s="133"/>
      <c r="H406" s="133"/>
      <c r="I406" s="134"/>
    </row>
    <row r="407" spans="1:9" x14ac:dyDescent="0.2">
      <c r="A407" s="133"/>
      <c r="B407" s="133"/>
      <c r="C407" s="133"/>
      <c r="D407" s="133"/>
      <c r="E407" s="133"/>
      <c r="F407" s="133"/>
      <c r="G407" s="133"/>
      <c r="H407" s="133"/>
      <c r="I407" s="134"/>
    </row>
    <row r="408" spans="1:9" x14ac:dyDescent="0.2">
      <c r="A408" s="133"/>
      <c r="B408" s="133"/>
      <c r="C408" s="133"/>
      <c r="D408" s="133"/>
      <c r="E408" s="133"/>
      <c r="F408" s="133"/>
      <c r="G408" s="133"/>
      <c r="H408" s="133"/>
      <c r="I408" s="134"/>
    </row>
    <row r="409" spans="1:9" x14ac:dyDescent="0.2">
      <c r="A409" s="133"/>
      <c r="B409" s="133"/>
      <c r="C409" s="133"/>
      <c r="D409" s="133"/>
      <c r="E409" s="133"/>
      <c r="F409" s="133"/>
      <c r="G409" s="133"/>
      <c r="H409" s="133"/>
      <c r="I409" s="134"/>
    </row>
    <row r="410" spans="1:9" x14ac:dyDescent="0.2">
      <c r="A410" s="133"/>
      <c r="B410" s="133"/>
      <c r="C410" s="133"/>
      <c r="D410" s="133"/>
      <c r="E410" s="133"/>
      <c r="F410" s="133"/>
      <c r="G410" s="133"/>
      <c r="H410" s="133"/>
      <c r="I410" s="134"/>
    </row>
    <row r="411" spans="1:9" x14ac:dyDescent="0.2">
      <c r="A411" s="133"/>
      <c r="B411" s="133"/>
      <c r="C411" s="133"/>
      <c r="D411" s="133"/>
      <c r="E411" s="133"/>
      <c r="F411" s="133"/>
      <c r="G411" s="133"/>
      <c r="H411" s="133"/>
      <c r="I411" s="134"/>
    </row>
    <row r="412" spans="1:9" x14ac:dyDescent="0.2">
      <c r="A412" s="133"/>
      <c r="B412" s="133"/>
      <c r="C412" s="133"/>
      <c r="D412" s="133"/>
      <c r="E412" s="133"/>
      <c r="F412" s="133"/>
      <c r="G412" s="133"/>
      <c r="H412" s="133"/>
      <c r="I412" s="134"/>
    </row>
    <row r="413" spans="1:9" x14ac:dyDescent="0.2">
      <c r="A413" s="133"/>
      <c r="B413" s="133"/>
      <c r="C413" s="133"/>
      <c r="D413" s="133"/>
      <c r="E413" s="133"/>
      <c r="F413" s="133"/>
      <c r="G413" s="133"/>
      <c r="H413" s="133"/>
      <c r="I413" s="134"/>
    </row>
    <row r="414" spans="1:9" x14ac:dyDescent="0.2">
      <c r="A414" s="133"/>
      <c r="B414" s="133"/>
      <c r="C414" s="133"/>
      <c r="D414" s="133"/>
      <c r="E414" s="133"/>
      <c r="F414" s="133"/>
      <c r="G414" s="133"/>
      <c r="H414" s="133"/>
      <c r="I414" s="134"/>
    </row>
    <row r="415" spans="1:9" x14ac:dyDescent="0.2">
      <c r="A415" s="133"/>
      <c r="B415" s="133"/>
      <c r="C415" s="133"/>
      <c r="D415" s="133"/>
      <c r="E415" s="133"/>
      <c r="F415" s="133"/>
      <c r="G415" s="133"/>
      <c r="H415" s="133"/>
      <c r="I415" s="134"/>
    </row>
    <row r="416" spans="1:9" x14ac:dyDescent="0.2">
      <c r="A416" s="133"/>
      <c r="B416" s="133"/>
      <c r="C416" s="133"/>
      <c r="D416" s="133"/>
      <c r="E416" s="133"/>
      <c r="F416" s="133"/>
      <c r="G416" s="133"/>
      <c r="H416" s="133"/>
      <c r="I416" s="134"/>
    </row>
    <row r="417" spans="1:9" x14ac:dyDescent="0.2">
      <c r="A417" s="133"/>
      <c r="B417" s="133"/>
      <c r="C417" s="133"/>
      <c r="D417" s="133"/>
      <c r="E417" s="133"/>
      <c r="F417" s="133"/>
      <c r="G417" s="133"/>
      <c r="H417" s="133"/>
      <c r="I417" s="134"/>
    </row>
    <row r="418" spans="1:9" x14ac:dyDescent="0.2">
      <c r="A418" s="133"/>
      <c r="B418" s="133"/>
      <c r="C418" s="133"/>
      <c r="D418" s="133"/>
      <c r="E418" s="133"/>
      <c r="F418" s="133"/>
      <c r="G418" s="133"/>
      <c r="H418" s="133"/>
      <c r="I418" s="134"/>
    </row>
    <row r="419" spans="1:9" x14ac:dyDescent="0.2">
      <c r="A419" s="133"/>
      <c r="B419" s="133"/>
      <c r="C419" s="133"/>
      <c r="D419" s="133"/>
      <c r="E419" s="133"/>
      <c r="F419" s="133"/>
      <c r="G419" s="133"/>
      <c r="H419" s="133"/>
      <c r="I419" s="134"/>
    </row>
    <row r="420" spans="1:9" x14ac:dyDescent="0.2">
      <c r="A420" s="133"/>
      <c r="B420" s="133"/>
      <c r="C420" s="133"/>
      <c r="D420" s="133"/>
      <c r="E420" s="133"/>
      <c r="F420" s="133"/>
      <c r="G420" s="133"/>
      <c r="H420" s="133"/>
      <c r="I420" s="134"/>
    </row>
    <row r="421" spans="1:9" x14ac:dyDescent="0.2">
      <c r="A421" s="133"/>
      <c r="B421" s="133"/>
      <c r="C421" s="133"/>
      <c r="D421" s="133"/>
      <c r="E421" s="133"/>
      <c r="F421" s="133"/>
      <c r="G421" s="133"/>
      <c r="H421" s="133"/>
      <c r="I421" s="134"/>
    </row>
    <row r="422" spans="1:9" x14ac:dyDescent="0.2">
      <c r="A422" s="133"/>
      <c r="B422" s="133"/>
      <c r="C422" s="133"/>
      <c r="D422" s="133"/>
      <c r="E422" s="133"/>
      <c r="F422" s="133"/>
      <c r="G422" s="133"/>
      <c r="H422" s="133"/>
      <c r="I422" s="134"/>
    </row>
    <row r="423" spans="1:9" x14ac:dyDescent="0.2">
      <c r="A423" s="133"/>
      <c r="B423" s="133"/>
      <c r="C423" s="133"/>
      <c r="D423" s="133"/>
      <c r="E423" s="133"/>
      <c r="F423" s="133"/>
      <c r="G423" s="133"/>
      <c r="H423" s="133"/>
      <c r="I423" s="134"/>
    </row>
    <row r="424" spans="1:9" x14ac:dyDescent="0.2">
      <c r="A424" s="133"/>
      <c r="B424" s="133"/>
      <c r="C424" s="133"/>
      <c r="D424" s="133"/>
      <c r="E424" s="133"/>
      <c r="F424" s="133"/>
      <c r="G424" s="133"/>
      <c r="H424" s="133"/>
      <c r="I424" s="134"/>
    </row>
    <row r="425" spans="1:9" x14ac:dyDescent="0.2">
      <c r="A425" s="133"/>
      <c r="B425" s="133"/>
      <c r="C425" s="133"/>
      <c r="D425" s="133"/>
      <c r="E425" s="133"/>
      <c r="F425" s="133"/>
      <c r="G425" s="133"/>
      <c r="H425" s="133"/>
      <c r="I425" s="134"/>
    </row>
    <row r="426" spans="1:9" x14ac:dyDescent="0.2">
      <c r="A426" s="133"/>
      <c r="B426" s="133"/>
      <c r="C426" s="133"/>
      <c r="D426" s="133"/>
      <c r="E426" s="133"/>
      <c r="F426" s="133"/>
      <c r="G426" s="133"/>
      <c r="H426" s="133"/>
      <c r="I426" s="134"/>
    </row>
    <row r="427" spans="1:9" x14ac:dyDescent="0.2">
      <c r="A427" s="133"/>
      <c r="B427" s="133"/>
      <c r="C427" s="133"/>
      <c r="D427" s="133"/>
      <c r="E427" s="133"/>
      <c r="F427" s="133"/>
      <c r="G427" s="133"/>
      <c r="H427" s="133"/>
      <c r="I427" s="134"/>
    </row>
    <row r="428" spans="1:9" x14ac:dyDescent="0.2">
      <c r="A428" s="133"/>
      <c r="B428" s="133"/>
      <c r="C428" s="133"/>
      <c r="D428" s="133"/>
      <c r="E428" s="133"/>
      <c r="F428" s="133"/>
      <c r="G428" s="133"/>
      <c r="H428" s="133"/>
      <c r="I428" s="134"/>
    </row>
    <row r="429" spans="1:9" x14ac:dyDescent="0.2">
      <c r="A429" s="133"/>
      <c r="B429" s="133"/>
      <c r="C429" s="133"/>
      <c r="D429" s="133"/>
      <c r="E429" s="133"/>
      <c r="F429" s="133"/>
      <c r="G429" s="133"/>
      <c r="H429" s="133"/>
      <c r="I429" s="134"/>
    </row>
    <row r="430" spans="1:9" x14ac:dyDescent="0.2">
      <c r="A430" s="133"/>
      <c r="B430" s="133"/>
      <c r="C430" s="133"/>
      <c r="D430" s="133"/>
      <c r="E430" s="133"/>
      <c r="F430" s="133"/>
      <c r="G430" s="133"/>
      <c r="H430" s="133"/>
      <c r="I430" s="134"/>
    </row>
    <row r="431" spans="1:9" x14ac:dyDescent="0.2">
      <c r="A431" s="133"/>
      <c r="B431" s="133"/>
      <c r="C431" s="133"/>
      <c r="D431" s="133"/>
      <c r="E431" s="133"/>
      <c r="F431" s="133"/>
      <c r="G431" s="133"/>
      <c r="H431" s="133"/>
      <c r="I431" s="134"/>
    </row>
    <row r="432" spans="1:9" x14ac:dyDescent="0.2">
      <c r="A432" s="133"/>
      <c r="B432" s="133"/>
      <c r="C432" s="133"/>
      <c r="D432" s="133"/>
      <c r="E432" s="133"/>
      <c r="F432" s="133"/>
      <c r="G432" s="133"/>
      <c r="H432" s="133"/>
      <c r="I432" s="134"/>
    </row>
    <row r="433" spans="1:9" x14ac:dyDescent="0.2">
      <c r="A433" s="133"/>
      <c r="B433" s="133"/>
      <c r="C433" s="133"/>
      <c r="D433" s="133"/>
      <c r="E433" s="133"/>
      <c r="F433" s="133"/>
      <c r="G433" s="133"/>
      <c r="H433" s="133"/>
      <c r="I433" s="134"/>
    </row>
    <row r="434" spans="1:9" x14ac:dyDescent="0.2">
      <c r="A434" s="133"/>
      <c r="B434" s="133"/>
      <c r="C434" s="133"/>
      <c r="D434" s="133"/>
      <c r="E434" s="133"/>
      <c r="F434" s="133"/>
      <c r="G434" s="133"/>
      <c r="H434" s="133"/>
      <c r="I434" s="134"/>
    </row>
    <row r="435" spans="1:9" x14ac:dyDescent="0.2">
      <c r="A435" s="133"/>
      <c r="B435" s="133"/>
      <c r="C435" s="133"/>
      <c r="D435" s="133"/>
      <c r="E435" s="133"/>
      <c r="F435" s="133"/>
      <c r="G435" s="133"/>
      <c r="H435" s="133"/>
      <c r="I435" s="134"/>
    </row>
    <row r="436" spans="1:9" x14ac:dyDescent="0.2">
      <c r="A436" s="133"/>
      <c r="B436" s="133"/>
      <c r="C436" s="133"/>
      <c r="D436" s="133"/>
      <c r="E436" s="133"/>
      <c r="F436" s="133"/>
      <c r="G436" s="133"/>
      <c r="H436" s="133"/>
      <c r="I436" s="134"/>
    </row>
    <row r="437" spans="1:9" x14ac:dyDescent="0.2">
      <c r="A437" s="133"/>
      <c r="B437" s="133"/>
      <c r="C437" s="133"/>
      <c r="D437" s="133"/>
      <c r="E437" s="133"/>
      <c r="F437" s="133"/>
      <c r="G437" s="133"/>
      <c r="H437" s="133"/>
      <c r="I437" s="134"/>
    </row>
    <row r="438" spans="1:9" x14ac:dyDescent="0.2">
      <c r="A438" s="133"/>
      <c r="B438" s="133"/>
      <c r="C438" s="133"/>
      <c r="D438" s="133"/>
      <c r="E438" s="133"/>
      <c r="F438" s="133"/>
      <c r="G438" s="133"/>
      <c r="H438" s="133"/>
      <c r="I438" s="134"/>
    </row>
    <row r="439" spans="1:9" x14ac:dyDescent="0.2">
      <c r="A439" s="133"/>
      <c r="B439" s="133"/>
      <c r="C439" s="133"/>
      <c r="D439" s="133"/>
      <c r="E439" s="133"/>
      <c r="F439" s="133"/>
      <c r="G439" s="133"/>
      <c r="H439" s="133"/>
      <c r="I439" s="134"/>
    </row>
    <row r="440" spans="1:9" x14ac:dyDescent="0.2">
      <c r="A440" s="133"/>
      <c r="B440" s="133"/>
      <c r="C440" s="133"/>
      <c r="D440" s="133"/>
      <c r="E440" s="133"/>
      <c r="F440" s="133"/>
      <c r="G440" s="133"/>
      <c r="H440" s="133"/>
      <c r="I440" s="134"/>
    </row>
    <row r="441" spans="1:9" x14ac:dyDescent="0.2">
      <c r="A441" s="133"/>
      <c r="B441" s="133"/>
      <c r="C441" s="133"/>
      <c r="D441" s="133"/>
      <c r="E441" s="133"/>
      <c r="F441" s="133"/>
      <c r="G441" s="133"/>
      <c r="H441" s="133"/>
      <c r="I441" s="134"/>
    </row>
    <row r="442" spans="1:9" x14ac:dyDescent="0.2">
      <c r="A442" s="133"/>
      <c r="B442" s="133"/>
      <c r="C442" s="133"/>
      <c r="D442" s="133"/>
      <c r="E442" s="133"/>
      <c r="F442" s="133"/>
      <c r="G442" s="133"/>
      <c r="H442" s="133"/>
      <c r="I442" s="134"/>
    </row>
    <row r="443" spans="1:9" x14ac:dyDescent="0.2">
      <c r="A443" s="133"/>
      <c r="B443" s="133"/>
      <c r="C443" s="133"/>
      <c r="D443" s="133"/>
      <c r="E443" s="133"/>
      <c r="F443" s="133"/>
      <c r="G443" s="133"/>
      <c r="H443" s="133"/>
      <c r="I443" s="134"/>
    </row>
    <row r="444" spans="1:9" x14ac:dyDescent="0.2">
      <c r="A444" s="133"/>
      <c r="B444" s="133"/>
      <c r="C444" s="133"/>
      <c r="D444" s="133"/>
      <c r="E444" s="133"/>
      <c r="F444" s="133"/>
      <c r="G444" s="133"/>
      <c r="H444" s="133"/>
      <c r="I444" s="134"/>
    </row>
    <row r="445" spans="1:9" x14ac:dyDescent="0.2">
      <c r="A445" s="133"/>
      <c r="B445" s="133"/>
      <c r="C445" s="133"/>
      <c r="D445" s="133"/>
      <c r="E445" s="133"/>
      <c r="F445" s="133"/>
      <c r="G445" s="133"/>
      <c r="H445" s="133"/>
      <c r="I445" s="134"/>
    </row>
    <row r="446" spans="1:9" x14ac:dyDescent="0.2">
      <c r="A446" s="133"/>
      <c r="B446" s="133"/>
      <c r="C446" s="133"/>
      <c r="D446" s="133"/>
      <c r="E446" s="133"/>
      <c r="F446" s="133"/>
      <c r="G446" s="133"/>
      <c r="H446" s="133"/>
      <c r="I446" s="134"/>
    </row>
    <row r="447" spans="1:9" x14ac:dyDescent="0.2">
      <c r="A447" s="133"/>
      <c r="B447" s="133"/>
      <c r="C447" s="133"/>
      <c r="D447" s="133"/>
      <c r="E447" s="133"/>
      <c r="F447" s="133"/>
      <c r="G447" s="133"/>
      <c r="H447" s="133"/>
      <c r="I447" s="134"/>
    </row>
    <row r="448" spans="1:9" x14ac:dyDescent="0.2">
      <c r="A448" s="133"/>
      <c r="B448" s="133"/>
      <c r="C448" s="133"/>
      <c r="D448" s="133"/>
      <c r="E448" s="133"/>
      <c r="F448" s="133"/>
      <c r="G448" s="133"/>
      <c r="H448" s="133"/>
      <c r="I448" s="134"/>
    </row>
    <row r="449" spans="1:9" x14ac:dyDescent="0.2">
      <c r="A449" s="133"/>
      <c r="B449" s="133"/>
      <c r="C449" s="133"/>
      <c r="D449" s="133"/>
      <c r="E449" s="133"/>
      <c r="F449" s="133"/>
      <c r="G449" s="133"/>
      <c r="H449" s="133"/>
      <c r="I449" s="134"/>
    </row>
    <row r="450" spans="1:9" x14ac:dyDescent="0.2">
      <c r="A450" s="133"/>
      <c r="B450" s="133"/>
      <c r="C450" s="133"/>
      <c r="D450" s="133"/>
      <c r="E450" s="133"/>
      <c r="F450" s="133"/>
      <c r="G450" s="133"/>
      <c r="H450" s="133"/>
      <c r="I450" s="134"/>
    </row>
    <row r="451" spans="1:9" x14ac:dyDescent="0.2">
      <c r="A451" s="133"/>
      <c r="B451" s="133"/>
      <c r="C451" s="133"/>
      <c r="D451" s="133"/>
      <c r="E451" s="133"/>
      <c r="F451" s="133"/>
      <c r="G451" s="133"/>
      <c r="H451" s="133"/>
      <c r="I451" s="134"/>
    </row>
    <row r="452" spans="1:9" x14ac:dyDescent="0.2">
      <c r="A452" s="133"/>
      <c r="B452" s="133"/>
      <c r="C452" s="133"/>
      <c r="D452" s="133"/>
      <c r="E452" s="133"/>
      <c r="F452" s="133"/>
      <c r="G452" s="133"/>
      <c r="H452" s="133"/>
      <c r="I452" s="134"/>
    </row>
    <row r="453" spans="1:9" x14ac:dyDescent="0.2">
      <c r="A453" s="133"/>
      <c r="B453" s="133"/>
      <c r="C453" s="133"/>
      <c r="D453" s="133"/>
      <c r="E453" s="133"/>
      <c r="F453" s="133"/>
      <c r="G453" s="133"/>
      <c r="H453" s="133"/>
      <c r="I453" s="134"/>
    </row>
    <row r="454" spans="1:9" x14ac:dyDescent="0.2">
      <c r="A454" s="133"/>
      <c r="B454" s="133"/>
      <c r="C454" s="133"/>
      <c r="D454" s="133"/>
      <c r="E454" s="133"/>
      <c r="F454" s="133"/>
      <c r="G454" s="133"/>
      <c r="H454" s="133"/>
      <c r="I454" s="134"/>
    </row>
    <row r="455" spans="1:9" x14ac:dyDescent="0.2">
      <c r="A455" s="133"/>
      <c r="B455" s="133"/>
      <c r="C455" s="133"/>
      <c r="D455" s="133"/>
      <c r="E455" s="133"/>
      <c r="F455" s="133"/>
      <c r="G455" s="133"/>
      <c r="H455" s="133"/>
      <c r="I455" s="134"/>
    </row>
    <row r="456" spans="1:9" x14ac:dyDescent="0.2">
      <c r="A456" s="133"/>
      <c r="B456" s="133"/>
      <c r="C456" s="133"/>
      <c r="D456" s="133"/>
      <c r="E456" s="133"/>
      <c r="F456" s="133"/>
      <c r="G456" s="133"/>
      <c r="H456" s="133"/>
      <c r="I456" s="134"/>
    </row>
    <row r="457" spans="1:9" x14ac:dyDescent="0.2">
      <c r="A457" s="133"/>
      <c r="B457" s="133"/>
      <c r="C457" s="133"/>
      <c r="D457" s="133"/>
      <c r="E457" s="133"/>
      <c r="F457" s="133"/>
      <c r="G457" s="133"/>
      <c r="H457" s="133"/>
      <c r="I457" s="134"/>
    </row>
    <row r="458" spans="1:9" x14ac:dyDescent="0.2">
      <c r="A458" s="133"/>
      <c r="B458" s="133"/>
      <c r="C458" s="133"/>
      <c r="D458" s="133"/>
      <c r="E458" s="133"/>
      <c r="F458" s="133"/>
      <c r="G458" s="133"/>
      <c r="H458" s="133"/>
      <c r="I458" s="134"/>
    </row>
    <row r="459" spans="1:9" x14ac:dyDescent="0.2">
      <c r="A459" s="133"/>
      <c r="B459" s="133"/>
      <c r="C459" s="133"/>
      <c r="D459" s="133"/>
      <c r="E459" s="133"/>
      <c r="F459" s="133"/>
      <c r="G459" s="133"/>
      <c r="H459" s="133"/>
      <c r="I459" s="134"/>
    </row>
    <row r="460" spans="1:9" x14ac:dyDescent="0.2">
      <c r="A460" s="133"/>
      <c r="B460" s="133"/>
      <c r="C460" s="133"/>
      <c r="D460" s="133"/>
      <c r="E460" s="133"/>
      <c r="F460" s="133"/>
      <c r="G460" s="133"/>
      <c r="H460" s="133"/>
      <c r="I460" s="134"/>
    </row>
    <row r="461" spans="1:9" x14ac:dyDescent="0.2">
      <c r="A461" s="133"/>
      <c r="B461" s="133"/>
      <c r="C461" s="133"/>
      <c r="D461" s="133"/>
      <c r="E461" s="133"/>
      <c r="F461" s="133"/>
      <c r="G461" s="133"/>
      <c r="H461" s="133"/>
      <c r="I461" s="134"/>
    </row>
    <row r="462" spans="1:9" x14ac:dyDescent="0.2">
      <c r="A462" s="133"/>
      <c r="B462" s="133"/>
      <c r="C462" s="133"/>
      <c r="D462" s="133"/>
      <c r="E462" s="133"/>
      <c r="F462" s="133"/>
      <c r="G462" s="133"/>
      <c r="H462" s="133"/>
      <c r="I462" s="134"/>
    </row>
    <row r="463" spans="1:9" x14ac:dyDescent="0.2">
      <c r="A463" s="133"/>
      <c r="B463" s="133"/>
      <c r="C463" s="133"/>
      <c r="D463" s="133"/>
      <c r="E463" s="133"/>
      <c r="F463" s="133"/>
      <c r="G463" s="133"/>
      <c r="H463" s="133"/>
      <c r="I463" s="134"/>
    </row>
    <row r="464" spans="1:9" x14ac:dyDescent="0.2">
      <c r="A464" s="133"/>
      <c r="B464" s="133"/>
      <c r="C464" s="133"/>
      <c r="D464" s="133"/>
      <c r="E464" s="133"/>
      <c r="F464" s="133"/>
      <c r="G464" s="133"/>
      <c r="H464" s="133"/>
      <c r="I464" s="134"/>
    </row>
    <row r="465" spans="1:9" x14ac:dyDescent="0.2">
      <c r="A465" s="133"/>
      <c r="B465" s="133"/>
      <c r="C465" s="133"/>
      <c r="D465" s="133"/>
      <c r="E465" s="133"/>
      <c r="F465" s="133"/>
      <c r="G465" s="133"/>
      <c r="H465" s="133"/>
      <c r="I465" s="134"/>
    </row>
    <row r="466" spans="1:9" x14ac:dyDescent="0.2">
      <c r="A466" s="133"/>
      <c r="B466" s="133"/>
      <c r="C466" s="133"/>
      <c r="D466" s="133"/>
      <c r="E466" s="133"/>
      <c r="F466" s="133"/>
      <c r="G466" s="133"/>
      <c r="H466" s="133"/>
      <c r="I466" s="134"/>
    </row>
    <row r="467" spans="1:9" x14ac:dyDescent="0.2">
      <c r="A467" s="133"/>
      <c r="B467" s="133"/>
      <c r="C467" s="133"/>
      <c r="D467" s="133"/>
      <c r="E467" s="133"/>
      <c r="F467" s="133"/>
      <c r="G467" s="133"/>
      <c r="H467" s="133"/>
      <c r="I467" s="134"/>
    </row>
    <row r="468" spans="1:9" x14ac:dyDescent="0.2">
      <c r="A468" s="133"/>
      <c r="B468" s="133"/>
      <c r="C468" s="133"/>
      <c r="D468" s="133"/>
      <c r="E468" s="133"/>
      <c r="F468" s="133"/>
      <c r="G468" s="133"/>
      <c r="H468" s="133"/>
      <c r="I468" s="134"/>
    </row>
    <row r="469" spans="1:9" x14ac:dyDescent="0.2">
      <c r="A469" s="133"/>
      <c r="B469" s="133"/>
      <c r="C469" s="133"/>
      <c r="D469" s="133"/>
      <c r="E469" s="133"/>
      <c r="F469" s="133"/>
      <c r="G469" s="133"/>
      <c r="H469" s="133"/>
      <c r="I469" s="134"/>
    </row>
    <row r="470" spans="1:9" x14ac:dyDescent="0.2">
      <c r="A470" s="133"/>
      <c r="B470" s="133"/>
      <c r="C470" s="133"/>
      <c r="D470" s="133"/>
      <c r="E470" s="133"/>
      <c r="F470" s="133"/>
      <c r="G470" s="133"/>
      <c r="H470" s="133"/>
      <c r="I470" s="134"/>
    </row>
    <row r="471" spans="1:9" x14ac:dyDescent="0.2">
      <c r="A471" s="133"/>
      <c r="B471" s="133"/>
      <c r="C471" s="133"/>
      <c r="D471" s="133"/>
      <c r="E471" s="133"/>
      <c r="F471" s="133"/>
      <c r="G471" s="133"/>
      <c r="H471" s="133"/>
      <c r="I471" s="134"/>
    </row>
    <row r="472" spans="1:9" x14ac:dyDescent="0.2">
      <c r="A472" s="133"/>
      <c r="B472" s="133"/>
      <c r="C472" s="133"/>
      <c r="D472" s="133"/>
      <c r="E472" s="133"/>
      <c r="F472" s="133"/>
      <c r="G472" s="133"/>
      <c r="H472" s="133"/>
      <c r="I472" s="134"/>
    </row>
    <row r="473" spans="1:9" x14ac:dyDescent="0.2">
      <c r="A473" s="133"/>
      <c r="B473" s="133"/>
      <c r="C473" s="133"/>
      <c r="D473" s="133"/>
      <c r="E473" s="133"/>
      <c r="F473" s="133"/>
      <c r="G473" s="133"/>
      <c r="H473" s="133"/>
      <c r="I473" s="134"/>
    </row>
    <row r="474" spans="1:9" x14ac:dyDescent="0.2">
      <c r="A474" s="133"/>
      <c r="B474" s="133"/>
      <c r="C474" s="133"/>
      <c r="D474" s="133"/>
      <c r="E474" s="133"/>
      <c r="F474" s="133"/>
      <c r="G474" s="133"/>
      <c r="H474" s="133"/>
      <c r="I474" s="134"/>
    </row>
    <row r="475" spans="1:9" x14ac:dyDescent="0.2">
      <c r="A475" s="133"/>
      <c r="B475" s="133"/>
      <c r="C475" s="133"/>
      <c r="D475" s="133"/>
      <c r="E475" s="133"/>
      <c r="F475" s="133"/>
      <c r="G475" s="133"/>
      <c r="H475" s="133"/>
      <c r="I475" s="134"/>
    </row>
    <row r="476" spans="1:9" x14ac:dyDescent="0.2">
      <c r="A476" s="133"/>
      <c r="B476" s="133"/>
      <c r="C476" s="133"/>
      <c r="D476" s="133"/>
      <c r="E476" s="133"/>
      <c r="F476" s="133"/>
      <c r="G476" s="133"/>
      <c r="H476" s="133"/>
      <c r="I476" s="134"/>
    </row>
    <row r="477" spans="1:9" x14ac:dyDescent="0.2">
      <c r="A477" s="133"/>
      <c r="B477" s="133"/>
      <c r="C477" s="133"/>
      <c r="D477" s="133"/>
      <c r="E477" s="133"/>
      <c r="F477" s="133"/>
      <c r="G477" s="133"/>
      <c r="H477" s="133"/>
      <c r="I477" s="134"/>
    </row>
    <row r="478" spans="1:9" x14ac:dyDescent="0.2">
      <c r="A478" s="133"/>
      <c r="B478" s="133"/>
      <c r="C478" s="133"/>
      <c r="D478" s="133"/>
      <c r="E478" s="133"/>
      <c r="F478" s="133"/>
      <c r="G478" s="133"/>
      <c r="H478" s="133"/>
      <c r="I478" s="134"/>
    </row>
    <row r="479" spans="1:9" x14ac:dyDescent="0.2">
      <c r="A479" s="133"/>
      <c r="B479" s="133"/>
      <c r="C479" s="133"/>
      <c r="D479" s="133"/>
      <c r="E479" s="133"/>
      <c r="F479" s="133"/>
      <c r="G479" s="133"/>
      <c r="H479" s="133"/>
      <c r="I479" s="134"/>
    </row>
    <row r="480" spans="1:9" x14ac:dyDescent="0.2">
      <c r="A480" s="133"/>
      <c r="B480" s="133"/>
      <c r="C480" s="133"/>
      <c r="D480" s="133"/>
      <c r="E480" s="133"/>
      <c r="F480" s="133"/>
      <c r="G480" s="133"/>
      <c r="H480" s="133"/>
      <c r="I480" s="134"/>
    </row>
    <row r="481" spans="1:9" x14ac:dyDescent="0.2">
      <c r="A481" s="133"/>
      <c r="B481" s="133"/>
      <c r="C481" s="133"/>
      <c r="D481" s="133"/>
      <c r="E481" s="133"/>
      <c r="F481" s="133"/>
      <c r="G481" s="133"/>
      <c r="H481" s="133"/>
      <c r="I481" s="134"/>
    </row>
    <row r="482" spans="1:9" x14ac:dyDescent="0.2">
      <c r="A482" s="133"/>
      <c r="B482" s="133"/>
      <c r="C482" s="133"/>
      <c r="D482" s="133"/>
      <c r="E482" s="133"/>
      <c r="F482" s="133"/>
      <c r="G482" s="133"/>
      <c r="H482" s="133"/>
      <c r="I482" s="134"/>
    </row>
    <row r="483" spans="1:9" x14ac:dyDescent="0.2">
      <c r="A483" s="133"/>
      <c r="B483" s="133"/>
      <c r="C483" s="133"/>
      <c r="D483" s="133"/>
      <c r="E483" s="133"/>
      <c r="F483" s="133"/>
      <c r="G483" s="133"/>
      <c r="H483" s="133"/>
      <c r="I483" s="134"/>
    </row>
    <row r="484" spans="1:9" x14ac:dyDescent="0.2">
      <c r="A484" s="133"/>
      <c r="B484" s="133"/>
      <c r="C484" s="133"/>
      <c r="D484" s="133"/>
      <c r="E484" s="133"/>
      <c r="F484" s="133"/>
      <c r="G484" s="133"/>
      <c r="H484" s="133"/>
      <c r="I484" s="134"/>
    </row>
    <row r="485" spans="1:9" x14ac:dyDescent="0.2">
      <c r="A485" s="133"/>
      <c r="B485" s="133"/>
      <c r="C485" s="133"/>
      <c r="D485" s="133"/>
      <c r="E485" s="133"/>
      <c r="F485" s="133"/>
      <c r="G485" s="133"/>
      <c r="H485" s="133"/>
      <c r="I485" s="134"/>
    </row>
    <row r="486" spans="1:9" x14ac:dyDescent="0.2">
      <c r="A486" s="133"/>
      <c r="B486" s="133"/>
      <c r="C486" s="133"/>
      <c r="D486" s="133"/>
      <c r="E486" s="133"/>
      <c r="F486" s="133"/>
      <c r="G486" s="133"/>
      <c r="H486" s="133"/>
      <c r="I486" s="134"/>
    </row>
    <row r="487" spans="1:9" x14ac:dyDescent="0.2">
      <c r="A487" s="133"/>
      <c r="B487" s="133"/>
      <c r="C487" s="133"/>
      <c r="D487" s="133"/>
      <c r="E487" s="133"/>
      <c r="F487" s="133"/>
      <c r="G487" s="133"/>
      <c r="H487" s="133"/>
      <c r="I487" s="134"/>
    </row>
    <row r="488" spans="1:9" x14ac:dyDescent="0.2">
      <c r="A488" s="133"/>
      <c r="B488" s="133"/>
      <c r="C488" s="133"/>
      <c r="D488" s="133"/>
      <c r="E488" s="133"/>
      <c r="F488" s="133"/>
      <c r="G488" s="133"/>
      <c r="H488" s="133"/>
      <c r="I488" s="134"/>
    </row>
    <row r="489" spans="1:9" x14ac:dyDescent="0.2">
      <c r="A489" s="133"/>
      <c r="B489" s="133"/>
      <c r="C489" s="133"/>
      <c r="D489" s="133"/>
      <c r="E489" s="133"/>
      <c r="F489" s="133"/>
      <c r="G489" s="133"/>
      <c r="H489" s="133"/>
      <c r="I489" s="134"/>
    </row>
    <row r="490" spans="1:9" x14ac:dyDescent="0.2">
      <c r="A490" s="133"/>
      <c r="B490" s="133"/>
      <c r="C490" s="133"/>
      <c r="D490" s="133"/>
      <c r="E490" s="133"/>
      <c r="F490" s="133"/>
      <c r="G490" s="133"/>
      <c r="H490" s="133"/>
      <c r="I490" s="134"/>
    </row>
    <row r="491" spans="1:9" x14ac:dyDescent="0.2">
      <c r="A491" s="133"/>
      <c r="B491" s="133"/>
      <c r="C491" s="133"/>
      <c r="D491" s="133"/>
      <c r="E491" s="133"/>
      <c r="F491" s="133"/>
      <c r="G491" s="133"/>
      <c r="H491" s="133"/>
      <c r="I491" s="134"/>
    </row>
    <row r="492" spans="1:9" x14ac:dyDescent="0.2">
      <c r="A492" s="133"/>
      <c r="B492" s="133"/>
      <c r="C492" s="133"/>
      <c r="D492" s="133"/>
      <c r="E492" s="133"/>
      <c r="F492" s="133"/>
      <c r="G492" s="133"/>
      <c r="H492" s="133"/>
      <c r="I492" s="134"/>
    </row>
    <row r="493" spans="1:9" x14ac:dyDescent="0.2">
      <c r="A493" s="133"/>
      <c r="B493" s="133"/>
      <c r="C493" s="133"/>
      <c r="D493" s="133"/>
      <c r="E493" s="133"/>
      <c r="F493" s="133"/>
      <c r="G493" s="133"/>
      <c r="H493" s="133"/>
      <c r="I493" s="134"/>
    </row>
    <row r="494" spans="1:9" x14ac:dyDescent="0.2">
      <c r="A494" s="133"/>
      <c r="B494" s="133"/>
      <c r="C494" s="133"/>
      <c r="D494" s="133"/>
      <c r="E494" s="133"/>
      <c r="F494" s="133"/>
      <c r="G494" s="133"/>
      <c r="H494" s="133"/>
      <c r="I494" s="134"/>
    </row>
    <row r="495" spans="1:9" x14ac:dyDescent="0.2">
      <c r="A495" s="133"/>
      <c r="B495" s="133"/>
      <c r="C495" s="133"/>
      <c r="D495" s="133"/>
      <c r="E495" s="133"/>
      <c r="F495" s="133"/>
      <c r="G495" s="133"/>
      <c r="H495" s="133"/>
      <c r="I495" s="134"/>
    </row>
    <row r="496" spans="1:9" x14ac:dyDescent="0.2">
      <c r="A496" s="133"/>
      <c r="B496" s="133"/>
      <c r="C496" s="133"/>
      <c r="D496" s="133"/>
      <c r="E496" s="133"/>
      <c r="F496" s="133"/>
      <c r="G496" s="133"/>
      <c r="H496" s="133"/>
      <c r="I496" s="134"/>
    </row>
    <row r="497" spans="1:9" x14ac:dyDescent="0.2">
      <c r="A497" s="133"/>
      <c r="B497" s="133"/>
      <c r="C497" s="133"/>
      <c r="D497" s="133"/>
      <c r="E497" s="133"/>
      <c r="F497" s="133"/>
      <c r="G497" s="133"/>
      <c r="H497" s="133"/>
      <c r="I497" s="134"/>
    </row>
    <row r="498" spans="1:9" x14ac:dyDescent="0.2">
      <c r="A498" s="133"/>
      <c r="B498" s="133"/>
      <c r="C498" s="133"/>
      <c r="D498" s="133"/>
      <c r="E498" s="133"/>
      <c r="F498" s="133"/>
      <c r="G498" s="133"/>
      <c r="H498" s="133"/>
      <c r="I498" s="134"/>
    </row>
    <row r="499" spans="1:9" x14ac:dyDescent="0.2">
      <c r="A499" s="133"/>
      <c r="B499" s="133"/>
      <c r="C499" s="133"/>
      <c r="D499" s="133"/>
      <c r="E499" s="133"/>
      <c r="F499" s="133"/>
      <c r="G499" s="133"/>
      <c r="H499" s="133"/>
      <c r="I499" s="134"/>
    </row>
    <row r="500" spans="1:9" x14ac:dyDescent="0.2">
      <c r="A500" s="133"/>
      <c r="B500" s="133"/>
      <c r="C500" s="133"/>
      <c r="D500" s="133"/>
      <c r="E500" s="133"/>
      <c r="F500" s="133"/>
      <c r="G500" s="133"/>
      <c r="H500" s="133"/>
      <c r="I500" s="134"/>
    </row>
    <row r="501" spans="1:9" x14ac:dyDescent="0.2">
      <c r="A501" s="133"/>
      <c r="B501" s="133"/>
      <c r="C501" s="133"/>
      <c r="D501" s="133"/>
      <c r="E501" s="133"/>
      <c r="F501" s="133"/>
      <c r="G501" s="133"/>
      <c r="H501" s="133"/>
      <c r="I501" s="134"/>
    </row>
    <row r="502" spans="1:9" x14ac:dyDescent="0.2">
      <c r="A502" s="133"/>
      <c r="B502" s="133"/>
      <c r="C502" s="133"/>
      <c r="D502" s="133"/>
      <c r="E502" s="133"/>
      <c r="F502" s="133"/>
      <c r="G502" s="133"/>
      <c r="H502" s="133"/>
      <c r="I502" s="134"/>
    </row>
    <row r="503" spans="1:9" x14ac:dyDescent="0.2">
      <c r="A503" s="133"/>
      <c r="B503" s="133"/>
      <c r="C503" s="133"/>
      <c r="D503" s="133"/>
      <c r="E503" s="133"/>
      <c r="F503" s="133"/>
      <c r="G503" s="133"/>
      <c r="H503" s="133"/>
      <c r="I503" s="134"/>
    </row>
    <row r="504" spans="1:9" x14ac:dyDescent="0.2">
      <c r="A504" s="133"/>
      <c r="B504" s="133"/>
      <c r="C504" s="133"/>
      <c r="D504" s="133"/>
      <c r="E504" s="133"/>
      <c r="F504" s="133"/>
      <c r="G504" s="133"/>
      <c r="H504" s="133"/>
      <c r="I504" s="134"/>
    </row>
    <row r="505" spans="1:9" x14ac:dyDescent="0.2">
      <c r="A505" s="133"/>
      <c r="B505" s="133"/>
      <c r="C505" s="133"/>
      <c r="D505" s="133"/>
      <c r="E505" s="133"/>
      <c r="F505" s="133"/>
      <c r="G505" s="133"/>
      <c r="H505" s="133"/>
      <c r="I505" s="134"/>
    </row>
    <row r="506" spans="1:9" x14ac:dyDescent="0.2">
      <c r="A506" s="133"/>
      <c r="B506" s="133"/>
      <c r="C506" s="133"/>
      <c r="D506" s="133"/>
      <c r="E506" s="133"/>
      <c r="F506" s="133"/>
      <c r="G506" s="133"/>
      <c r="H506" s="133"/>
      <c r="I506" s="134"/>
    </row>
    <row r="507" spans="1:9" x14ac:dyDescent="0.2">
      <c r="A507" s="133"/>
      <c r="B507" s="133"/>
      <c r="C507" s="133"/>
      <c r="D507" s="133"/>
      <c r="E507" s="133"/>
      <c r="F507" s="133"/>
      <c r="G507" s="133"/>
      <c r="H507" s="133"/>
      <c r="I507" s="134"/>
    </row>
    <row r="508" spans="1:9" x14ac:dyDescent="0.2">
      <c r="A508" s="133"/>
      <c r="B508" s="133"/>
      <c r="C508" s="133"/>
      <c r="D508" s="133"/>
      <c r="E508" s="133"/>
      <c r="F508" s="133"/>
      <c r="G508" s="133"/>
      <c r="H508" s="133"/>
      <c r="I508" s="134"/>
    </row>
    <row r="509" spans="1:9" x14ac:dyDescent="0.2">
      <c r="A509" s="133"/>
      <c r="B509" s="133"/>
      <c r="C509" s="133"/>
      <c r="D509" s="133"/>
      <c r="E509" s="133"/>
      <c r="F509" s="133"/>
      <c r="G509" s="133"/>
      <c r="H509" s="133"/>
      <c r="I509" s="134"/>
    </row>
    <row r="510" spans="1:9" x14ac:dyDescent="0.2">
      <c r="A510" s="133"/>
      <c r="B510" s="133"/>
      <c r="C510" s="133"/>
      <c r="D510" s="133"/>
      <c r="E510" s="133"/>
      <c r="F510" s="133"/>
      <c r="G510" s="133"/>
      <c r="H510" s="133"/>
      <c r="I510" s="134"/>
    </row>
    <row r="511" spans="1:9" x14ac:dyDescent="0.2">
      <c r="A511" s="133"/>
      <c r="B511" s="133"/>
      <c r="C511" s="133"/>
      <c r="D511" s="133"/>
      <c r="E511" s="133"/>
      <c r="F511" s="133"/>
      <c r="G511" s="133"/>
      <c r="H511" s="133"/>
      <c r="I511" s="134"/>
    </row>
    <row r="512" spans="1:9" x14ac:dyDescent="0.2">
      <c r="A512" s="133"/>
      <c r="B512" s="133"/>
      <c r="C512" s="133"/>
      <c r="D512" s="133"/>
      <c r="E512" s="133"/>
      <c r="F512" s="133"/>
      <c r="G512" s="133"/>
      <c r="H512" s="133"/>
      <c r="I512" s="134"/>
    </row>
    <row r="513" spans="1:9" x14ac:dyDescent="0.2">
      <c r="A513" s="133"/>
      <c r="B513" s="133"/>
      <c r="C513" s="133"/>
      <c r="D513" s="133"/>
      <c r="E513" s="133"/>
      <c r="F513" s="133"/>
      <c r="G513" s="133"/>
      <c r="H513" s="133"/>
      <c r="I513" s="134"/>
    </row>
    <row r="514" spans="1:9" x14ac:dyDescent="0.2">
      <c r="A514" s="133"/>
      <c r="B514" s="133"/>
      <c r="C514" s="133"/>
      <c r="D514" s="133"/>
      <c r="E514" s="133"/>
      <c r="F514" s="133"/>
      <c r="G514" s="133"/>
      <c r="H514" s="133"/>
      <c r="I514" s="134"/>
    </row>
    <row r="515" spans="1:9" x14ac:dyDescent="0.2">
      <c r="A515" s="133"/>
      <c r="B515" s="133"/>
      <c r="C515" s="133"/>
      <c r="D515" s="133"/>
      <c r="E515" s="133"/>
      <c r="F515" s="133"/>
      <c r="G515" s="133"/>
      <c r="H515" s="133"/>
      <c r="I515" s="134"/>
    </row>
    <row r="516" spans="1:9" x14ac:dyDescent="0.2">
      <c r="A516" s="133"/>
      <c r="B516" s="133"/>
      <c r="C516" s="133"/>
      <c r="D516" s="133"/>
      <c r="E516" s="133"/>
      <c r="F516" s="133"/>
      <c r="G516" s="133"/>
      <c r="H516" s="133"/>
      <c r="I516" s="134"/>
    </row>
    <row r="517" spans="1:9" x14ac:dyDescent="0.2">
      <c r="A517" s="133"/>
      <c r="B517" s="133"/>
      <c r="C517" s="133"/>
      <c r="D517" s="133"/>
      <c r="E517" s="133"/>
      <c r="F517" s="133"/>
      <c r="G517" s="133"/>
      <c r="H517" s="133"/>
      <c r="I517" s="134"/>
    </row>
    <row r="518" spans="1:9" x14ac:dyDescent="0.2">
      <c r="A518" s="133"/>
      <c r="B518" s="133"/>
      <c r="C518" s="133"/>
      <c r="D518" s="133"/>
      <c r="E518" s="133"/>
      <c r="F518" s="133"/>
      <c r="G518" s="133"/>
      <c r="H518" s="133"/>
      <c r="I518" s="134"/>
    </row>
    <row r="519" spans="1:9" x14ac:dyDescent="0.2">
      <c r="A519" s="133"/>
      <c r="B519" s="133"/>
      <c r="C519" s="133"/>
      <c r="D519" s="133"/>
      <c r="E519" s="133"/>
      <c r="F519" s="133"/>
      <c r="G519" s="133"/>
      <c r="H519" s="133"/>
      <c r="I519" s="134"/>
    </row>
    <row r="520" spans="1:9" x14ac:dyDescent="0.2">
      <c r="A520" s="133"/>
      <c r="B520" s="133"/>
      <c r="C520" s="133"/>
      <c r="D520" s="133"/>
      <c r="E520" s="133"/>
      <c r="F520" s="133"/>
      <c r="G520" s="133"/>
      <c r="H520" s="133"/>
      <c r="I520" s="134"/>
    </row>
    <row r="521" spans="1:9" x14ac:dyDescent="0.2">
      <c r="A521" s="133"/>
      <c r="B521" s="133"/>
      <c r="C521" s="133"/>
      <c r="D521" s="133"/>
      <c r="E521" s="133"/>
      <c r="F521" s="133"/>
      <c r="G521" s="133"/>
      <c r="H521" s="133"/>
      <c r="I521" s="134"/>
    </row>
    <row r="522" spans="1:9" x14ac:dyDescent="0.2">
      <c r="A522" s="133"/>
      <c r="B522" s="133"/>
      <c r="C522" s="133"/>
      <c r="D522" s="133"/>
      <c r="E522" s="133"/>
      <c r="F522" s="133"/>
      <c r="G522" s="133"/>
      <c r="H522" s="133"/>
      <c r="I522" s="134"/>
    </row>
    <row r="523" spans="1:9" x14ac:dyDescent="0.2">
      <c r="A523" s="133"/>
      <c r="B523" s="133"/>
      <c r="C523" s="133"/>
      <c r="D523" s="133"/>
      <c r="E523" s="133"/>
      <c r="F523" s="133"/>
      <c r="G523" s="133"/>
      <c r="H523" s="133"/>
      <c r="I523" s="134"/>
    </row>
    <row r="524" spans="1:9" x14ac:dyDescent="0.2">
      <c r="A524" s="133"/>
      <c r="B524" s="133"/>
      <c r="C524" s="133"/>
      <c r="D524" s="133"/>
      <c r="E524" s="133"/>
      <c r="F524" s="133"/>
      <c r="G524" s="133"/>
      <c r="H524" s="133"/>
      <c r="I524" s="134"/>
    </row>
    <row r="525" spans="1:9" x14ac:dyDescent="0.2">
      <c r="A525" s="133"/>
      <c r="B525" s="133"/>
      <c r="C525" s="133"/>
      <c r="D525" s="133"/>
      <c r="E525" s="133"/>
      <c r="F525" s="133"/>
      <c r="G525" s="133"/>
      <c r="H525" s="133"/>
      <c r="I525" s="134"/>
    </row>
    <row r="526" spans="1:9" x14ac:dyDescent="0.2">
      <c r="A526" s="133"/>
      <c r="B526" s="133"/>
      <c r="C526" s="133"/>
      <c r="D526" s="133"/>
      <c r="E526" s="133"/>
      <c r="F526" s="133"/>
      <c r="G526" s="133"/>
      <c r="H526" s="133"/>
      <c r="I526" s="134"/>
    </row>
    <row r="527" spans="1:9" x14ac:dyDescent="0.2">
      <c r="A527" s="133"/>
      <c r="B527" s="133"/>
      <c r="C527" s="133"/>
      <c r="D527" s="133"/>
      <c r="E527" s="133"/>
      <c r="F527" s="133"/>
      <c r="G527" s="133"/>
      <c r="H527" s="133"/>
      <c r="I527" s="134"/>
    </row>
    <row r="528" spans="1:9" x14ac:dyDescent="0.2">
      <c r="A528" s="133"/>
      <c r="B528" s="133"/>
      <c r="C528" s="133"/>
      <c r="D528" s="133"/>
      <c r="E528" s="133"/>
      <c r="F528" s="133"/>
      <c r="G528" s="133"/>
      <c r="H528" s="133"/>
      <c r="I528" s="134"/>
    </row>
    <row r="529" spans="1:9" x14ac:dyDescent="0.2">
      <c r="A529" s="133"/>
      <c r="B529" s="133"/>
      <c r="C529" s="133"/>
      <c r="D529" s="133"/>
      <c r="E529" s="133"/>
      <c r="F529" s="133"/>
      <c r="G529" s="133"/>
      <c r="H529" s="133"/>
      <c r="I529" s="134"/>
    </row>
    <row r="530" spans="1:9" x14ac:dyDescent="0.2">
      <c r="A530" s="133"/>
      <c r="B530" s="133"/>
      <c r="C530" s="133"/>
      <c r="D530" s="133"/>
      <c r="E530" s="133"/>
      <c r="F530" s="133"/>
      <c r="G530" s="133"/>
      <c r="H530" s="133"/>
      <c r="I530" s="134"/>
    </row>
    <row r="531" spans="1:9" x14ac:dyDescent="0.2">
      <c r="A531" s="133"/>
      <c r="B531" s="133"/>
      <c r="C531" s="133"/>
      <c r="D531" s="133"/>
      <c r="E531" s="133"/>
      <c r="F531" s="133"/>
      <c r="G531" s="133"/>
      <c r="H531" s="133"/>
      <c r="I531" s="134"/>
    </row>
    <row r="532" spans="1:9" x14ac:dyDescent="0.2">
      <c r="A532" s="133"/>
      <c r="B532" s="133"/>
      <c r="C532" s="133"/>
      <c r="D532" s="133"/>
      <c r="E532" s="133"/>
      <c r="F532" s="133"/>
      <c r="G532" s="133"/>
      <c r="H532" s="133"/>
      <c r="I532" s="134"/>
    </row>
    <row r="533" spans="1:9" x14ac:dyDescent="0.2">
      <c r="A533" s="133"/>
      <c r="B533" s="133"/>
      <c r="C533" s="133"/>
      <c r="D533" s="133"/>
      <c r="E533" s="133"/>
      <c r="F533" s="133"/>
      <c r="G533" s="133"/>
      <c r="H533" s="133"/>
      <c r="I533" s="134"/>
    </row>
    <row r="534" spans="1:9" x14ac:dyDescent="0.2">
      <c r="A534" s="133"/>
      <c r="B534" s="133"/>
      <c r="C534" s="133"/>
      <c r="D534" s="133"/>
      <c r="E534" s="133"/>
      <c r="F534" s="133"/>
      <c r="G534" s="133"/>
      <c r="H534" s="133"/>
      <c r="I534" s="134"/>
    </row>
    <row r="535" spans="1:9" x14ac:dyDescent="0.2">
      <c r="A535" s="133"/>
      <c r="B535" s="133"/>
      <c r="C535" s="133"/>
      <c r="D535" s="133"/>
      <c r="E535" s="133"/>
      <c r="F535" s="133"/>
      <c r="G535" s="133"/>
      <c r="H535" s="133"/>
      <c r="I535" s="134"/>
    </row>
    <row r="536" spans="1:9" x14ac:dyDescent="0.2">
      <c r="A536" s="133"/>
      <c r="B536" s="133"/>
      <c r="C536" s="133"/>
      <c r="D536" s="133"/>
      <c r="E536" s="133"/>
      <c r="F536" s="133"/>
      <c r="G536" s="133"/>
      <c r="H536" s="133"/>
      <c r="I536" s="134"/>
    </row>
    <row r="537" spans="1:9" x14ac:dyDescent="0.2">
      <c r="A537" s="133"/>
      <c r="B537" s="133"/>
      <c r="C537" s="133"/>
      <c r="D537" s="133"/>
      <c r="E537" s="133"/>
      <c r="F537" s="133"/>
      <c r="G537" s="133"/>
      <c r="H537" s="133"/>
      <c r="I537" s="134"/>
    </row>
    <row r="538" spans="1:9" x14ac:dyDescent="0.2">
      <c r="A538" s="133"/>
      <c r="B538" s="133"/>
      <c r="C538" s="133"/>
      <c r="D538" s="133"/>
      <c r="E538" s="133"/>
      <c r="F538" s="133"/>
      <c r="G538" s="133"/>
      <c r="H538" s="133"/>
      <c r="I538" s="134"/>
    </row>
    <row r="539" spans="1:9" x14ac:dyDescent="0.2">
      <c r="A539" s="133"/>
      <c r="B539" s="133"/>
      <c r="C539" s="133"/>
      <c r="D539" s="133"/>
      <c r="E539" s="133"/>
      <c r="F539" s="133"/>
      <c r="G539" s="133"/>
      <c r="H539" s="133"/>
      <c r="I539" s="134"/>
    </row>
    <row r="540" spans="1:9" x14ac:dyDescent="0.2">
      <c r="A540" s="133"/>
      <c r="B540" s="133"/>
      <c r="C540" s="133"/>
      <c r="D540" s="133"/>
      <c r="E540" s="133"/>
      <c r="F540" s="133"/>
      <c r="G540" s="133"/>
      <c r="H540" s="133"/>
      <c r="I540" s="134"/>
    </row>
    <row r="541" spans="1:9" x14ac:dyDescent="0.2">
      <c r="A541" s="133"/>
      <c r="B541" s="133"/>
      <c r="C541" s="133"/>
      <c r="D541" s="133"/>
      <c r="E541" s="133"/>
      <c r="F541" s="133"/>
      <c r="G541" s="133"/>
      <c r="H541" s="133"/>
      <c r="I541" s="134"/>
    </row>
    <row r="542" spans="1:9" x14ac:dyDescent="0.2">
      <c r="A542" s="133"/>
      <c r="B542" s="133"/>
      <c r="C542" s="133"/>
      <c r="D542" s="133"/>
      <c r="E542" s="133"/>
      <c r="F542" s="133"/>
      <c r="G542" s="133"/>
      <c r="H542" s="133"/>
      <c r="I542" s="134"/>
    </row>
    <row r="543" spans="1:9" x14ac:dyDescent="0.2">
      <c r="A543" s="133"/>
      <c r="B543" s="133"/>
      <c r="C543" s="133"/>
      <c r="D543" s="133"/>
      <c r="E543" s="133"/>
      <c r="F543" s="133"/>
      <c r="G543" s="133"/>
      <c r="H543" s="133"/>
      <c r="I543" s="134"/>
    </row>
    <row r="544" spans="1:9" x14ac:dyDescent="0.2">
      <c r="A544" s="133"/>
      <c r="B544" s="133"/>
      <c r="C544" s="133"/>
      <c r="D544" s="133"/>
      <c r="E544" s="133"/>
      <c r="F544" s="133"/>
      <c r="G544" s="133"/>
      <c r="H544" s="133"/>
      <c r="I544" s="134"/>
    </row>
    <row r="545" spans="1:9" x14ac:dyDescent="0.2">
      <c r="A545" s="133"/>
      <c r="B545" s="133"/>
      <c r="C545" s="133"/>
      <c r="D545" s="133"/>
      <c r="E545" s="133"/>
      <c r="F545" s="133"/>
      <c r="G545" s="133"/>
      <c r="H545" s="133"/>
      <c r="I545" s="134"/>
    </row>
    <row r="546" spans="1:9" x14ac:dyDescent="0.2">
      <c r="A546" s="133"/>
      <c r="B546" s="133"/>
      <c r="C546" s="133"/>
      <c r="D546" s="133"/>
      <c r="E546" s="133"/>
      <c r="F546" s="133"/>
      <c r="G546" s="133"/>
      <c r="H546" s="133"/>
      <c r="I546" s="134"/>
    </row>
    <row r="547" spans="1:9" x14ac:dyDescent="0.2">
      <c r="A547" s="133"/>
      <c r="B547" s="133"/>
      <c r="C547" s="133"/>
      <c r="D547" s="133"/>
      <c r="E547" s="133"/>
      <c r="F547" s="133"/>
      <c r="G547" s="133"/>
      <c r="H547" s="133"/>
      <c r="I547" s="134"/>
    </row>
    <row r="548" spans="1:9" x14ac:dyDescent="0.2">
      <c r="A548" s="133"/>
      <c r="B548" s="133"/>
      <c r="C548" s="133"/>
      <c r="D548" s="133"/>
      <c r="E548" s="133"/>
      <c r="F548" s="133"/>
      <c r="G548" s="133"/>
      <c r="H548" s="133"/>
      <c r="I548" s="134"/>
    </row>
    <row r="549" spans="1:9" x14ac:dyDescent="0.2">
      <c r="A549" s="133"/>
      <c r="B549" s="133"/>
      <c r="C549" s="133"/>
      <c r="D549" s="133"/>
      <c r="E549" s="133"/>
      <c r="F549" s="133"/>
      <c r="G549" s="133"/>
      <c r="H549" s="133"/>
      <c r="I549" s="134"/>
    </row>
    <row r="550" spans="1:9" x14ac:dyDescent="0.2">
      <c r="A550" s="133"/>
      <c r="B550" s="133"/>
      <c r="C550" s="133"/>
      <c r="D550" s="133"/>
      <c r="E550" s="133"/>
      <c r="F550" s="133"/>
      <c r="G550" s="133"/>
      <c r="H550" s="133"/>
      <c r="I550" s="134"/>
    </row>
    <row r="551" spans="1:9" x14ac:dyDescent="0.2">
      <c r="A551" s="133"/>
      <c r="B551" s="133"/>
      <c r="C551" s="133"/>
      <c r="D551" s="133"/>
      <c r="E551" s="133"/>
      <c r="F551" s="133"/>
      <c r="G551" s="133"/>
      <c r="H551" s="133"/>
      <c r="I551" s="134"/>
    </row>
    <row r="552" spans="1:9" x14ac:dyDescent="0.2">
      <c r="A552" s="133"/>
      <c r="B552" s="133"/>
      <c r="C552" s="133"/>
      <c r="D552" s="133"/>
      <c r="E552" s="133"/>
      <c r="F552" s="133"/>
      <c r="G552" s="133"/>
      <c r="H552" s="133"/>
      <c r="I552" s="134"/>
    </row>
    <row r="553" spans="1:9" x14ac:dyDescent="0.2">
      <c r="A553" s="133"/>
      <c r="B553" s="133"/>
      <c r="C553" s="133"/>
      <c r="D553" s="133"/>
      <c r="E553" s="133"/>
      <c r="F553" s="133"/>
      <c r="G553" s="133"/>
      <c r="H553" s="133"/>
      <c r="I553" s="134"/>
    </row>
    <row r="554" spans="1:9" x14ac:dyDescent="0.2">
      <c r="A554" s="133"/>
      <c r="B554" s="133"/>
      <c r="C554" s="133"/>
      <c r="D554" s="133"/>
      <c r="E554" s="133"/>
      <c r="F554" s="133"/>
      <c r="G554" s="133"/>
      <c r="H554" s="133"/>
      <c r="I554" s="134"/>
    </row>
    <row r="555" spans="1:9" x14ac:dyDescent="0.2">
      <c r="A555" s="133"/>
      <c r="B555" s="133"/>
      <c r="C555" s="133"/>
      <c r="D555" s="133"/>
      <c r="E555" s="133"/>
      <c r="F555" s="133"/>
      <c r="G555" s="133"/>
      <c r="H555" s="133"/>
      <c r="I555" s="134"/>
    </row>
    <row r="556" spans="1:9" x14ac:dyDescent="0.2">
      <c r="A556" s="133"/>
      <c r="B556" s="133"/>
      <c r="C556" s="133"/>
      <c r="D556" s="133"/>
      <c r="E556" s="133"/>
      <c r="F556" s="133"/>
      <c r="G556" s="133"/>
      <c r="H556" s="133"/>
      <c r="I556" s="134"/>
    </row>
    <row r="557" spans="1:9" x14ac:dyDescent="0.2">
      <c r="A557" s="133"/>
      <c r="B557" s="133"/>
      <c r="C557" s="133"/>
      <c r="D557" s="133"/>
      <c r="E557" s="133"/>
      <c r="F557" s="133"/>
      <c r="G557" s="133"/>
      <c r="H557" s="133"/>
      <c r="I557" s="134"/>
    </row>
    <row r="558" spans="1:9" x14ac:dyDescent="0.2">
      <c r="A558" s="133"/>
      <c r="B558" s="133"/>
      <c r="C558" s="133"/>
      <c r="D558" s="133"/>
      <c r="E558" s="133"/>
      <c r="F558" s="133"/>
      <c r="G558" s="133"/>
      <c r="H558" s="133"/>
      <c r="I558" s="134"/>
    </row>
    <row r="559" spans="1:9" x14ac:dyDescent="0.2">
      <c r="A559" s="133"/>
      <c r="B559" s="133"/>
      <c r="C559" s="133"/>
      <c r="D559" s="133"/>
      <c r="E559" s="133"/>
      <c r="F559" s="133"/>
      <c r="G559" s="133"/>
      <c r="H559" s="133"/>
      <c r="I559" s="134"/>
    </row>
    <row r="560" spans="1:9" x14ac:dyDescent="0.2">
      <c r="A560" s="133"/>
      <c r="B560" s="133"/>
      <c r="C560" s="133"/>
      <c r="D560" s="133"/>
      <c r="E560" s="133"/>
      <c r="F560" s="133"/>
      <c r="G560" s="133"/>
      <c r="H560" s="133"/>
      <c r="I560" s="134"/>
    </row>
    <row r="561" spans="1:9" x14ac:dyDescent="0.2">
      <c r="A561" s="133"/>
      <c r="B561" s="133"/>
      <c r="C561" s="133"/>
      <c r="D561" s="133"/>
      <c r="E561" s="133"/>
      <c r="F561" s="133"/>
      <c r="G561" s="133"/>
      <c r="H561" s="133"/>
      <c r="I561" s="134"/>
    </row>
    <row r="562" spans="1:9" x14ac:dyDescent="0.2">
      <c r="A562" s="133"/>
      <c r="B562" s="133"/>
      <c r="C562" s="133"/>
      <c r="D562" s="133"/>
      <c r="E562" s="133"/>
      <c r="F562" s="133"/>
      <c r="G562" s="133"/>
      <c r="H562" s="133"/>
      <c r="I562" s="134"/>
    </row>
    <row r="563" spans="1:9" x14ac:dyDescent="0.2">
      <c r="A563" s="133"/>
      <c r="B563" s="133"/>
      <c r="C563" s="133"/>
      <c r="D563" s="133"/>
      <c r="E563" s="133"/>
      <c r="F563" s="133"/>
      <c r="G563" s="133"/>
      <c r="H563" s="133"/>
      <c r="I563" s="134"/>
    </row>
    <row r="564" spans="1:9" x14ac:dyDescent="0.2">
      <c r="A564" s="133"/>
      <c r="B564" s="133"/>
      <c r="C564" s="133"/>
      <c r="D564" s="133"/>
      <c r="E564" s="133"/>
      <c r="F564" s="133"/>
      <c r="G564" s="133"/>
      <c r="H564" s="133"/>
      <c r="I564" s="134"/>
    </row>
    <row r="565" spans="1:9" x14ac:dyDescent="0.2">
      <c r="A565" s="133"/>
      <c r="B565" s="133"/>
      <c r="C565" s="133"/>
      <c r="D565" s="133"/>
      <c r="E565" s="133"/>
      <c r="F565" s="133"/>
      <c r="G565" s="133"/>
      <c r="H565" s="133"/>
      <c r="I565" s="134"/>
    </row>
    <row r="566" spans="1:9" x14ac:dyDescent="0.2">
      <c r="A566" s="133"/>
      <c r="B566" s="133"/>
      <c r="C566" s="133"/>
      <c r="D566" s="133"/>
      <c r="E566" s="133"/>
      <c r="F566" s="133"/>
      <c r="G566" s="133"/>
      <c r="H566" s="133"/>
      <c r="I566" s="134"/>
    </row>
    <row r="567" spans="1:9" x14ac:dyDescent="0.2">
      <c r="A567" s="133"/>
      <c r="B567" s="133"/>
      <c r="C567" s="133"/>
      <c r="D567" s="133"/>
      <c r="E567" s="133"/>
      <c r="F567" s="133"/>
      <c r="G567" s="133"/>
      <c r="H567" s="133"/>
      <c r="I567" s="134"/>
    </row>
    <row r="568" spans="1:9" x14ac:dyDescent="0.2">
      <c r="A568" s="133"/>
      <c r="B568" s="133"/>
      <c r="C568" s="133"/>
      <c r="D568" s="133"/>
      <c r="E568" s="133"/>
      <c r="F568" s="133"/>
      <c r="G568" s="133"/>
      <c r="H568" s="133"/>
      <c r="I568" s="134"/>
    </row>
    <row r="569" spans="1:9" x14ac:dyDescent="0.2">
      <c r="A569" s="133"/>
      <c r="B569" s="133"/>
      <c r="C569" s="133"/>
      <c r="D569" s="133"/>
      <c r="E569" s="133"/>
      <c r="F569" s="133"/>
      <c r="G569" s="133"/>
      <c r="H569" s="133"/>
      <c r="I569" s="134"/>
    </row>
    <row r="570" spans="1:9" x14ac:dyDescent="0.2">
      <c r="A570" s="133"/>
      <c r="B570" s="133"/>
      <c r="C570" s="133"/>
      <c r="D570" s="133"/>
      <c r="E570" s="133"/>
      <c r="F570" s="133"/>
      <c r="G570" s="133"/>
      <c r="H570" s="133"/>
      <c r="I570" s="134"/>
    </row>
    <row r="571" spans="1:9" x14ac:dyDescent="0.2">
      <c r="A571" s="133"/>
      <c r="B571" s="133"/>
      <c r="C571" s="133"/>
      <c r="D571" s="133"/>
      <c r="E571" s="133"/>
      <c r="F571" s="133"/>
      <c r="G571" s="133"/>
      <c r="H571" s="133"/>
      <c r="I571" s="134"/>
    </row>
    <row r="572" spans="1:9" x14ac:dyDescent="0.2">
      <c r="A572" s="133"/>
      <c r="B572" s="133"/>
      <c r="C572" s="133"/>
      <c r="D572" s="133"/>
      <c r="E572" s="133"/>
      <c r="F572" s="133"/>
      <c r="G572" s="133"/>
      <c r="H572" s="133"/>
      <c r="I572" s="134"/>
    </row>
    <row r="573" spans="1:9" x14ac:dyDescent="0.2">
      <c r="A573" s="133"/>
      <c r="B573" s="133"/>
      <c r="C573" s="133"/>
      <c r="D573" s="133"/>
      <c r="E573" s="133"/>
      <c r="F573" s="133"/>
      <c r="G573" s="133"/>
      <c r="H573" s="133"/>
      <c r="I573" s="134"/>
    </row>
    <row r="574" spans="1:9" x14ac:dyDescent="0.2">
      <c r="A574" s="133"/>
      <c r="B574" s="133"/>
      <c r="C574" s="133"/>
      <c r="D574" s="133"/>
      <c r="E574" s="133"/>
      <c r="F574" s="133"/>
      <c r="G574" s="133"/>
      <c r="H574" s="133"/>
      <c r="I574" s="134"/>
    </row>
    <row r="575" spans="1:9" x14ac:dyDescent="0.2">
      <c r="A575" s="133"/>
      <c r="B575" s="133"/>
      <c r="C575" s="133"/>
      <c r="D575" s="133"/>
      <c r="E575" s="133"/>
      <c r="F575" s="133"/>
      <c r="G575" s="133"/>
      <c r="H575" s="133"/>
      <c r="I575" s="134"/>
    </row>
    <row r="576" spans="1:9" x14ac:dyDescent="0.2">
      <c r="A576" s="133"/>
      <c r="B576" s="133"/>
      <c r="C576" s="133"/>
      <c r="D576" s="133"/>
      <c r="E576" s="133"/>
      <c r="F576" s="133"/>
      <c r="G576" s="133"/>
      <c r="H576" s="133"/>
      <c r="I576" s="134"/>
    </row>
    <row r="577" spans="1:9" x14ac:dyDescent="0.2">
      <c r="A577" s="133"/>
      <c r="B577" s="133"/>
      <c r="C577" s="133"/>
      <c r="D577" s="133"/>
      <c r="E577" s="133"/>
      <c r="F577" s="133"/>
      <c r="G577" s="133"/>
      <c r="H577" s="133"/>
      <c r="I577" s="134"/>
    </row>
    <row r="578" spans="1:9" x14ac:dyDescent="0.2">
      <c r="A578" s="133"/>
      <c r="B578" s="133"/>
      <c r="C578" s="133"/>
      <c r="D578" s="133"/>
      <c r="E578" s="133"/>
      <c r="F578" s="133"/>
      <c r="G578" s="133"/>
      <c r="H578" s="133"/>
      <c r="I578" s="134"/>
    </row>
    <row r="579" spans="1:9" x14ac:dyDescent="0.2">
      <c r="A579" s="133"/>
      <c r="B579" s="133"/>
      <c r="C579" s="133"/>
      <c r="D579" s="133"/>
      <c r="E579" s="133"/>
      <c r="F579" s="133"/>
      <c r="G579" s="133"/>
      <c r="H579" s="133"/>
      <c r="I579" s="134"/>
    </row>
    <row r="580" spans="1:9" x14ac:dyDescent="0.2">
      <c r="A580" s="133"/>
      <c r="B580" s="133"/>
      <c r="C580" s="133"/>
      <c r="D580" s="133"/>
      <c r="E580" s="133"/>
      <c r="F580" s="133"/>
      <c r="G580" s="133"/>
      <c r="H580" s="133"/>
      <c r="I580" s="134"/>
    </row>
    <row r="581" spans="1:9" x14ac:dyDescent="0.2">
      <c r="A581" s="133"/>
      <c r="B581" s="133"/>
      <c r="C581" s="133"/>
      <c r="D581" s="133"/>
      <c r="E581" s="133"/>
      <c r="F581" s="133"/>
      <c r="G581" s="133"/>
      <c r="H581" s="133"/>
      <c r="I581" s="134"/>
    </row>
    <row r="582" spans="1:9" x14ac:dyDescent="0.2">
      <c r="A582" s="133"/>
      <c r="B582" s="133"/>
      <c r="C582" s="133"/>
      <c r="D582" s="133"/>
      <c r="E582" s="133"/>
      <c r="F582" s="133"/>
      <c r="G582" s="133"/>
      <c r="H582" s="133"/>
      <c r="I582" s="134"/>
    </row>
    <row r="583" spans="1:9" x14ac:dyDescent="0.2">
      <c r="A583" s="133"/>
      <c r="B583" s="133"/>
      <c r="C583" s="133"/>
      <c r="D583" s="133"/>
      <c r="E583" s="133"/>
      <c r="F583" s="133"/>
      <c r="G583" s="133"/>
      <c r="H583" s="133"/>
      <c r="I583" s="134"/>
    </row>
    <row r="584" spans="1:9" x14ac:dyDescent="0.2">
      <c r="A584" s="133"/>
      <c r="B584" s="133"/>
      <c r="C584" s="133"/>
      <c r="D584" s="133"/>
      <c r="E584" s="133"/>
      <c r="F584" s="133"/>
      <c r="G584" s="133"/>
      <c r="H584" s="133"/>
      <c r="I584" s="134"/>
    </row>
    <row r="585" spans="1:9" x14ac:dyDescent="0.2">
      <c r="A585" s="133"/>
      <c r="B585" s="133"/>
      <c r="C585" s="133"/>
      <c r="D585" s="133"/>
      <c r="E585" s="133"/>
      <c r="F585" s="133"/>
      <c r="G585" s="133"/>
      <c r="H585" s="133"/>
      <c r="I585" s="134"/>
    </row>
    <row r="586" spans="1:9" x14ac:dyDescent="0.2">
      <c r="A586" s="133"/>
      <c r="B586" s="133"/>
      <c r="C586" s="133"/>
      <c r="D586" s="133"/>
      <c r="E586" s="133"/>
      <c r="F586" s="133"/>
      <c r="G586" s="133"/>
      <c r="H586" s="133"/>
      <c r="I586" s="134"/>
    </row>
    <row r="587" spans="1:9" x14ac:dyDescent="0.2">
      <c r="A587" s="133"/>
      <c r="B587" s="133"/>
      <c r="C587" s="133"/>
      <c r="D587" s="133"/>
      <c r="E587" s="133"/>
      <c r="F587" s="133"/>
      <c r="G587" s="133"/>
      <c r="H587" s="133"/>
      <c r="I587" s="134"/>
    </row>
    <row r="588" spans="1:9" x14ac:dyDescent="0.2">
      <c r="A588" s="133"/>
      <c r="B588" s="133"/>
      <c r="C588" s="133"/>
      <c r="D588" s="133"/>
      <c r="E588" s="133"/>
      <c r="F588" s="133"/>
      <c r="G588" s="133"/>
      <c r="H588" s="133"/>
      <c r="I588" s="134"/>
    </row>
    <row r="589" spans="1:9" x14ac:dyDescent="0.2">
      <c r="A589" s="133"/>
      <c r="B589" s="133"/>
      <c r="C589" s="133"/>
      <c r="D589" s="133"/>
      <c r="E589" s="133"/>
      <c r="F589" s="133"/>
      <c r="G589" s="133"/>
      <c r="H589" s="133"/>
      <c r="I589" s="134"/>
    </row>
    <row r="590" spans="1:9" x14ac:dyDescent="0.2">
      <c r="A590" s="133"/>
      <c r="B590" s="133"/>
      <c r="C590" s="133"/>
      <c r="D590" s="133"/>
      <c r="E590" s="133"/>
      <c r="F590" s="133"/>
      <c r="G590" s="133"/>
      <c r="H590" s="133"/>
      <c r="I590" s="134"/>
    </row>
    <row r="591" spans="1:9" x14ac:dyDescent="0.2">
      <c r="A591" s="133"/>
      <c r="B591" s="133"/>
      <c r="C591" s="133"/>
      <c r="D591" s="133"/>
      <c r="E591" s="133"/>
      <c r="F591" s="133"/>
      <c r="G591" s="133"/>
      <c r="H591" s="133"/>
      <c r="I591" s="134"/>
    </row>
    <row r="592" spans="1:9" x14ac:dyDescent="0.2">
      <c r="A592" s="133"/>
      <c r="B592" s="133"/>
      <c r="C592" s="133"/>
      <c r="D592" s="133"/>
      <c r="E592" s="133"/>
      <c r="F592" s="133"/>
      <c r="G592" s="133"/>
      <c r="H592" s="133"/>
      <c r="I592" s="134"/>
    </row>
    <row r="593" spans="1:9" x14ac:dyDescent="0.2">
      <c r="A593" s="133"/>
      <c r="B593" s="133"/>
      <c r="C593" s="133"/>
      <c r="D593" s="133"/>
      <c r="E593" s="133"/>
      <c r="F593" s="133"/>
      <c r="G593" s="133"/>
      <c r="H593" s="133"/>
      <c r="I593" s="134"/>
    </row>
    <row r="594" spans="1:9" x14ac:dyDescent="0.2">
      <c r="A594" s="133"/>
      <c r="B594" s="133"/>
      <c r="C594" s="133"/>
      <c r="D594" s="133"/>
      <c r="E594" s="133"/>
      <c r="F594" s="133"/>
      <c r="G594" s="133"/>
      <c r="H594" s="133"/>
      <c r="I594" s="134"/>
    </row>
    <row r="595" spans="1:9" x14ac:dyDescent="0.2">
      <c r="A595" s="133"/>
      <c r="B595" s="133"/>
      <c r="C595" s="133"/>
      <c r="D595" s="133"/>
      <c r="E595" s="133"/>
      <c r="F595" s="133"/>
      <c r="G595" s="133"/>
      <c r="H595" s="133"/>
      <c r="I595" s="134"/>
    </row>
    <row r="596" spans="1:9" x14ac:dyDescent="0.2">
      <c r="A596" s="133"/>
      <c r="B596" s="133"/>
      <c r="C596" s="133"/>
      <c r="D596" s="133"/>
      <c r="E596" s="133"/>
      <c r="F596" s="133"/>
      <c r="G596" s="133"/>
      <c r="H596" s="133"/>
      <c r="I596" s="134"/>
    </row>
    <row r="597" spans="1:9" x14ac:dyDescent="0.2">
      <c r="A597" s="133"/>
      <c r="B597" s="133"/>
      <c r="C597" s="133"/>
      <c r="D597" s="133"/>
      <c r="E597" s="133"/>
      <c r="F597" s="133"/>
      <c r="G597" s="133"/>
      <c r="H597" s="133"/>
      <c r="I597" s="134"/>
    </row>
    <row r="598" spans="1:9" x14ac:dyDescent="0.2">
      <c r="A598" s="133"/>
      <c r="B598" s="133"/>
      <c r="C598" s="133"/>
      <c r="D598" s="133"/>
      <c r="E598" s="133"/>
      <c r="F598" s="133"/>
      <c r="G598" s="133"/>
      <c r="H598" s="133"/>
      <c r="I598" s="134"/>
    </row>
    <row r="599" spans="1:9" x14ac:dyDescent="0.2">
      <c r="A599" s="133"/>
      <c r="B599" s="133"/>
      <c r="C599" s="133"/>
      <c r="D599" s="133"/>
      <c r="E599" s="133"/>
      <c r="F599" s="133"/>
      <c r="G599" s="133"/>
      <c r="H599" s="133"/>
      <c r="I599" s="134"/>
    </row>
    <row r="600" spans="1:9" x14ac:dyDescent="0.2">
      <c r="A600" s="133"/>
      <c r="B600" s="133"/>
      <c r="C600" s="133"/>
      <c r="D600" s="133"/>
      <c r="E600" s="133"/>
      <c r="F600" s="133"/>
      <c r="G600" s="133"/>
      <c r="H600" s="133"/>
      <c r="I600" s="134"/>
    </row>
    <row r="601" spans="1:9" x14ac:dyDescent="0.2">
      <c r="A601" s="133"/>
      <c r="B601" s="133"/>
      <c r="C601" s="133"/>
      <c r="D601" s="133"/>
      <c r="E601" s="133"/>
      <c r="F601" s="133"/>
      <c r="G601" s="133"/>
      <c r="H601" s="133"/>
      <c r="I601" s="134"/>
    </row>
    <row r="602" spans="1:9" x14ac:dyDescent="0.2">
      <c r="A602" s="133"/>
      <c r="B602" s="133"/>
      <c r="C602" s="133"/>
      <c r="D602" s="133"/>
      <c r="E602" s="133"/>
      <c r="F602" s="133"/>
      <c r="G602" s="133"/>
      <c r="H602" s="133"/>
      <c r="I602" s="134"/>
    </row>
    <row r="603" spans="1:9" x14ac:dyDescent="0.2">
      <c r="A603" s="133"/>
      <c r="B603" s="133"/>
      <c r="C603" s="133"/>
      <c r="D603" s="133"/>
      <c r="E603" s="133"/>
      <c r="F603" s="133"/>
      <c r="G603" s="133"/>
      <c r="H603" s="133"/>
      <c r="I603" s="134"/>
    </row>
    <row r="604" spans="1:9" x14ac:dyDescent="0.2">
      <c r="A604" s="133"/>
      <c r="B604" s="133"/>
      <c r="C604" s="133"/>
      <c r="D604" s="133"/>
      <c r="E604" s="133"/>
      <c r="F604" s="133"/>
      <c r="G604" s="133"/>
      <c r="H604" s="133"/>
      <c r="I604" s="134"/>
    </row>
    <row r="605" spans="1:9" x14ac:dyDescent="0.2">
      <c r="A605" s="133"/>
      <c r="B605" s="133"/>
      <c r="C605" s="133"/>
      <c r="D605" s="133"/>
      <c r="E605" s="133"/>
      <c r="F605" s="133"/>
      <c r="G605" s="133"/>
      <c r="H605" s="133"/>
      <c r="I605" s="134"/>
    </row>
    <row r="606" spans="1:9" x14ac:dyDescent="0.2">
      <c r="A606" s="133"/>
      <c r="B606" s="133"/>
      <c r="C606" s="133"/>
      <c r="D606" s="133"/>
      <c r="E606" s="133"/>
      <c r="F606" s="133"/>
      <c r="G606" s="133"/>
      <c r="H606" s="133"/>
      <c r="I606" s="134"/>
    </row>
    <row r="607" spans="1:9" x14ac:dyDescent="0.2">
      <c r="A607" s="133"/>
      <c r="B607" s="133"/>
      <c r="C607" s="133"/>
      <c r="D607" s="133"/>
      <c r="E607" s="133"/>
      <c r="F607" s="133"/>
      <c r="G607" s="133"/>
      <c r="H607" s="133"/>
      <c r="I607" s="134"/>
    </row>
    <row r="608" spans="1:9" x14ac:dyDescent="0.2">
      <c r="A608" s="133"/>
      <c r="B608" s="133"/>
      <c r="C608" s="133"/>
      <c r="D608" s="133"/>
      <c r="E608" s="133"/>
      <c r="F608" s="133"/>
      <c r="G608" s="133"/>
      <c r="H608" s="133"/>
      <c r="I608" s="134"/>
    </row>
    <row r="609" spans="1:9" x14ac:dyDescent="0.2">
      <c r="A609" s="133"/>
      <c r="B609" s="133"/>
      <c r="C609" s="133"/>
      <c r="D609" s="133"/>
      <c r="E609" s="133"/>
      <c r="F609" s="133"/>
      <c r="G609" s="133"/>
      <c r="H609" s="133"/>
      <c r="I609" s="134"/>
    </row>
    <row r="610" spans="1:9" x14ac:dyDescent="0.2">
      <c r="A610" s="133"/>
      <c r="B610" s="133"/>
      <c r="C610" s="133"/>
      <c r="D610" s="133"/>
      <c r="E610" s="133"/>
      <c r="F610" s="133"/>
      <c r="G610" s="133"/>
      <c r="H610" s="133"/>
      <c r="I610" s="134"/>
    </row>
    <row r="611" spans="1:9" x14ac:dyDescent="0.2">
      <c r="A611" s="133"/>
      <c r="B611" s="133"/>
      <c r="C611" s="133"/>
      <c r="D611" s="133"/>
      <c r="E611" s="133"/>
      <c r="F611" s="133"/>
      <c r="G611" s="133"/>
      <c r="H611" s="133"/>
      <c r="I611" s="134"/>
    </row>
    <row r="612" spans="1:9" x14ac:dyDescent="0.2">
      <c r="A612" s="133"/>
      <c r="B612" s="133"/>
      <c r="C612" s="133"/>
      <c r="D612" s="133"/>
      <c r="E612" s="133"/>
      <c r="F612" s="133"/>
      <c r="G612" s="133"/>
      <c r="H612" s="133"/>
      <c r="I612" s="134"/>
    </row>
    <row r="613" spans="1:9" x14ac:dyDescent="0.2">
      <c r="A613" s="133"/>
      <c r="B613" s="133"/>
      <c r="C613" s="133"/>
      <c r="D613" s="133"/>
      <c r="E613" s="133"/>
      <c r="F613" s="133"/>
      <c r="G613" s="133"/>
      <c r="H613" s="133"/>
      <c r="I613" s="134"/>
    </row>
    <row r="614" spans="1:9" x14ac:dyDescent="0.2">
      <c r="A614" s="133"/>
      <c r="B614" s="133"/>
      <c r="C614" s="133"/>
      <c r="D614" s="133"/>
      <c r="E614" s="133"/>
      <c r="F614" s="133"/>
      <c r="G614" s="133"/>
      <c r="H614" s="133"/>
      <c r="I614" s="134"/>
    </row>
    <row r="615" spans="1:9" x14ac:dyDescent="0.2">
      <c r="A615" s="133"/>
      <c r="B615" s="133"/>
      <c r="C615" s="133"/>
      <c r="D615" s="133"/>
      <c r="E615" s="133"/>
      <c r="F615" s="133"/>
      <c r="G615" s="133"/>
      <c r="H615" s="133"/>
      <c r="I615" s="134"/>
    </row>
    <row r="616" spans="1:9" x14ac:dyDescent="0.2">
      <c r="A616" s="133"/>
      <c r="B616" s="133"/>
      <c r="C616" s="133"/>
      <c r="D616" s="133"/>
      <c r="E616" s="133"/>
      <c r="F616" s="133"/>
      <c r="G616" s="133"/>
      <c r="H616" s="133"/>
      <c r="I616" s="134"/>
    </row>
    <row r="617" spans="1:9" x14ac:dyDescent="0.2">
      <c r="A617" s="133"/>
      <c r="B617" s="133"/>
      <c r="C617" s="133"/>
      <c r="D617" s="133"/>
      <c r="E617" s="133"/>
      <c r="F617" s="133"/>
      <c r="G617" s="133"/>
      <c r="H617" s="133"/>
      <c r="I617" s="134"/>
    </row>
    <row r="618" spans="1:9" x14ac:dyDescent="0.2">
      <c r="A618" s="133"/>
      <c r="B618" s="133"/>
      <c r="C618" s="133"/>
      <c r="D618" s="133"/>
      <c r="E618" s="133"/>
      <c r="F618" s="133"/>
      <c r="G618" s="133"/>
      <c r="H618" s="133"/>
      <c r="I618" s="134"/>
    </row>
    <row r="619" spans="1:9" x14ac:dyDescent="0.2">
      <c r="A619" s="133"/>
      <c r="B619" s="133"/>
      <c r="C619" s="133"/>
      <c r="D619" s="133"/>
      <c r="E619" s="133"/>
      <c r="F619" s="133"/>
      <c r="G619" s="133"/>
      <c r="H619" s="133"/>
      <c r="I619" s="134"/>
    </row>
    <row r="620" spans="1:9" x14ac:dyDescent="0.2">
      <c r="A620" s="133"/>
      <c r="B620" s="133"/>
      <c r="C620" s="133"/>
      <c r="D620" s="133"/>
      <c r="E620" s="133"/>
      <c r="F620" s="133"/>
      <c r="G620" s="133"/>
      <c r="H620" s="133"/>
      <c r="I620" s="134"/>
    </row>
    <row r="621" spans="1:9" x14ac:dyDescent="0.2">
      <c r="A621" s="133"/>
      <c r="B621" s="133"/>
      <c r="C621" s="133"/>
      <c r="D621" s="133"/>
      <c r="E621" s="133"/>
      <c r="F621" s="133"/>
      <c r="G621" s="133"/>
      <c r="H621" s="133"/>
      <c r="I621" s="134"/>
    </row>
    <row r="622" spans="1:9" x14ac:dyDescent="0.2">
      <c r="A622" s="133"/>
      <c r="B622" s="133"/>
      <c r="C622" s="133"/>
      <c r="D622" s="133"/>
      <c r="E622" s="133"/>
      <c r="F622" s="133"/>
      <c r="G622" s="133"/>
      <c r="H622" s="133"/>
      <c r="I622" s="134"/>
    </row>
    <row r="623" spans="1:9" x14ac:dyDescent="0.2">
      <c r="A623" s="133"/>
      <c r="B623" s="133"/>
      <c r="C623" s="133"/>
      <c r="D623" s="133"/>
      <c r="E623" s="133"/>
      <c r="F623" s="133"/>
      <c r="G623" s="133"/>
      <c r="H623" s="133"/>
      <c r="I623" s="134"/>
    </row>
    <row r="624" spans="1:9" x14ac:dyDescent="0.2">
      <c r="A624" s="133"/>
      <c r="B624" s="133"/>
      <c r="C624" s="133"/>
      <c r="D624" s="133"/>
      <c r="E624" s="133"/>
      <c r="F624" s="133"/>
      <c r="G624" s="133"/>
      <c r="H624" s="133"/>
      <c r="I624" s="134"/>
    </row>
    <row r="625" spans="1:9" x14ac:dyDescent="0.2">
      <c r="A625" s="133"/>
      <c r="B625" s="133"/>
      <c r="C625" s="133"/>
      <c r="D625" s="133"/>
      <c r="E625" s="133"/>
      <c r="F625" s="133"/>
      <c r="G625" s="133"/>
      <c r="H625" s="133"/>
      <c r="I625" s="134"/>
    </row>
    <row r="626" spans="1:9" x14ac:dyDescent="0.2">
      <c r="A626" s="133"/>
      <c r="B626" s="133"/>
      <c r="C626" s="133"/>
      <c r="D626" s="133"/>
      <c r="E626" s="133"/>
      <c r="F626" s="133"/>
      <c r="G626" s="133"/>
      <c r="H626" s="133"/>
      <c r="I626" s="134"/>
    </row>
    <row r="627" spans="1:9" x14ac:dyDescent="0.2">
      <c r="A627" s="133"/>
      <c r="B627" s="133"/>
      <c r="C627" s="133"/>
      <c r="D627" s="133"/>
      <c r="E627" s="133"/>
      <c r="F627" s="133"/>
      <c r="G627" s="133"/>
      <c r="H627" s="133"/>
      <c r="I627" s="134"/>
    </row>
    <row r="628" spans="1:9" x14ac:dyDescent="0.2">
      <c r="A628" s="133"/>
      <c r="B628" s="133"/>
      <c r="C628" s="133"/>
      <c r="D628" s="133"/>
      <c r="E628" s="133"/>
      <c r="F628" s="133"/>
      <c r="G628" s="133"/>
      <c r="H628" s="133"/>
      <c r="I628" s="134"/>
    </row>
    <row r="629" spans="1:9" x14ac:dyDescent="0.2">
      <c r="A629" s="133"/>
      <c r="B629" s="133"/>
      <c r="C629" s="133"/>
      <c r="D629" s="133"/>
      <c r="E629" s="133"/>
      <c r="F629" s="133"/>
      <c r="G629" s="133"/>
      <c r="H629" s="133"/>
      <c r="I629" s="134"/>
    </row>
    <row r="630" spans="1:9" x14ac:dyDescent="0.2">
      <c r="A630" s="133"/>
      <c r="B630" s="133"/>
      <c r="C630" s="133"/>
      <c r="D630" s="133"/>
      <c r="E630" s="133"/>
      <c r="F630" s="133"/>
      <c r="G630" s="133"/>
      <c r="H630" s="133"/>
      <c r="I630" s="134"/>
    </row>
    <row r="631" spans="1:9" x14ac:dyDescent="0.2">
      <c r="A631" s="133"/>
      <c r="B631" s="133"/>
      <c r="C631" s="133"/>
      <c r="D631" s="133"/>
      <c r="E631" s="133"/>
      <c r="F631" s="133"/>
      <c r="G631" s="133"/>
      <c r="H631" s="133"/>
      <c r="I631" s="134"/>
    </row>
    <row r="632" spans="1:9" x14ac:dyDescent="0.2">
      <c r="A632" s="133"/>
      <c r="B632" s="133"/>
      <c r="C632" s="133"/>
      <c r="D632" s="133"/>
      <c r="E632" s="133"/>
      <c r="F632" s="133"/>
      <c r="G632" s="133"/>
      <c r="H632" s="133"/>
      <c r="I632" s="134"/>
    </row>
    <row r="633" spans="1:9" x14ac:dyDescent="0.2">
      <c r="A633" s="133"/>
      <c r="B633" s="133"/>
      <c r="C633" s="133"/>
      <c r="D633" s="133"/>
      <c r="E633" s="133"/>
      <c r="F633" s="133"/>
      <c r="G633" s="133"/>
      <c r="H633" s="133"/>
      <c r="I633" s="134"/>
    </row>
    <row r="634" spans="1:9" x14ac:dyDescent="0.2">
      <c r="A634" s="133"/>
      <c r="B634" s="133"/>
      <c r="C634" s="133"/>
      <c r="D634" s="133"/>
      <c r="E634" s="133"/>
      <c r="F634" s="133"/>
      <c r="G634" s="133"/>
      <c r="H634" s="133"/>
      <c r="I634" s="134"/>
    </row>
    <row r="635" spans="1:9" x14ac:dyDescent="0.2">
      <c r="A635" s="133"/>
      <c r="B635" s="133"/>
      <c r="C635" s="133"/>
      <c r="D635" s="133"/>
      <c r="E635" s="133"/>
      <c r="F635" s="133"/>
      <c r="G635" s="133"/>
      <c r="H635" s="133"/>
      <c r="I635" s="134"/>
    </row>
    <row r="636" spans="1:9" x14ac:dyDescent="0.2">
      <c r="A636" s="133"/>
      <c r="B636" s="133"/>
      <c r="C636" s="133"/>
      <c r="D636" s="133"/>
      <c r="E636" s="133"/>
      <c r="F636" s="133"/>
      <c r="G636" s="133"/>
      <c r="H636" s="133"/>
      <c r="I636" s="134"/>
    </row>
    <row r="637" spans="1:9" x14ac:dyDescent="0.2">
      <c r="A637" s="133"/>
      <c r="B637" s="133"/>
      <c r="C637" s="133"/>
      <c r="D637" s="133"/>
      <c r="E637" s="133"/>
      <c r="F637" s="133"/>
      <c r="G637" s="133"/>
      <c r="H637" s="133"/>
      <c r="I637" s="134"/>
    </row>
    <row r="638" spans="1:9" x14ac:dyDescent="0.2">
      <c r="A638" s="133"/>
      <c r="B638" s="133"/>
      <c r="C638" s="133"/>
      <c r="D638" s="133"/>
      <c r="E638" s="133"/>
      <c r="F638" s="133"/>
      <c r="G638" s="133"/>
      <c r="H638" s="133"/>
      <c r="I638" s="134"/>
    </row>
    <row r="639" spans="1:9" x14ac:dyDescent="0.2">
      <c r="A639" s="133"/>
      <c r="B639" s="133"/>
      <c r="C639" s="133"/>
      <c r="D639" s="133"/>
      <c r="E639" s="133"/>
      <c r="F639" s="133"/>
      <c r="G639" s="133"/>
      <c r="H639" s="133"/>
      <c r="I639" s="134"/>
    </row>
    <row r="640" spans="1:9" x14ac:dyDescent="0.2">
      <c r="A640" s="133"/>
      <c r="B640" s="133"/>
      <c r="C640" s="133"/>
      <c r="D640" s="133"/>
      <c r="E640" s="133"/>
      <c r="F640" s="133"/>
      <c r="G640" s="133"/>
      <c r="H640" s="133"/>
      <c r="I640" s="134"/>
    </row>
    <row r="641" spans="1:9" x14ac:dyDescent="0.2">
      <c r="A641" s="133"/>
      <c r="B641" s="133"/>
      <c r="C641" s="133"/>
      <c r="D641" s="133"/>
      <c r="E641" s="133"/>
      <c r="F641" s="133"/>
      <c r="G641" s="133"/>
      <c r="H641" s="133"/>
      <c r="I641" s="134"/>
    </row>
    <row r="642" spans="1:9" x14ac:dyDescent="0.2">
      <c r="A642" s="133"/>
      <c r="B642" s="133"/>
      <c r="C642" s="133"/>
      <c r="D642" s="133"/>
      <c r="E642" s="133"/>
      <c r="F642" s="133"/>
      <c r="G642" s="133"/>
      <c r="H642" s="133"/>
      <c r="I642" s="134"/>
    </row>
    <row r="643" spans="1:9" x14ac:dyDescent="0.2">
      <c r="A643" s="133"/>
      <c r="B643" s="133"/>
      <c r="C643" s="133"/>
      <c r="D643" s="133"/>
      <c r="E643" s="133"/>
      <c r="F643" s="133"/>
      <c r="G643" s="133"/>
      <c r="H643" s="133"/>
      <c r="I643" s="134"/>
    </row>
    <row r="644" spans="1:9" x14ac:dyDescent="0.2">
      <c r="A644" s="133"/>
      <c r="B644" s="133"/>
      <c r="C644" s="133"/>
      <c r="D644" s="133"/>
      <c r="E644" s="133"/>
      <c r="F644" s="133"/>
      <c r="G644" s="133"/>
      <c r="H644" s="133"/>
      <c r="I644" s="134"/>
    </row>
    <row r="645" spans="1:9" x14ac:dyDescent="0.2">
      <c r="A645" s="133"/>
      <c r="B645" s="133"/>
      <c r="C645" s="133"/>
      <c r="D645" s="133"/>
      <c r="E645" s="133"/>
      <c r="F645" s="133"/>
      <c r="G645" s="133"/>
      <c r="H645" s="133"/>
      <c r="I645" s="134"/>
    </row>
    <row r="646" spans="1:9" x14ac:dyDescent="0.2">
      <c r="A646" s="133"/>
      <c r="B646" s="133"/>
      <c r="C646" s="133"/>
      <c r="D646" s="133"/>
      <c r="E646" s="133"/>
      <c r="F646" s="133"/>
      <c r="G646" s="133"/>
      <c r="H646" s="133"/>
      <c r="I646" s="134"/>
    </row>
    <row r="647" spans="1:9" x14ac:dyDescent="0.2">
      <c r="A647" s="133"/>
      <c r="B647" s="133"/>
      <c r="C647" s="133"/>
      <c r="D647" s="133"/>
      <c r="E647" s="133"/>
      <c r="F647" s="133"/>
      <c r="G647" s="133"/>
      <c r="H647" s="133"/>
      <c r="I647" s="134"/>
    </row>
    <row r="648" spans="1:9" x14ac:dyDescent="0.2">
      <c r="A648" s="133"/>
      <c r="B648" s="133"/>
      <c r="C648" s="133"/>
      <c r="D648" s="133"/>
      <c r="E648" s="133"/>
      <c r="F648" s="133"/>
      <c r="G648" s="133"/>
      <c r="H648" s="133"/>
      <c r="I648" s="134"/>
    </row>
    <row r="649" spans="1:9" x14ac:dyDescent="0.2">
      <c r="A649" s="133"/>
      <c r="B649" s="133"/>
      <c r="C649" s="133"/>
      <c r="D649" s="133"/>
      <c r="E649" s="133"/>
      <c r="F649" s="133"/>
      <c r="G649" s="133"/>
      <c r="H649" s="133"/>
      <c r="I649" s="134"/>
    </row>
    <row r="650" spans="1:9" x14ac:dyDescent="0.2">
      <c r="A650" s="133"/>
      <c r="B650" s="133"/>
      <c r="C650" s="133"/>
      <c r="D650" s="133"/>
      <c r="E650" s="133"/>
      <c r="F650" s="133"/>
      <c r="G650" s="133"/>
      <c r="H650" s="133"/>
      <c r="I650" s="134"/>
    </row>
    <row r="651" spans="1:9" x14ac:dyDescent="0.2">
      <c r="A651" s="133"/>
      <c r="B651" s="133"/>
      <c r="C651" s="133"/>
      <c r="D651" s="133"/>
      <c r="E651" s="133"/>
      <c r="F651" s="133"/>
      <c r="G651" s="133"/>
      <c r="H651" s="133"/>
      <c r="I651" s="134"/>
    </row>
    <row r="652" spans="1:9" x14ac:dyDescent="0.2">
      <c r="A652" s="133"/>
      <c r="B652" s="133"/>
      <c r="C652" s="133"/>
      <c r="D652" s="133"/>
      <c r="E652" s="133"/>
      <c r="F652" s="133"/>
      <c r="G652" s="133"/>
      <c r="H652" s="133"/>
      <c r="I652" s="134"/>
    </row>
    <row r="653" spans="1:9" x14ac:dyDescent="0.2">
      <c r="A653" s="133"/>
      <c r="B653" s="133"/>
      <c r="C653" s="133"/>
      <c r="D653" s="133"/>
      <c r="E653" s="133"/>
      <c r="F653" s="133"/>
      <c r="G653" s="133"/>
      <c r="H653" s="133"/>
      <c r="I653" s="134"/>
    </row>
    <row r="654" spans="1:9" x14ac:dyDescent="0.2">
      <c r="A654" s="133"/>
      <c r="B654" s="133"/>
      <c r="C654" s="133"/>
      <c r="D654" s="133"/>
      <c r="E654" s="133"/>
      <c r="F654" s="133"/>
      <c r="G654" s="133"/>
      <c r="H654" s="133"/>
      <c r="I654" s="134"/>
    </row>
    <row r="655" spans="1:9" x14ac:dyDescent="0.2">
      <c r="A655" s="133"/>
      <c r="B655" s="133"/>
      <c r="C655" s="133"/>
      <c r="D655" s="133"/>
      <c r="E655" s="133"/>
      <c r="F655" s="133"/>
      <c r="G655" s="133"/>
      <c r="H655" s="133"/>
      <c r="I655" s="134"/>
    </row>
    <row r="656" spans="1:9" x14ac:dyDescent="0.2">
      <c r="A656" s="133"/>
      <c r="B656" s="133"/>
      <c r="C656" s="133"/>
      <c r="D656" s="133"/>
      <c r="E656" s="133"/>
      <c r="F656" s="133"/>
      <c r="G656" s="133"/>
      <c r="H656" s="133"/>
      <c r="I656" s="134"/>
    </row>
    <row r="657" spans="1:9" x14ac:dyDescent="0.2">
      <c r="A657" s="133"/>
      <c r="B657" s="133"/>
      <c r="C657" s="133"/>
      <c r="D657" s="133"/>
      <c r="E657" s="133"/>
      <c r="F657" s="133"/>
      <c r="G657" s="133"/>
      <c r="H657" s="133"/>
      <c r="I657" s="134"/>
    </row>
    <row r="658" spans="1:9" x14ac:dyDescent="0.2">
      <c r="A658" s="133"/>
      <c r="B658" s="133"/>
      <c r="C658" s="133"/>
      <c r="D658" s="133"/>
      <c r="E658" s="133"/>
      <c r="F658" s="133"/>
      <c r="G658" s="133"/>
      <c r="H658" s="133"/>
      <c r="I658" s="134"/>
    </row>
    <row r="659" spans="1:9" x14ac:dyDescent="0.2">
      <c r="A659" s="133"/>
      <c r="B659" s="133"/>
      <c r="C659" s="133"/>
      <c r="D659" s="133"/>
      <c r="E659" s="133"/>
      <c r="F659" s="133"/>
      <c r="G659" s="133"/>
      <c r="H659" s="133"/>
      <c r="I659" s="134"/>
    </row>
    <row r="660" spans="1:9" x14ac:dyDescent="0.2">
      <c r="A660" s="133"/>
      <c r="B660" s="133"/>
      <c r="C660" s="133"/>
      <c r="D660" s="133"/>
      <c r="E660" s="133"/>
      <c r="F660" s="133"/>
      <c r="G660" s="133"/>
      <c r="H660" s="133"/>
      <c r="I660" s="134"/>
    </row>
    <row r="661" spans="1:9" x14ac:dyDescent="0.2">
      <c r="A661" s="133"/>
      <c r="B661" s="133"/>
      <c r="C661" s="133"/>
      <c r="D661" s="133"/>
      <c r="E661" s="133"/>
      <c r="F661" s="133"/>
      <c r="G661" s="133"/>
      <c r="H661" s="133"/>
      <c r="I661" s="134"/>
    </row>
    <row r="662" spans="1:9" x14ac:dyDescent="0.2">
      <c r="A662" s="133"/>
      <c r="B662" s="133"/>
      <c r="C662" s="133"/>
      <c r="D662" s="133"/>
      <c r="E662" s="133"/>
      <c r="F662" s="133"/>
      <c r="G662" s="133"/>
      <c r="H662" s="133"/>
      <c r="I662" s="134"/>
    </row>
    <row r="663" spans="1:9" x14ac:dyDescent="0.2">
      <c r="A663" s="133"/>
      <c r="B663" s="133"/>
      <c r="C663" s="133"/>
      <c r="D663" s="133"/>
      <c r="E663" s="133"/>
      <c r="F663" s="133"/>
      <c r="G663" s="133"/>
      <c r="H663" s="133"/>
      <c r="I663" s="134"/>
    </row>
    <row r="664" spans="1:9" x14ac:dyDescent="0.2">
      <c r="A664" s="133"/>
      <c r="B664" s="133"/>
      <c r="C664" s="133"/>
      <c r="D664" s="133"/>
      <c r="E664" s="133"/>
      <c r="F664" s="133"/>
      <c r="G664" s="133"/>
      <c r="H664" s="133"/>
      <c r="I664" s="134"/>
    </row>
    <row r="665" spans="1:9" x14ac:dyDescent="0.2">
      <c r="A665" s="133"/>
      <c r="B665" s="133"/>
      <c r="C665" s="133"/>
      <c r="D665" s="133"/>
      <c r="E665" s="133"/>
      <c r="F665" s="133"/>
      <c r="G665" s="133"/>
      <c r="H665" s="133"/>
      <c r="I665" s="134"/>
    </row>
    <row r="666" spans="1:9" x14ac:dyDescent="0.2">
      <c r="A666" s="133"/>
      <c r="B666" s="133"/>
      <c r="C666" s="133"/>
      <c r="D666" s="133"/>
      <c r="E666" s="133"/>
      <c r="F666" s="133"/>
      <c r="G666" s="133"/>
      <c r="H666" s="133"/>
      <c r="I666" s="134"/>
    </row>
    <row r="667" spans="1:9" x14ac:dyDescent="0.2">
      <c r="A667" s="133"/>
      <c r="B667" s="133"/>
      <c r="C667" s="133"/>
      <c r="D667" s="133"/>
      <c r="E667" s="133"/>
      <c r="F667" s="133"/>
      <c r="G667" s="133"/>
      <c r="H667" s="133"/>
      <c r="I667" s="134"/>
    </row>
    <row r="668" spans="1:9" x14ac:dyDescent="0.2">
      <c r="A668" s="133"/>
      <c r="B668" s="133"/>
      <c r="C668" s="133"/>
      <c r="D668" s="133"/>
      <c r="E668" s="133"/>
      <c r="F668" s="133"/>
      <c r="G668" s="133"/>
      <c r="H668" s="133"/>
      <c r="I668" s="134"/>
    </row>
    <row r="669" spans="1:9" x14ac:dyDescent="0.2">
      <c r="A669" s="133"/>
      <c r="B669" s="133"/>
      <c r="C669" s="133"/>
      <c r="D669" s="133"/>
      <c r="E669" s="133"/>
      <c r="F669" s="133"/>
      <c r="G669" s="133"/>
      <c r="H669" s="133"/>
      <c r="I669" s="134"/>
    </row>
    <row r="670" spans="1:9" x14ac:dyDescent="0.2">
      <c r="A670" s="133"/>
      <c r="B670" s="133"/>
      <c r="C670" s="133"/>
      <c r="D670" s="133"/>
      <c r="E670" s="133"/>
      <c r="F670" s="133"/>
      <c r="G670" s="133"/>
      <c r="H670" s="133"/>
      <c r="I670" s="134"/>
    </row>
    <row r="671" spans="1:9" x14ac:dyDescent="0.2">
      <c r="A671" s="133"/>
      <c r="B671" s="133"/>
      <c r="C671" s="133"/>
      <c r="D671" s="133"/>
      <c r="E671" s="133"/>
      <c r="F671" s="133"/>
      <c r="G671" s="133"/>
      <c r="H671" s="133"/>
      <c r="I671" s="134"/>
    </row>
    <row r="672" spans="1:9" x14ac:dyDescent="0.2">
      <c r="A672" s="133"/>
      <c r="B672" s="133"/>
      <c r="C672" s="133"/>
      <c r="D672" s="133"/>
      <c r="E672" s="133"/>
      <c r="F672" s="133"/>
      <c r="G672" s="133"/>
      <c r="H672" s="133"/>
      <c r="I672" s="134"/>
    </row>
    <row r="673" spans="1:9" x14ac:dyDescent="0.2">
      <c r="A673" s="133"/>
      <c r="B673" s="133"/>
      <c r="C673" s="133"/>
      <c r="D673" s="133"/>
      <c r="E673" s="133"/>
      <c r="F673" s="133"/>
      <c r="G673" s="133"/>
      <c r="H673" s="133"/>
      <c r="I673" s="134"/>
    </row>
    <row r="674" spans="1:9" x14ac:dyDescent="0.2">
      <c r="A674" s="133"/>
      <c r="B674" s="133"/>
      <c r="C674" s="133"/>
      <c r="D674" s="133"/>
      <c r="E674" s="133"/>
      <c r="F674" s="133"/>
      <c r="G674" s="133"/>
      <c r="H674" s="133"/>
      <c r="I674" s="134"/>
    </row>
    <row r="675" spans="1:9" x14ac:dyDescent="0.2">
      <c r="A675" s="133"/>
      <c r="B675" s="133"/>
      <c r="C675" s="133"/>
      <c r="D675" s="133"/>
      <c r="E675" s="133"/>
      <c r="F675" s="133"/>
      <c r="G675" s="133"/>
      <c r="H675" s="133"/>
      <c r="I675" s="134"/>
    </row>
    <row r="676" spans="1:9" x14ac:dyDescent="0.2">
      <c r="A676" s="133"/>
      <c r="B676" s="133"/>
      <c r="C676" s="133"/>
      <c r="D676" s="133"/>
      <c r="E676" s="133"/>
      <c r="F676" s="133"/>
      <c r="G676" s="133"/>
      <c r="H676" s="133"/>
      <c r="I676" s="134"/>
    </row>
    <row r="677" spans="1:9" x14ac:dyDescent="0.2">
      <c r="A677" s="133"/>
      <c r="B677" s="133"/>
      <c r="C677" s="133"/>
      <c r="D677" s="133"/>
      <c r="E677" s="133"/>
      <c r="F677" s="133"/>
      <c r="G677" s="133"/>
      <c r="H677" s="133"/>
      <c r="I677" s="134"/>
    </row>
    <row r="678" spans="1:9" x14ac:dyDescent="0.2">
      <c r="A678" s="133"/>
      <c r="B678" s="133"/>
      <c r="C678" s="133"/>
      <c r="D678" s="133"/>
      <c r="E678" s="133"/>
      <c r="F678" s="133"/>
      <c r="G678" s="133"/>
      <c r="H678" s="133"/>
      <c r="I678" s="134"/>
    </row>
    <row r="679" spans="1:9" x14ac:dyDescent="0.2">
      <c r="A679" s="133"/>
      <c r="B679" s="133"/>
      <c r="C679" s="133"/>
      <c r="D679" s="133"/>
      <c r="E679" s="133"/>
      <c r="F679" s="133"/>
      <c r="G679" s="133"/>
      <c r="H679" s="133"/>
      <c r="I679" s="134"/>
    </row>
    <row r="680" spans="1:9" x14ac:dyDescent="0.2">
      <c r="A680" s="133"/>
      <c r="B680" s="133"/>
      <c r="C680" s="133"/>
      <c r="D680" s="133"/>
      <c r="E680" s="133"/>
      <c r="F680" s="133"/>
      <c r="G680" s="133"/>
      <c r="H680" s="133"/>
      <c r="I680" s="134"/>
    </row>
    <row r="681" spans="1:9" x14ac:dyDescent="0.2">
      <c r="A681" s="133"/>
      <c r="B681" s="133"/>
      <c r="C681" s="133"/>
      <c r="D681" s="133"/>
      <c r="E681" s="133"/>
      <c r="F681" s="133"/>
      <c r="G681" s="133"/>
      <c r="H681" s="133"/>
      <c r="I681" s="134"/>
    </row>
    <row r="682" spans="1:9" x14ac:dyDescent="0.2">
      <c r="A682" s="133"/>
      <c r="B682" s="133"/>
      <c r="C682" s="133"/>
      <c r="D682" s="133"/>
      <c r="E682" s="133"/>
      <c r="F682" s="133"/>
      <c r="G682" s="133"/>
      <c r="H682" s="133"/>
      <c r="I682" s="134"/>
    </row>
    <row r="683" spans="1:9" x14ac:dyDescent="0.2">
      <c r="A683" s="133"/>
      <c r="B683" s="133"/>
      <c r="C683" s="133"/>
      <c r="D683" s="133"/>
      <c r="E683" s="133"/>
      <c r="F683" s="133"/>
      <c r="G683" s="133"/>
      <c r="H683" s="133"/>
      <c r="I683" s="134"/>
    </row>
    <row r="684" spans="1:9" x14ac:dyDescent="0.2">
      <c r="A684" s="133"/>
      <c r="B684" s="133"/>
      <c r="C684" s="133"/>
      <c r="D684" s="133"/>
      <c r="E684" s="133"/>
      <c r="F684" s="133"/>
      <c r="G684" s="133"/>
      <c r="H684" s="133"/>
      <c r="I684" s="134"/>
    </row>
    <row r="685" spans="1:9" x14ac:dyDescent="0.2">
      <c r="A685" s="133"/>
      <c r="B685" s="133"/>
      <c r="C685" s="133"/>
      <c r="D685" s="133"/>
      <c r="E685" s="133"/>
      <c r="F685" s="133"/>
      <c r="G685" s="133"/>
      <c r="H685" s="133"/>
      <c r="I685" s="134"/>
    </row>
    <row r="686" spans="1:9" x14ac:dyDescent="0.2">
      <c r="A686" s="133"/>
      <c r="B686" s="133"/>
      <c r="C686" s="133"/>
      <c r="D686" s="133"/>
      <c r="E686" s="133"/>
      <c r="F686" s="133"/>
      <c r="G686" s="133"/>
      <c r="H686" s="133"/>
      <c r="I686" s="134"/>
    </row>
    <row r="687" spans="1:9" x14ac:dyDescent="0.2">
      <c r="A687" s="133"/>
      <c r="B687" s="133"/>
      <c r="C687" s="133"/>
      <c r="D687" s="133"/>
      <c r="E687" s="133"/>
      <c r="F687" s="133"/>
      <c r="G687" s="133"/>
      <c r="H687" s="133"/>
      <c r="I687" s="134"/>
    </row>
    <row r="688" spans="1:9" x14ac:dyDescent="0.2">
      <c r="A688" s="133"/>
      <c r="B688" s="133"/>
      <c r="C688" s="133"/>
      <c r="D688" s="133"/>
      <c r="E688" s="133"/>
      <c r="F688" s="133"/>
      <c r="G688" s="133"/>
      <c r="H688" s="133"/>
      <c r="I688" s="134"/>
    </row>
    <row r="689" spans="1:9" x14ac:dyDescent="0.2">
      <c r="A689" s="133"/>
      <c r="B689" s="133"/>
      <c r="C689" s="133"/>
      <c r="D689" s="133"/>
      <c r="E689" s="133"/>
      <c r="F689" s="133"/>
      <c r="G689" s="133"/>
      <c r="H689" s="133"/>
      <c r="I689" s="134"/>
    </row>
    <row r="690" spans="1:9" x14ac:dyDescent="0.2">
      <c r="A690" s="133"/>
      <c r="B690" s="133"/>
      <c r="C690" s="133"/>
      <c r="D690" s="133"/>
      <c r="E690" s="133"/>
      <c r="F690" s="133"/>
      <c r="G690" s="133"/>
      <c r="H690" s="133"/>
      <c r="I690" s="134"/>
    </row>
    <row r="691" spans="1:9" x14ac:dyDescent="0.2">
      <c r="A691" s="133"/>
      <c r="B691" s="133"/>
      <c r="C691" s="133"/>
      <c r="D691" s="133"/>
      <c r="E691" s="133"/>
      <c r="F691" s="133"/>
      <c r="G691" s="133"/>
      <c r="H691" s="133"/>
      <c r="I691" s="134"/>
    </row>
    <row r="692" spans="1:9" x14ac:dyDescent="0.2">
      <c r="A692" s="133"/>
      <c r="B692" s="133"/>
      <c r="C692" s="133"/>
      <c r="D692" s="133"/>
      <c r="E692" s="133"/>
      <c r="F692" s="133"/>
      <c r="G692" s="133"/>
      <c r="H692" s="133"/>
      <c r="I692" s="134"/>
    </row>
    <row r="693" spans="1:9" x14ac:dyDescent="0.2">
      <c r="A693" s="133"/>
      <c r="B693" s="133"/>
      <c r="C693" s="133"/>
      <c r="D693" s="133"/>
      <c r="E693" s="133"/>
      <c r="F693" s="133"/>
      <c r="G693" s="133"/>
      <c r="H693" s="133"/>
      <c r="I693" s="134"/>
    </row>
    <row r="694" spans="1:9" x14ac:dyDescent="0.2">
      <c r="A694" s="133"/>
      <c r="B694" s="133"/>
      <c r="C694" s="133"/>
      <c r="D694" s="133"/>
      <c r="E694" s="133"/>
      <c r="F694" s="133"/>
      <c r="G694" s="133"/>
      <c r="H694" s="133"/>
      <c r="I694" s="134"/>
    </row>
    <row r="695" spans="1:9" x14ac:dyDescent="0.2">
      <c r="A695" s="133"/>
      <c r="B695" s="133"/>
      <c r="C695" s="133"/>
      <c r="D695" s="133"/>
      <c r="E695" s="133"/>
      <c r="F695" s="133"/>
      <c r="G695" s="133"/>
      <c r="H695" s="133"/>
      <c r="I695" s="134"/>
    </row>
    <row r="696" spans="1:9" x14ac:dyDescent="0.2">
      <c r="A696" s="133"/>
      <c r="B696" s="133"/>
      <c r="C696" s="133"/>
      <c r="D696" s="133"/>
      <c r="E696" s="133"/>
      <c r="F696" s="133"/>
      <c r="G696" s="133"/>
      <c r="H696" s="133"/>
      <c r="I696" s="134"/>
    </row>
    <row r="697" spans="1:9" x14ac:dyDescent="0.2">
      <c r="A697" s="133"/>
      <c r="B697" s="133"/>
      <c r="C697" s="133"/>
      <c r="D697" s="133"/>
      <c r="E697" s="133"/>
      <c r="F697" s="133"/>
      <c r="G697" s="133"/>
      <c r="H697" s="133"/>
      <c r="I697" s="134"/>
    </row>
    <row r="698" spans="1:9" x14ac:dyDescent="0.2">
      <c r="A698" s="133"/>
      <c r="B698" s="133"/>
      <c r="C698" s="133"/>
      <c r="D698" s="133"/>
      <c r="E698" s="133"/>
      <c r="F698" s="133"/>
      <c r="G698" s="133"/>
      <c r="H698" s="133"/>
      <c r="I698" s="134"/>
    </row>
    <row r="699" spans="1:9" x14ac:dyDescent="0.2">
      <c r="A699" s="133"/>
      <c r="B699" s="133"/>
      <c r="C699" s="133"/>
      <c r="D699" s="133"/>
      <c r="E699" s="133"/>
      <c r="F699" s="133"/>
      <c r="G699" s="133"/>
      <c r="H699" s="133"/>
      <c r="I699" s="134"/>
    </row>
    <row r="700" spans="1:9" x14ac:dyDescent="0.2">
      <c r="A700" s="133"/>
      <c r="B700" s="133"/>
      <c r="C700" s="133"/>
      <c r="D700" s="133"/>
      <c r="E700" s="133"/>
      <c r="F700" s="133"/>
      <c r="G700" s="133"/>
      <c r="H700" s="133"/>
      <c r="I700" s="134"/>
    </row>
    <row r="701" spans="1:9" x14ac:dyDescent="0.2">
      <c r="A701" s="133"/>
      <c r="B701" s="133"/>
      <c r="C701" s="133"/>
      <c r="D701" s="133"/>
      <c r="E701" s="133"/>
      <c r="F701" s="133"/>
      <c r="G701" s="133"/>
      <c r="H701" s="133"/>
      <c r="I701" s="134"/>
    </row>
    <row r="702" spans="1:9" x14ac:dyDescent="0.2">
      <c r="A702" s="133"/>
      <c r="B702" s="133"/>
      <c r="C702" s="133"/>
      <c r="D702" s="133"/>
      <c r="E702" s="133"/>
      <c r="F702" s="133"/>
      <c r="G702" s="133"/>
      <c r="H702" s="133"/>
      <c r="I702" s="134"/>
    </row>
    <row r="703" spans="1:9" x14ac:dyDescent="0.2">
      <c r="A703" s="133"/>
      <c r="B703" s="133"/>
      <c r="C703" s="133"/>
      <c r="D703" s="133"/>
      <c r="E703" s="133"/>
      <c r="F703" s="133"/>
      <c r="G703" s="133"/>
      <c r="H703" s="133"/>
      <c r="I703" s="134"/>
    </row>
    <row r="704" spans="1:9" x14ac:dyDescent="0.2">
      <c r="A704" s="133"/>
      <c r="B704" s="133"/>
      <c r="C704" s="133"/>
      <c r="D704" s="133"/>
      <c r="E704" s="133"/>
      <c r="F704" s="133"/>
      <c r="G704" s="133"/>
      <c r="H704" s="133"/>
      <c r="I704" s="134"/>
    </row>
    <row r="705" spans="1:9" x14ac:dyDescent="0.2">
      <c r="A705" s="133"/>
      <c r="B705" s="133"/>
      <c r="C705" s="133"/>
      <c r="D705" s="133"/>
      <c r="E705" s="133"/>
      <c r="F705" s="133"/>
      <c r="G705" s="133"/>
      <c r="H705" s="133"/>
      <c r="I705" s="134"/>
    </row>
    <row r="706" spans="1:9" x14ac:dyDescent="0.2">
      <c r="A706" s="133"/>
      <c r="B706" s="133"/>
      <c r="C706" s="133"/>
      <c r="D706" s="133"/>
      <c r="E706" s="133"/>
      <c r="F706" s="133"/>
      <c r="G706" s="133"/>
      <c r="H706" s="133"/>
      <c r="I706" s="134"/>
    </row>
    <row r="707" spans="1:9" x14ac:dyDescent="0.2">
      <c r="A707" s="133"/>
      <c r="B707" s="133"/>
      <c r="C707" s="133"/>
      <c r="D707" s="133"/>
      <c r="E707" s="133"/>
      <c r="F707" s="133"/>
      <c r="G707" s="133"/>
      <c r="H707" s="133"/>
      <c r="I707" s="134"/>
    </row>
    <row r="708" spans="1:9" x14ac:dyDescent="0.2">
      <c r="A708" s="133"/>
      <c r="B708" s="133"/>
      <c r="C708" s="133"/>
      <c r="D708" s="133"/>
      <c r="E708" s="133"/>
      <c r="F708" s="133"/>
      <c r="G708" s="133"/>
      <c r="H708" s="133"/>
      <c r="I708" s="134"/>
    </row>
    <row r="709" spans="1:9" x14ac:dyDescent="0.2">
      <c r="A709" s="133"/>
      <c r="B709" s="133"/>
      <c r="C709" s="133"/>
      <c r="D709" s="133"/>
      <c r="E709" s="133"/>
      <c r="F709" s="133"/>
      <c r="G709" s="133"/>
      <c r="H709" s="133"/>
      <c r="I709" s="134"/>
    </row>
    <row r="710" spans="1:9" x14ac:dyDescent="0.2">
      <c r="A710" s="133"/>
      <c r="B710" s="133"/>
      <c r="C710" s="133"/>
      <c r="D710" s="133"/>
      <c r="E710" s="133"/>
      <c r="F710" s="133"/>
      <c r="G710" s="133"/>
      <c r="H710" s="133"/>
      <c r="I710" s="134"/>
    </row>
    <row r="711" spans="1:9" x14ac:dyDescent="0.2">
      <c r="A711" s="133"/>
      <c r="B711" s="133"/>
      <c r="C711" s="133"/>
      <c r="D711" s="133"/>
      <c r="E711" s="133"/>
      <c r="F711" s="133"/>
      <c r="G711" s="133"/>
      <c r="H711" s="133"/>
      <c r="I711" s="134"/>
    </row>
    <row r="712" spans="1:9" x14ac:dyDescent="0.2">
      <c r="A712" s="133"/>
      <c r="B712" s="133"/>
      <c r="C712" s="133"/>
      <c r="D712" s="133"/>
      <c r="E712" s="133"/>
      <c r="F712" s="133"/>
      <c r="G712" s="133"/>
      <c r="H712" s="133"/>
      <c r="I712" s="134"/>
    </row>
    <row r="713" spans="1:9" x14ac:dyDescent="0.2">
      <c r="A713" s="133"/>
      <c r="B713" s="133"/>
      <c r="C713" s="133"/>
      <c r="D713" s="133"/>
      <c r="E713" s="133"/>
      <c r="F713" s="133"/>
      <c r="G713" s="133"/>
      <c r="H713" s="133"/>
      <c r="I713" s="134"/>
    </row>
    <row r="714" spans="1:9" x14ac:dyDescent="0.2">
      <c r="A714" s="133"/>
      <c r="B714" s="133"/>
      <c r="C714" s="133"/>
      <c r="D714" s="133"/>
      <c r="E714" s="133"/>
      <c r="F714" s="133"/>
      <c r="G714" s="133"/>
      <c r="H714" s="133"/>
      <c r="I714" s="134"/>
    </row>
    <row r="715" spans="1:9" x14ac:dyDescent="0.2">
      <c r="A715" s="133"/>
      <c r="B715" s="133"/>
      <c r="C715" s="133"/>
      <c r="D715" s="133"/>
      <c r="E715" s="133"/>
      <c r="F715" s="133"/>
      <c r="G715" s="133"/>
      <c r="H715" s="133"/>
      <c r="I715" s="134"/>
    </row>
    <row r="716" spans="1:9" x14ac:dyDescent="0.2">
      <c r="A716" s="133"/>
      <c r="B716" s="133"/>
      <c r="C716" s="133"/>
      <c r="D716" s="133"/>
      <c r="E716" s="133"/>
      <c r="F716" s="133"/>
      <c r="G716" s="133"/>
      <c r="H716" s="133"/>
      <c r="I716" s="134"/>
    </row>
    <row r="717" spans="1:9" x14ac:dyDescent="0.2">
      <c r="A717" s="133"/>
      <c r="B717" s="133"/>
      <c r="C717" s="133"/>
      <c r="D717" s="133"/>
      <c r="E717" s="133"/>
      <c r="F717" s="133"/>
      <c r="G717" s="133"/>
      <c r="H717" s="133"/>
      <c r="I717" s="134"/>
    </row>
    <row r="718" spans="1:9" x14ac:dyDescent="0.2">
      <c r="A718" s="133"/>
      <c r="B718" s="133"/>
      <c r="C718" s="133"/>
      <c r="D718" s="133"/>
      <c r="E718" s="133"/>
      <c r="F718" s="133"/>
      <c r="G718" s="133"/>
      <c r="H718" s="133"/>
      <c r="I718" s="134"/>
    </row>
    <row r="719" spans="1:9" x14ac:dyDescent="0.2">
      <c r="A719" s="133"/>
      <c r="B719" s="133"/>
      <c r="C719" s="133"/>
      <c r="D719" s="133"/>
      <c r="E719" s="133"/>
      <c r="F719" s="133"/>
      <c r="G719" s="133"/>
      <c r="H719" s="133"/>
      <c r="I719" s="134"/>
    </row>
    <row r="720" spans="1:9" x14ac:dyDescent="0.2">
      <c r="A720" s="133"/>
      <c r="B720" s="133"/>
      <c r="C720" s="133"/>
      <c r="D720" s="133"/>
      <c r="E720" s="133"/>
      <c r="F720" s="133"/>
      <c r="G720" s="133"/>
      <c r="H720" s="133"/>
      <c r="I720" s="134"/>
    </row>
    <row r="721" spans="1:9" x14ac:dyDescent="0.2">
      <c r="A721" s="133"/>
      <c r="B721" s="133"/>
      <c r="C721" s="133"/>
      <c r="D721" s="133"/>
      <c r="E721" s="133"/>
      <c r="F721" s="133"/>
      <c r="G721" s="133"/>
      <c r="H721" s="133"/>
      <c r="I721" s="134"/>
    </row>
    <row r="722" spans="1:9" x14ac:dyDescent="0.2">
      <c r="A722" s="133"/>
      <c r="B722" s="133"/>
      <c r="C722" s="133"/>
      <c r="D722" s="133"/>
      <c r="E722" s="133"/>
      <c r="F722" s="133"/>
      <c r="G722" s="133"/>
      <c r="H722" s="133"/>
      <c r="I722" s="134"/>
    </row>
    <row r="723" spans="1:9" x14ac:dyDescent="0.2">
      <c r="A723" s="133"/>
      <c r="B723" s="133"/>
      <c r="C723" s="133"/>
      <c r="D723" s="133"/>
      <c r="E723" s="133"/>
      <c r="F723" s="133"/>
      <c r="G723" s="133"/>
      <c r="H723" s="133"/>
      <c r="I723" s="134"/>
    </row>
    <row r="724" spans="1:9" x14ac:dyDescent="0.2">
      <c r="A724" s="133"/>
      <c r="B724" s="133"/>
      <c r="C724" s="133"/>
      <c r="D724" s="133"/>
      <c r="E724" s="133"/>
      <c r="F724" s="133"/>
      <c r="G724" s="133"/>
      <c r="H724" s="133"/>
      <c r="I724" s="134"/>
    </row>
    <row r="725" spans="1:9" x14ac:dyDescent="0.2">
      <c r="A725" s="133"/>
      <c r="B725" s="133"/>
      <c r="C725" s="133"/>
      <c r="D725" s="133"/>
      <c r="E725" s="133"/>
      <c r="F725" s="133"/>
      <c r="G725" s="133"/>
      <c r="H725" s="133"/>
      <c r="I725" s="134"/>
    </row>
    <row r="726" spans="1:9" x14ac:dyDescent="0.2">
      <c r="A726" s="133"/>
      <c r="B726" s="133"/>
      <c r="C726" s="133"/>
      <c r="D726" s="133"/>
      <c r="E726" s="133"/>
      <c r="F726" s="133"/>
      <c r="G726" s="133"/>
      <c r="H726" s="133"/>
      <c r="I726" s="134"/>
    </row>
    <row r="727" spans="1:9" x14ac:dyDescent="0.2">
      <c r="A727" s="133"/>
      <c r="B727" s="133"/>
      <c r="C727" s="133"/>
      <c r="D727" s="133"/>
      <c r="E727" s="133"/>
      <c r="F727" s="133"/>
      <c r="G727" s="133"/>
      <c r="H727" s="133"/>
      <c r="I727" s="134"/>
    </row>
    <row r="728" spans="1:9" x14ac:dyDescent="0.2">
      <c r="A728" s="133"/>
      <c r="B728" s="133"/>
      <c r="C728" s="133"/>
      <c r="D728" s="133"/>
      <c r="E728" s="133"/>
      <c r="F728" s="133"/>
      <c r="G728" s="133"/>
      <c r="H728" s="133"/>
      <c r="I728" s="134"/>
    </row>
    <row r="729" spans="1:9" x14ac:dyDescent="0.2">
      <c r="A729" s="133"/>
      <c r="B729" s="133"/>
      <c r="C729" s="133"/>
      <c r="D729" s="133"/>
      <c r="E729" s="133"/>
      <c r="F729" s="133"/>
      <c r="G729" s="133"/>
      <c r="H729" s="133"/>
      <c r="I729" s="134"/>
    </row>
    <row r="730" spans="1:9" x14ac:dyDescent="0.2">
      <c r="A730" s="133"/>
      <c r="B730" s="133"/>
      <c r="C730" s="133"/>
      <c r="D730" s="133"/>
      <c r="E730" s="133"/>
      <c r="F730" s="133"/>
      <c r="G730" s="133"/>
      <c r="H730" s="133"/>
      <c r="I730" s="134"/>
    </row>
    <row r="731" spans="1:9" x14ac:dyDescent="0.2">
      <c r="A731" s="133"/>
      <c r="B731" s="133"/>
      <c r="C731" s="133"/>
      <c r="D731" s="133"/>
      <c r="E731" s="133"/>
      <c r="F731" s="133"/>
      <c r="G731" s="133"/>
      <c r="H731" s="133"/>
      <c r="I731" s="134"/>
    </row>
    <row r="732" spans="1:9" x14ac:dyDescent="0.2">
      <c r="A732" s="133"/>
      <c r="B732" s="133"/>
      <c r="C732" s="133"/>
      <c r="D732" s="133"/>
      <c r="E732" s="133"/>
      <c r="F732" s="133"/>
      <c r="G732" s="133"/>
      <c r="H732" s="133"/>
      <c r="I732" s="134"/>
    </row>
    <row r="733" spans="1:9" x14ac:dyDescent="0.2">
      <c r="A733" s="133"/>
      <c r="B733" s="133"/>
      <c r="C733" s="133"/>
      <c r="D733" s="133"/>
      <c r="E733" s="133"/>
      <c r="F733" s="133"/>
      <c r="G733" s="133"/>
      <c r="H733" s="133"/>
      <c r="I733" s="134"/>
    </row>
    <row r="734" spans="1:9" x14ac:dyDescent="0.2">
      <c r="A734" s="133"/>
      <c r="B734" s="133"/>
      <c r="C734" s="133"/>
      <c r="D734" s="133"/>
      <c r="E734" s="133"/>
      <c r="F734" s="133"/>
      <c r="G734" s="133"/>
      <c r="H734" s="133"/>
      <c r="I734" s="134"/>
    </row>
    <row r="735" spans="1:9" x14ac:dyDescent="0.2">
      <c r="A735" s="133"/>
      <c r="B735" s="133"/>
      <c r="C735" s="133"/>
      <c r="D735" s="133"/>
      <c r="E735" s="133"/>
      <c r="F735" s="133"/>
      <c r="G735" s="133"/>
      <c r="H735" s="133"/>
      <c r="I735" s="134"/>
    </row>
    <row r="736" spans="1:9" x14ac:dyDescent="0.2">
      <c r="A736" s="133"/>
      <c r="B736" s="133"/>
      <c r="C736" s="133"/>
      <c r="D736" s="133"/>
      <c r="E736" s="133"/>
      <c r="F736" s="133"/>
      <c r="G736" s="133"/>
      <c r="H736" s="133"/>
      <c r="I736" s="134"/>
    </row>
    <row r="737" spans="1:9" x14ac:dyDescent="0.2">
      <c r="A737" s="133"/>
      <c r="B737" s="133"/>
      <c r="C737" s="133"/>
      <c r="D737" s="133"/>
      <c r="E737" s="133"/>
      <c r="F737" s="133"/>
      <c r="G737" s="133"/>
      <c r="H737" s="133"/>
      <c r="I737" s="134"/>
    </row>
    <row r="738" spans="1:9" x14ac:dyDescent="0.2">
      <c r="A738" s="133"/>
      <c r="B738" s="133"/>
      <c r="C738" s="133"/>
      <c r="D738" s="133"/>
      <c r="E738" s="133"/>
      <c r="F738" s="133"/>
      <c r="G738" s="133"/>
      <c r="H738" s="133"/>
      <c r="I738" s="134"/>
    </row>
    <row r="739" spans="1:9" x14ac:dyDescent="0.2">
      <c r="A739" s="133"/>
      <c r="B739" s="133"/>
      <c r="C739" s="133"/>
      <c r="D739" s="133"/>
      <c r="E739" s="133"/>
      <c r="F739" s="133"/>
      <c r="G739" s="133"/>
      <c r="H739" s="133"/>
      <c r="I739" s="134"/>
    </row>
    <row r="740" spans="1:9" x14ac:dyDescent="0.2">
      <c r="A740" s="133"/>
      <c r="B740" s="133"/>
      <c r="C740" s="133"/>
      <c r="D740" s="133"/>
      <c r="E740" s="133"/>
      <c r="F740" s="133"/>
      <c r="G740" s="133"/>
      <c r="H740" s="133"/>
      <c r="I740" s="134"/>
    </row>
    <row r="741" spans="1:9" x14ac:dyDescent="0.2">
      <c r="A741" s="133"/>
      <c r="B741" s="133"/>
      <c r="C741" s="133"/>
      <c r="D741" s="133"/>
      <c r="E741" s="133"/>
      <c r="F741" s="133"/>
      <c r="G741" s="133"/>
      <c r="H741" s="133"/>
      <c r="I741" s="134"/>
    </row>
    <row r="742" spans="1:9" x14ac:dyDescent="0.2">
      <c r="A742" s="133"/>
      <c r="B742" s="133"/>
      <c r="C742" s="133"/>
      <c r="D742" s="133"/>
      <c r="E742" s="133"/>
      <c r="F742" s="133"/>
      <c r="G742" s="133"/>
      <c r="H742" s="133"/>
      <c r="I742" s="134"/>
    </row>
    <row r="743" spans="1:9" x14ac:dyDescent="0.2">
      <c r="A743" s="133"/>
      <c r="B743" s="133"/>
      <c r="C743" s="133"/>
      <c r="D743" s="133"/>
      <c r="E743" s="133"/>
      <c r="F743" s="133"/>
      <c r="G743" s="133"/>
      <c r="H743" s="133"/>
      <c r="I743" s="134"/>
    </row>
    <row r="744" spans="1:9" x14ac:dyDescent="0.2">
      <c r="A744" s="133"/>
      <c r="B744" s="133"/>
      <c r="C744" s="133"/>
      <c r="D744" s="133"/>
      <c r="E744" s="133"/>
      <c r="F744" s="133"/>
      <c r="G744" s="133"/>
      <c r="H744" s="133"/>
      <c r="I744" s="134"/>
    </row>
    <row r="745" spans="1:9" x14ac:dyDescent="0.2">
      <c r="A745" s="133"/>
      <c r="B745" s="133"/>
      <c r="C745" s="133"/>
      <c r="D745" s="133"/>
      <c r="E745" s="133"/>
      <c r="F745" s="133"/>
      <c r="G745" s="133"/>
      <c r="H745" s="133"/>
      <c r="I745" s="134"/>
    </row>
    <row r="746" spans="1:9" x14ac:dyDescent="0.2">
      <c r="A746" s="133"/>
      <c r="B746" s="133"/>
      <c r="C746" s="133"/>
      <c r="D746" s="133"/>
      <c r="E746" s="133"/>
      <c r="F746" s="133"/>
      <c r="G746" s="133"/>
      <c r="H746" s="133"/>
      <c r="I746" s="134"/>
    </row>
    <row r="747" spans="1:9" x14ac:dyDescent="0.2">
      <c r="A747" s="133"/>
      <c r="B747" s="133"/>
      <c r="C747" s="133"/>
      <c r="D747" s="133"/>
      <c r="E747" s="133"/>
      <c r="F747" s="133"/>
      <c r="G747" s="133"/>
      <c r="H747" s="133"/>
      <c r="I747" s="134"/>
    </row>
    <row r="748" spans="1:9" x14ac:dyDescent="0.2">
      <c r="A748" s="133"/>
      <c r="B748" s="133"/>
      <c r="C748" s="133"/>
      <c r="D748" s="133"/>
      <c r="E748" s="133"/>
      <c r="F748" s="133"/>
      <c r="G748" s="133"/>
      <c r="H748" s="133"/>
      <c r="I748" s="134"/>
    </row>
    <row r="749" spans="1:9" x14ac:dyDescent="0.2">
      <c r="A749" s="133"/>
      <c r="B749" s="133"/>
      <c r="C749" s="133"/>
      <c r="D749" s="133"/>
      <c r="E749" s="133"/>
      <c r="F749" s="133"/>
      <c r="G749" s="133"/>
      <c r="H749" s="133"/>
      <c r="I749" s="134"/>
    </row>
    <row r="750" spans="1:9" x14ac:dyDescent="0.2">
      <c r="A750" s="133"/>
      <c r="B750" s="133"/>
      <c r="C750" s="133"/>
      <c r="D750" s="133"/>
      <c r="E750" s="133"/>
      <c r="F750" s="133"/>
      <c r="G750" s="133"/>
      <c r="H750" s="133"/>
      <c r="I750" s="134"/>
    </row>
    <row r="751" spans="1:9" x14ac:dyDescent="0.2">
      <c r="A751" s="133"/>
      <c r="B751" s="133"/>
      <c r="C751" s="133"/>
      <c r="D751" s="133"/>
      <c r="E751" s="133"/>
      <c r="F751" s="133"/>
      <c r="G751" s="133"/>
      <c r="H751" s="133"/>
      <c r="I751" s="134"/>
    </row>
    <row r="752" spans="1:9" x14ac:dyDescent="0.2">
      <c r="A752" s="133"/>
      <c r="B752" s="133"/>
      <c r="C752" s="133"/>
      <c r="D752" s="133"/>
      <c r="E752" s="133"/>
      <c r="F752" s="133"/>
      <c r="G752" s="133"/>
      <c r="H752" s="133"/>
      <c r="I752" s="134"/>
    </row>
    <row r="753" spans="1:9" x14ac:dyDescent="0.2">
      <c r="A753" s="133"/>
      <c r="B753" s="133"/>
      <c r="C753" s="133"/>
      <c r="D753" s="133"/>
      <c r="E753" s="133"/>
      <c r="F753" s="133"/>
      <c r="G753" s="133"/>
      <c r="H753" s="133"/>
      <c r="I753" s="134"/>
    </row>
    <row r="754" spans="1:9" x14ac:dyDescent="0.2">
      <c r="A754" s="133"/>
      <c r="B754" s="133"/>
      <c r="C754" s="133"/>
      <c r="D754" s="133"/>
      <c r="E754" s="133"/>
      <c r="F754" s="133"/>
      <c r="G754" s="133"/>
      <c r="H754" s="133"/>
      <c r="I754" s="134"/>
    </row>
    <row r="755" spans="1:9" x14ac:dyDescent="0.2">
      <c r="A755" s="133"/>
      <c r="B755" s="133"/>
      <c r="C755" s="133"/>
      <c r="D755" s="133"/>
      <c r="E755" s="133"/>
      <c r="F755" s="133"/>
      <c r="G755" s="133"/>
      <c r="H755" s="133"/>
      <c r="I755" s="134"/>
    </row>
    <row r="756" spans="1:9" x14ac:dyDescent="0.2">
      <c r="A756" s="133"/>
      <c r="B756" s="133"/>
      <c r="C756" s="133"/>
      <c r="D756" s="133"/>
      <c r="E756" s="133"/>
      <c r="F756" s="133"/>
      <c r="G756" s="133"/>
      <c r="H756" s="133"/>
      <c r="I756" s="134"/>
    </row>
    <row r="757" spans="1:9" x14ac:dyDescent="0.2">
      <c r="A757" s="133"/>
      <c r="B757" s="133"/>
      <c r="C757" s="133"/>
      <c r="D757" s="133"/>
      <c r="E757" s="133"/>
      <c r="F757" s="133"/>
      <c r="G757" s="133"/>
      <c r="H757" s="133"/>
      <c r="I757" s="134"/>
    </row>
    <row r="758" spans="1:9" x14ac:dyDescent="0.2">
      <c r="A758" s="133"/>
      <c r="B758" s="133"/>
      <c r="C758" s="133"/>
      <c r="D758" s="133"/>
      <c r="E758" s="133"/>
      <c r="F758" s="133"/>
      <c r="G758" s="133"/>
      <c r="H758" s="133"/>
      <c r="I758" s="134"/>
    </row>
    <row r="759" spans="1:9" x14ac:dyDescent="0.2">
      <c r="A759" s="133"/>
      <c r="B759" s="133"/>
      <c r="C759" s="133"/>
      <c r="D759" s="133"/>
      <c r="E759" s="133"/>
      <c r="F759" s="133"/>
      <c r="G759" s="133"/>
      <c r="H759" s="133"/>
      <c r="I759" s="134"/>
    </row>
    <row r="760" spans="1:9" x14ac:dyDescent="0.2">
      <c r="A760" s="133"/>
      <c r="B760" s="133"/>
      <c r="C760" s="133"/>
      <c r="D760" s="133"/>
      <c r="E760" s="133"/>
      <c r="F760" s="133"/>
      <c r="G760" s="133"/>
      <c r="H760" s="133"/>
      <c r="I760" s="134"/>
    </row>
    <row r="761" spans="1:9" x14ac:dyDescent="0.2">
      <c r="A761" s="133"/>
      <c r="B761" s="133"/>
      <c r="C761" s="133"/>
      <c r="D761" s="133"/>
      <c r="E761" s="133"/>
      <c r="F761" s="133"/>
      <c r="G761" s="133"/>
      <c r="H761" s="133"/>
      <c r="I761" s="134"/>
    </row>
    <row r="762" spans="1:9" x14ac:dyDescent="0.2">
      <c r="A762" s="133"/>
      <c r="B762" s="133"/>
      <c r="C762" s="133"/>
      <c r="D762" s="133"/>
      <c r="E762" s="133"/>
      <c r="F762" s="133"/>
      <c r="G762" s="133"/>
      <c r="H762" s="133"/>
      <c r="I762" s="134"/>
    </row>
    <row r="763" spans="1:9" x14ac:dyDescent="0.2">
      <c r="A763" s="133"/>
      <c r="B763" s="133"/>
      <c r="C763" s="133"/>
      <c r="D763" s="133"/>
      <c r="E763" s="133"/>
      <c r="F763" s="133"/>
      <c r="G763" s="133"/>
      <c r="H763" s="133"/>
      <c r="I763" s="134"/>
    </row>
    <row r="764" spans="1:9" x14ac:dyDescent="0.2">
      <c r="A764" s="133"/>
      <c r="B764" s="133"/>
      <c r="C764" s="133"/>
      <c r="D764" s="133"/>
      <c r="E764" s="133"/>
      <c r="F764" s="133"/>
      <c r="G764" s="133"/>
      <c r="H764" s="133"/>
      <c r="I764" s="134"/>
    </row>
    <row r="765" spans="1:9" x14ac:dyDescent="0.2">
      <c r="A765" s="133"/>
      <c r="B765" s="133"/>
      <c r="C765" s="133"/>
      <c r="D765" s="133"/>
      <c r="E765" s="133"/>
      <c r="F765" s="133"/>
      <c r="G765" s="133"/>
      <c r="H765" s="133"/>
      <c r="I765" s="134"/>
    </row>
    <row r="766" spans="1:9" x14ac:dyDescent="0.2">
      <c r="A766" s="133"/>
      <c r="B766" s="133"/>
      <c r="C766" s="133"/>
      <c r="D766" s="133"/>
      <c r="E766" s="133"/>
      <c r="F766" s="133"/>
      <c r="G766" s="133"/>
      <c r="H766" s="133"/>
      <c r="I766" s="134"/>
    </row>
    <row r="767" spans="1:9" x14ac:dyDescent="0.2">
      <c r="A767" s="133"/>
      <c r="B767" s="133"/>
      <c r="C767" s="133"/>
      <c r="D767" s="133"/>
      <c r="E767" s="133"/>
      <c r="F767" s="133"/>
      <c r="G767" s="133"/>
      <c r="H767" s="133"/>
      <c r="I767" s="134"/>
    </row>
    <row r="768" spans="1:9" x14ac:dyDescent="0.2">
      <c r="A768" s="133"/>
      <c r="B768" s="133"/>
      <c r="C768" s="133"/>
      <c r="D768" s="133"/>
      <c r="E768" s="133"/>
      <c r="F768" s="133"/>
      <c r="G768" s="133"/>
      <c r="H768" s="133"/>
      <c r="I768" s="134"/>
    </row>
    <row r="769" spans="1:9" x14ac:dyDescent="0.2">
      <c r="A769" s="133"/>
      <c r="B769" s="133"/>
      <c r="C769" s="133"/>
      <c r="D769" s="133"/>
      <c r="E769" s="133"/>
      <c r="F769" s="133"/>
      <c r="G769" s="133"/>
      <c r="H769" s="133"/>
      <c r="I769" s="134"/>
    </row>
    <row r="770" spans="1:9" x14ac:dyDescent="0.2">
      <c r="A770" s="133"/>
      <c r="B770" s="133"/>
      <c r="C770" s="133"/>
      <c r="D770" s="133"/>
      <c r="E770" s="133"/>
      <c r="F770" s="133"/>
      <c r="G770" s="133"/>
      <c r="H770" s="133"/>
      <c r="I770" s="134"/>
    </row>
    <row r="771" spans="1:9" x14ac:dyDescent="0.2">
      <c r="A771" s="133"/>
      <c r="B771" s="133"/>
      <c r="C771" s="133"/>
      <c r="D771" s="133"/>
      <c r="E771" s="133"/>
      <c r="F771" s="133"/>
      <c r="G771" s="133"/>
      <c r="H771" s="133"/>
      <c r="I771" s="134"/>
    </row>
    <row r="772" spans="1:9" x14ac:dyDescent="0.2">
      <c r="A772" s="133"/>
      <c r="B772" s="133"/>
      <c r="C772" s="133"/>
      <c r="D772" s="133"/>
      <c r="E772" s="133"/>
      <c r="F772" s="133"/>
      <c r="G772" s="133"/>
      <c r="H772" s="133"/>
      <c r="I772" s="134"/>
    </row>
    <row r="773" spans="1:9" x14ac:dyDescent="0.2">
      <c r="A773" s="133"/>
      <c r="B773" s="133"/>
      <c r="C773" s="133"/>
      <c r="D773" s="133"/>
      <c r="E773" s="133"/>
      <c r="F773" s="133"/>
      <c r="G773" s="133"/>
      <c r="H773" s="133"/>
      <c r="I773" s="134"/>
    </row>
    <row r="774" spans="1:9" x14ac:dyDescent="0.2">
      <c r="A774" s="133"/>
      <c r="B774" s="133"/>
      <c r="C774" s="133"/>
      <c r="D774" s="133"/>
      <c r="E774" s="133"/>
      <c r="F774" s="133"/>
      <c r="G774" s="133"/>
      <c r="H774" s="133"/>
      <c r="I774" s="134"/>
    </row>
    <row r="775" spans="1:9" x14ac:dyDescent="0.2">
      <c r="A775" s="133"/>
      <c r="B775" s="133"/>
      <c r="C775" s="133"/>
      <c r="D775" s="133"/>
      <c r="E775" s="133"/>
      <c r="F775" s="133"/>
      <c r="G775" s="133"/>
      <c r="H775" s="133"/>
      <c r="I775" s="134"/>
    </row>
    <row r="776" spans="1:9" x14ac:dyDescent="0.2">
      <c r="A776" s="133"/>
      <c r="B776" s="133"/>
      <c r="C776" s="133"/>
      <c r="D776" s="133"/>
      <c r="E776" s="133"/>
      <c r="F776" s="133"/>
      <c r="G776" s="133"/>
      <c r="H776" s="133"/>
      <c r="I776" s="134"/>
    </row>
    <row r="777" spans="1:9" x14ac:dyDescent="0.2">
      <c r="A777" s="133"/>
      <c r="B777" s="133"/>
      <c r="C777" s="133"/>
      <c r="D777" s="133"/>
      <c r="E777" s="133"/>
      <c r="F777" s="133"/>
      <c r="G777" s="133"/>
      <c r="H777" s="133"/>
      <c r="I777" s="134"/>
    </row>
    <row r="778" spans="1:9" x14ac:dyDescent="0.2">
      <c r="A778" s="133"/>
      <c r="B778" s="133"/>
      <c r="C778" s="133"/>
      <c r="D778" s="133"/>
      <c r="E778" s="133"/>
      <c r="F778" s="133"/>
      <c r="G778" s="133"/>
      <c r="H778" s="133"/>
      <c r="I778" s="134"/>
    </row>
    <row r="779" spans="1:9" x14ac:dyDescent="0.2">
      <c r="A779" s="133"/>
      <c r="B779" s="133"/>
      <c r="C779" s="133"/>
      <c r="D779" s="133"/>
      <c r="E779" s="133"/>
      <c r="F779" s="133"/>
      <c r="G779" s="133"/>
      <c r="H779" s="133"/>
      <c r="I779" s="134"/>
    </row>
    <row r="780" spans="1:9" x14ac:dyDescent="0.2">
      <c r="A780" s="133"/>
      <c r="B780" s="133"/>
      <c r="C780" s="133"/>
      <c r="D780" s="133"/>
      <c r="E780" s="133"/>
      <c r="F780" s="133"/>
      <c r="G780" s="133"/>
      <c r="H780" s="133"/>
      <c r="I780" s="134"/>
    </row>
    <row r="781" spans="1:9" x14ac:dyDescent="0.2">
      <c r="A781" s="133"/>
      <c r="B781" s="133"/>
      <c r="C781" s="133"/>
      <c r="D781" s="133"/>
      <c r="E781" s="133"/>
      <c r="F781" s="133"/>
      <c r="G781" s="133"/>
      <c r="H781" s="133"/>
      <c r="I781" s="134"/>
    </row>
    <row r="782" spans="1:9" x14ac:dyDescent="0.2">
      <c r="A782" s="133"/>
      <c r="B782" s="133"/>
      <c r="C782" s="133"/>
      <c r="D782" s="133"/>
      <c r="E782" s="133"/>
      <c r="F782" s="133"/>
      <c r="G782" s="133"/>
      <c r="H782" s="133"/>
      <c r="I782" s="134"/>
    </row>
    <row r="783" spans="1:9" x14ac:dyDescent="0.2">
      <c r="A783" s="133"/>
      <c r="B783" s="133"/>
      <c r="C783" s="133"/>
      <c r="D783" s="133"/>
      <c r="E783" s="133"/>
      <c r="F783" s="133"/>
      <c r="G783" s="133"/>
      <c r="H783" s="133"/>
      <c r="I783" s="134"/>
    </row>
    <row r="784" spans="1:9" x14ac:dyDescent="0.2">
      <c r="A784" s="133"/>
      <c r="B784" s="133"/>
      <c r="C784" s="133"/>
      <c r="D784" s="133"/>
      <c r="E784" s="133"/>
      <c r="F784" s="133"/>
      <c r="G784" s="133"/>
      <c r="H784" s="133"/>
      <c r="I784" s="134"/>
    </row>
    <row r="785" spans="1:9" x14ac:dyDescent="0.2">
      <c r="A785" s="133"/>
      <c r="B785" s="133"/>
      <c r="C785" s="133"/>
      <c r="D785" s="133"/>
      <c r="E785" s="133"/>
      <c r="F785" s="133"/>
      <c r="G785" s="133"/>
      <c r="H785" s="133"/>
      <c r="I785" s="134"/>
    </row>
    <row r="786" spans="1:9" x14ac:dyDescent="0.2">
      <c r="A786" s="133"/>
      <c r="B786" s="133"/>
      <c r="C786" s="133"/>
      <c r="D786" s="133"/>
      <c r="E786" s="133"/>
      <c r="F786" s="133"/>
      <c r="G786" s="133"/>
      <c r="H786" s="133"/>
      <c r="I786" s="134"/>
    </row>
    <row r="787" spans="1:9" x14ac:dyDescent="0.2">
      <c r="A787" s="133"/>
      <c r="B787" s="133"/>
      <c r="C787" s="133"/>
      <c r="D787" s="133"/>
      <c r="E787" s="133"/>
      <c r="F787" s="133"/>
      <c r="G787" s="133"/>
      <c r="H787" s="133"/>
      <c r="I787" s="134"/>
    </row>
    <row r="788" spans="1:9" x14ac:dyDescent="0.2">
      <c r="A788" s="133"/>
      <c r="B788" s="133"/>
      <c r="C788" s="133"/>
      <c r="D788" s="133"/>
      <c r="E788" s="133"/>
      <c r="F788" s="133"/>
      <c r="G788" s="133"/>
      <c r="H788" s="133"/>
      <c r="I788" s="134"/>
    </row>
    <row r="789" spans="1:9" x14ac:dyDescent="0.2">
      <c r="A789" s="133"/>
      <c r="B789" s="133"/>
      <c r="C789" s="133"/>
      <c r="D789" s="133"/>
      <c r="E789" s="133"/>
      <c r="F789" s="133"/>
      <c r="G789" s="133"/>
      <c r="H789" s="133"/>
      <c r="I789" s="134"/>
    </row>
    <row r="790" spans="1:9" x14ac:dyDescent="0.2">
      <c r="A790" s="133"/>
      <c r="B790" s="133"/>
      <c r="C790" s="133"/>
      <c r="D790" s="133"/>
      <c r="E790" s="133"/>
      <c r="F790" s="133"/>
      <c r="G790" s="133"/>
      <c r="H790" s="133"/>
      <c r="I790" s="134"/>
    </row>
    <row r="791" spans="1:9" x14ac:dyDescent="0.2">
      <c r="A791" s="133"/>
      <c r="B791" s="133"/>
      <c r="C791" s="133"/>
      <c r="D791" s="133"/>
      <c r="E791" s="133"/>
      <c r="F791" s="133"/>
      <c r="G791" s="133"/>
      <c r="H791" s="133"/>
      <c r="I791" s="134"/>
    </row>
    <row r="792" spans="1:9" x14ac:dyDescent="0.2">
      <c r="A792" s="133"/>
      <c r="B792" s="133"/>
      <c r="C792" s="133"/>
      <c r="D792" s="133"/>
      <c r="E792" s="133"/>
      <c r="F792" s="133"/>
      <c r="G792" s="133"/>
      <c r="H792" s="133"/>
      <c r="I792" s="134"/>
    </row>
    <row r="793" spans="1:9" x14ac:dyDescent="0.2">
      <c r="A793" s="133"/>
      <c r="B793" s="133"/>
      <c r="C793" s="133"/>
      <c r="D793" s="133"/>
      <c r="E793" s="133"/>
      <c r="F793" s="133"/>
      <c r="G793" s="133"/>
      <c r="H793" s="133"/>
      <c r="I793" s="134"/>
    </row>
    <row r="794" spans="1:9" x14ac:dyDescent="0.2">
      <c r="A794" s="133"/>
      <c r="B794" s="133"/>
      <c r="C794" s="133"/>
      <c r="D794" s="133"/>
      <c r="E794" s="133"/>
      <c r="F794" s="133"/>
      <c r="G794" s="133"/>
      <c r="H794" s="133"/>
      <c r="I794" s="134"/>
    </row>
    <row r="795" spans="1:9" x14ac:dyDescent="0.2">
      <c r="A795" s="133"/>
      <c r="B795" s="133"/>
      <c r="C795" s="133"/>
      <c r="D795" s="133"/>
      <c r="E795" s="133"/>
      <c r="F795" s="133"/>
      <c r="G795" s="133"/>
      <c r="H795" s="133"/>
      <c r="I795" s="134"/>
    </row>
    <row r="796" spans="1:9" x14ac:dyDescent="0.2">
      <c r="A796" s="133"/>
      <c r="B796" s="133"/>
      <c r="C796" s="133"/>
      <c r="D796" s="133"/>
      <c r="E796" s="133"/>
      <c r="F796" s="133"/>
      <c r="G796" s="133"/>
      <c r="H796" s="133"/>
      <c r="I796" s="134"/>
    </row>
    <row r="797" spans="1:9" x14ac:dyDescent="0.2">
      <c r="A797" s="133"/>
      <c r="B797" s="133"/>
      <c r="C797" s="133"/>
      <c r="D797" s="133"/>
      <c r="E797" s="133"/>
      <c r="F797" s="133"/>
      <c r="G797" s="133"/>
      <c r="H797" s="133"/>
      <c r="I797" s="134"/>
    </row>
    <row r="798" spans="1:9" x14ac:dyDescent="0.2">
      <c r="A798" s="133"/>
      <c r="B798" s="133"/>
      <c r="C798" s="133"/>
      <c r="D798" s="133"/>
      <c r="E798" s="133"/>
      <c r="F798" s="133"/>
      <c r="G798" s="133"/>
      <c r="H798" s="133"/>
      <c r="I798" s="134"/>
    </row>
    <row r="799" spans="1:9" x14ac:dyDescent="0.2">
      <c r="A799" s="133"/>
      <c r="B799" s="133"/>
      <c r="C799" s="133"/>
      <c r="D799" s="133"/>
      <c r="E799" s="133"/>
      <c r="F799" s="133"/>
      <c r="G799" s="133"/>
      <c r="H799" s="133"/>
      <c r="I799" s="134"/>
    </row>
    <row r="800" spans="1:9" x14ac:dyDescent="0.2">
      <c r="A800" s="133"/>
      <c r="B800" s="133"/>
      <c r="C800" s="133"/>
      <c r="D800" s="133"/>
      <c r="E800" s="133"/>
      <c r="F800" s="133"/>
      <c r="G800" s="133"/>
      <c r="H800" s="133"/>
      <c r="I800" s="134"/>
    </row>
    <row r="801" spans="1:9" x14ac:dyDescent="0.2">
      <c r="A801" s="133"/>
      <c r="B801" s="133"/>
      <c r="C801" s="133"/>
      <c r="D801" s="133"/>
      <c r="E801" s="133"/>
      <c r="F801" s="133"/>
      <c r="G801" s="133"/>
      <c r="H801" s="133"/>
      <c r="I801" s="134"/>
    </row>
    <row r="802" spans="1:9" x14ac:dyDescent="0.2">
      <c r="A802" s="133"/>
      <c r="B802" s="133"/>
      <c r="C802" s="133"/>
      <c r="D802" s="133"/>
      <c r="E802" s="133"/>
      <c r="F802" s="133"/>
      <c r="G802" s="133"/>
      <c r="H802" s="133"/>
      <c r="I802" s="134"/>
    </row>
    <row r="803" spans="1:9" x14ac:dyDescent="0.2">
      <c r="A803" s="133"/>
      <c r="B803" s="133"/>
      <c r="C803" s="133"/>
      <c r="D803" s="133"/>
      <c r="E803" s="133"/>
      <c r="F803" s="133"/>
      <c r="G803" s="133"/>
      <c r="H803" s="133"/>
      <c r="I803" s="134"/>
    </row>
    <row r="804" spans="1:9" x14ac:dyDescent="0.2">
      <c r="A804" s="133"/>
      <c r="B804" s="133"/>
      <c r="C804" s="133"/>
      <c r="D804" s="133"/>
      <c r="E804" s="133"/>
      <c r="F804" s="133"/>
      <c r="G804" s="133"/>
      <c r="H804" s="133"/>
      <c r="I804" s="134"/>
    </row>
    <row r="805" spans="1:9" x14ac:dyDescent="0.2">
      <c r="A805" s="133"/>
      <c r="B805" s="133"/>
      <c r="C805" s="133"/>
      <c r="D805" s="133"/>
      <c r="E805" s="133"/>
      <c r="F805" s="133"/>
      <c r="G805" s="133"/>
      <c r="H805" s="133"/>
      <c r="I805" s="134"/>
    </row>
    <row r="806" spans="1:9" x14ac:dyDescent="0.2">
      <c r="A806" s="133"/>
      <c r="B806" s="133"/>
      <c r="C806" s="133"/>
      <c r="D806" s="133"/>
      <c r="E806" s="133"/>
      <c r="F806" s="133"/>
      <c r="G806" s="133"/>
      <c r="H806" s="133"/>
      <c r="I806" s="134"/>
    </row>
    <row r="807" spans="1:9" x14ac:dyDescent="0.2">
      <c r="A807" s="133"/>
      <c r="B807" s="133"/>
      <c r="C807" s="133"/>
      <c r="D807" s="133"/>
      <c r="E807" s="133"/>
      <c r="F807" s="133"/>
      <c r="G807" s="133"/>
      <c r="H807" s="133"/>
      <c r="I807" s="134"/>
    </row>
    <row r="808" spans="1:9" x14ac:dyDescent="0.2">
      <c r="A808" s="133"/>
      <c r="B808" s="133"/>
      <c r="C808" s="133"/>
      <c r="D808" s="133"/>
      <c r="E808" s="133"/>
      <c r="F808" s="133"/>
      <c r="G808" s="133"/>
      <c r="H808" s="133"/>
      <c r="I808" s="134"/>
    </row>
    <row r="809" spans="1:9" x14ac:dyDescent="0.2">
      <c r="A809" s="133"/>
      <c r="B809" s="133"/>
      <c r="C809" s="133"/>
      <c r="D809" s="133"/>
      <c r="E809" s="133"/>
      <c r="F809" s="133"/>
      <c r="G809" s="133"/>
      <c r="H809" s="133"/>
      <c r="I809" s="134"/>
    </row>
    <row r="810" spans="1:9" x14ac:dyDescent="0.2">
      <c r="A810" s="133"/>
      <c r="B810" s="133"/>
      <c r="C810" s="133"/>
      <c r="D810" s="133"/>
      <c r="E810" s="133"/>
      <c r="F810" s="133"/>
      <c r="G810" s="133"/>
      <c r="H810" s="133"/>
      <c r="I810" s="134"/>
    </row>
    <row r="811" spans="1:9" x14ac:dyDescent="0.2">
      <c r="A811" s="133"/>
      <c r="B811" s="133"/>
      <c r="C811" s="133"/>
      <c r="D811" s="133"/>
      <c r="E811" s="133"/>
      <c r="F811" s="133"/>
      <c r="G811" s="133"/>
      <c r="H811" s="133"/>
      <c r="I811" s="134"/>
    </row>
    <row r="812" spans="1:9" x14ac:dyDescent="0.2">
      <c r="A812" s="133"/>
      <c r="B812" s="133"/>
      <c r="C812" s="133"/>
      <c r="D812" s="133"/>
      <c r="E812" s="133"/>
      <c r="F812" s="133"/>
      <c r="G812" s="133"/>
      <c r="H812" s="133"/>
      <c r="I812" s="134"/>
    </row>
    <row r="813" spans="1:9" x14ac:dyDescent="0.2">
      <c r="A813" s="133"/>
      <c r="B813" s="133"/>
      <c r="C813" s="133"/>
      <c r="D813" s="133"/>
      <c r="E813" s="133"/>
      <c r="F813" s="133"/>
      <c r="G813" s="133"/>
      <c r="H813" s="133"/>
      <c r="I813" s="134"/>
    </row>
    <row r="814" spans="1:9" x14ac:dyDescent="0.2">
      <c r="A814" s="133"/>
      <c r="B814" s="133"/>
      <c r="C814" s="133"/>
      <c r="D814" s="133"/>
      <c r="E814" s="133"/>
      <c r="F814" s="133"/>
      <c r="G814" s="133"/>
      <c r="H814" s="133"/>
      <c r="I814" s="134"/>
    </row>
    <row r="815" spans="1:9" x14ac:dyDescent="0.2">
      <c r="A815" s="133"/>
      <c r="B815" s="133"/>
      <c r="C815" s="133"/>
      <c r="D815" s="133"/>
      <c r="E815" s="133"/>
      <c r="F815" s="133"/>
      <c r="G815" s="133"/>
      <c r="H815" s="133"/>
      <c r="I815" s="134"/>
    </row>
    <row r="816" spans="1:9" x14ac:dyDescent="0.2">
      <c r="A816" s="133"/>
      <c r="B816" s="133"/>
      <c r="C816" s="133"/>
      <c r="D816" s="133"/>
      <c r="E816" s="133"/>
      <c r="F816" s="133"/>
      <c r="G816" s="133"/>
      <c r="H816" s="133"/>
      <c r="I816" s="134"/>
    </row>
    <row r="817" spans="1:9" x14ac:dyDescent="0.2">
      <c r="A817" s="133"/>
      <c r="B817" s="133"/>
      <c r="C817" s="133"/>
      <c r="D817" s="133"/>
      <c r="E817" s="133"/>
      <c r="F817" s="133"/>
      <c r="G817" s="133"/>
      <c r="H817" s="133"/>
      <c r="I817" s="134"/>
    </row>
    <row r="818" spans="1:9" x14ac:dyDescent="0.2">
      <c r="A818" s="133"/>
      <c r="B818" s="133"/>
      <c r="C818" s="133"/>
      <c r="D818" s="133"/>
      <c r="E818" s="133"/>
      <c r="F818" s="133"/>
      <c r="G818" s="133"/>
      <c r="H818" s="133"/>
      <c r="I818" s="134"/>
    </row>
    <row r="819" spans="1:9" x14ac:dyDescent="0.2">
      <c r="A819" s="133"/>
      <c r="B819" s="133"/>
      <c r="C819" s="133"/>
      <c r="D819" s="133"/>
      <c r="E819" s="133"/>
      <c r="F819" s="133"/>
      <c r="G819" s="133"/>
      <c r="H819" s="133"/>
      <c r="I819" s="134"/>
    </row>
    <row r="820" spans="1:9" x14ac:dyDescent="0.2">
      <c r="A820" s="133"/>
      <c r="B820" s="133"/>
      <c r="C820" s="133"/>
      <c r="D820" s="133"/>
      <c r="E820" s="133"/>
      <c r="F820" s="133"/>
      <c r="G820" s="133"/>
      <c r="H820" s="133"/>
      <c r="I820" s="134"/>
    </row>
    <row r="821" spans="1:9" x14ac:dyDescent="0.2">
      <c r="A821" s="133"/>
      <c r="B821" s="133"/>
      <c r="C821" s="133"/>
      <c r="D821" s="133"/>
      <c r="E821" s="133"/>
      <c r="F821" s="133"/>
      <c r="G821" s="133"/>
      <c r="H821" s="133"/>
      <c r="I821" s="134"/>
    </row>
    <row r="822" spans="1:9" x14ac:dyDescent="0.2">
      <c r="A822" s="133"/>
      <c r="B822" s="133"/>
      <c r="C822" s="133"/>
      <c r="D822" s="133"/>
      <c r="E822" s="133"/>
      <c r="F822" s="133"/>
      <c r="G822" s="133"/>
      <c r="H822" s="133"/>
      <c r="I822" s="134"/>
    </row>
    <row r="823" spans="1:9" x14ac:dyDescent="0.2">
      <c r="A823" s="133"/>
      <c r="B823" s="133"/>
      <c r="C823" s="133"/>
      <c r="D823" s="133"/>
      <c r="E823" s="133"/>
      <c r="F823" s="133"/>
      <c r="G823" s="133"/>
      <c r="H823" s="133"/>
      <c r="I823" s="134"/>
    </row>
    <row r="824" spans="1:9" x14ac:dyDescent="0.2">
      <c r="A824" s="133"/>
      <c r="B824" s="133"/>
      <c r="C824" s="133"/>
      <c r="D824" s="133"/>
      <c r="E824" s="133"/>
      <c r="F824" s="133"/>
      <c r="G824" s="133"/>
      <c r="H824" s="133"/>
      <c r="I824" s="134"/>
    </row>
    <row r="825" spans="1:9" x14ac:dyDescent="0.2">
      <c r="A825" s="133"/>
      <c r="B825" s="133"/>
      <c r="C825" s="133"/>
      <c r="D825" s="133"/>
      <c r="E825" s="133"/>
      <c r="F825" s="133"/>
      <c r="G825" s="133"/>
      <c r="H825" s="133"/>
      <c r="I825" s="134"/>
    </row>
    <row r="826" spans="1:9" x14ac:dyDescent="0.2">
      <c r="A826" s="133"/>
      <c r="B826" s="133"/>
      <c r="C826" s="133"/>
      <c r="D826" s="133"/>
      <c r="E826" s="133"/>
      <c r="F826" s="133"/>
      <c r="G826" s="133"/>
      <c r="H826" s="133"/>
      <c r="I826" s="134"/>
    </row>
    <row r="827" spans="1:9" x14ac:dyDescent="0.2">
      <c r="A827" s="133"/>
      <c r="B827" s="133"/>
      <c r="C827" s="133"/>
      <c r="D827" s="133"/>
      <c r="E827" s="133"/>
      <c r="F827" s="133"/>
      <c r="G827" s="133"/>
      <c r="H827" s="133"/>
      <c r="I827" s="134"/>
    </row>
    <row r="828" spans="1:9" x14ac:dyDescent="0.2">
      <c r="A828" s="133"/>
      <c r="B828" s="133"/>
      <c r="C828" s="133"/>
      <c r="D828" s="133"/>
      <c r="E828" s="133"/>
      <c r="F828" s="133"/>
      <c r="G828" s="133"/>
      <c r="H828" s="133"/>
      <c r="I828" s="134"/>
    </row>
    <row r="829" spans="1:9" x14ac:dyDescent="0.2">
      <c r="A829" s="133"/>
      <c r="B829" s="133"/>
      <c r="C829" s="133"/>
      <c r="D829" s="133"/>
      <c r="E829" s="133"/>
      <c r="F829" s="133"/>
      <c r="G829" s="133"/>
      <c r="H829" s="133"/>
      <c r="I829" s="134"/>
    </row>
    <row r="830" spans="1:9" x14ac:dyDescent="0.2">
      <c r="A830" s="133"/>
      <c r="B830" s="133"/>
      <c r="C830" s="133"/>
      <c r="D830" s="133"/>
      <c r="E830" s="133"/>
      <c r="F830" s="133"/>
      <c r="G830" s="133"/>
      <c r="H830" s="133"/>
      <c r="I830" s="134"/>
    </row>
    <row r="831" spans="1:9" x14ac:dyDescent="0.2">
      <c r="A831" s="133"/>
      <c r="B831" s="133"/>
      <c r="C831" s="133"/>
      <c r="D831" s="133"/>
      <c r="E831" s="133"/>
      <c r="F831" s="133"/>
      <c r="G831" s="133"/>
      <c r="H831" s="133"/>
      <c r="I831" s="134"/>
    </row>
    <row r="832" spans="1:9" x14ac:dyDescent="0.2">
      <c r="A832" s="133"/>
      <c r="B832" s="133"/>
      <c r="C832" s="133"/>
      <c r="D832" s="133"/>
      <c r="E832" s="133"/>
      <c r="F832" s="133"/>
      <c r="G832" s="133"/>
      <c r="H832" s="133"/>
      <c r="I832" s="134"/>
    </row>
    <row r="833" spans="1:9" x14ac:dyDescent="0.2">
      <c r="A833" s="133"/>
      <c r="B833" s="133"/>
      <c r="C833" s="133"/>
      <c r="D833" s="133"/>
      <c r="E833" s="133"/>
      <c r="F833" s="133"/>
      <c r="G833" s="133"/>
      <c r="H833" s="133"/>
      <c r="I833" s="134"/>
    </row>
    <row r="834" spans="1:9" x14ac:dyDescent="0.2">
      <c r="A834" s="133"/>
      <c r="B834" s="133"/>
      <c r="C834" s="133"/>
      <c r="D834" s="133"/>
      <c r="E834" s="133"/>
      <c r="F834" s="133"/>
      <c r="G834" s="133"/>
      <c r="H834" s="133"/>
      <c r="I834" s="134"/>
    </row>
    <row r="835" spans="1:9" x14ac:dyDescent="0.2">
      <c r="A835" s="133"/>
      <c r="B835" s="133"/>
      <c r="C835" s="133"/>
      <c r="D835" s="133"/>
      <c r="E835" s="133"/>
      <c r="F835" s="133"/>
      <c r="G835" s="133"/>
      <c r="H835" s="133"/>
      <c r="I835" s="134"/>
    </row>
    <row r="836" spans="1:9" x14ac:dyDescent="0.2">
      <c r="A836" s="133"/>
      <c r="B836" s="133"/>
      <c r="C836" s="133"/>
      <c r="D836" s="133"/>
      <c r="E836" s="133"/>
      <c r="F836" s="133"/>
      <c r="G836" s="133"/>
      <c r="H836" s="133"/>
      <c r="I836" s="134"/>
    </row>
    <row r="837" spans="1:9" x14ac:dyDescent="0.2">
      <c r="A837" s="133"/>
      <c r="B837" s="133"/>
      <c r="C837" s="133"/>
      <c r="D837" s="133"/>
      <c r="E837" s="133"/>
      <c r="F837" s="133"/>
      <c r="G837" s="133"/>
      <c r="H837" s="133"/>
      <c r="I837" s="134"/>
    </row>
    <row r="838" spans="1:9" x14ac:dyDescent="0.2">
      <c r="A838" s="133"/>
      <c r="B838" s="133"/>
      <c r="C838" s="133"/>
      <c r="D838" s="133"/>
      <c r="E838" s="133"/>
      <c r="F838" s="133"/>
      <c r="G838" s="133"/>
      <c r="H838" s="133"/>
      <c r="I838" s="134"/>
    </row>
    <row r="839" spans="1:9" x14ac:dyDescent="0.2">
      <c r="A839" s="133"/>
      <c r="B839" s="133"/>
      <c r="C839" s="133"/>
      <c r="D839" s="133"/>
      <c r="E839" s="133"/>
      <c r="F839" s="133"/>
      <c r="G839" s="133"/>
      <c r="H839" s="133"/>
      <c r="I839" s="134"/>
    </row>
    <row r="840" spans="1:9" x14ac:dyDescent="0.2">
      <c r="A840" s="133"/>
      <c r="B840" s="133"/>
      <c r="C840" s="133"/>
      <c r="D840" s="133"/>
      <c r="E840" s="133"/>
      <c r="F840" s="133"/>
      <c r="G840" s="133"/>
      <c r="H840" s="133"/>
      <c r="I840" s="134"/>
    </row>
    <row r="841" spans="1:9" x14ac:dyDescent="0.2">
      <c r="A841" s="133"/>
      <c r="B841" s="133"/>
      <c r="C841" s="133"/>
      <c r="D841" s="133"/>
      <c r="E841" s="133"/>
      <c r="F841" s="133"/>
      <c r="G841" s="133"/>
      <c r="H841" s="133"/>
      <c r="I841" s="134"/>
    </row>
    <row r="842" spans="1:9" x14ac:dyDescent="0.2">
      <c r="A842" s="133"/>
      <c r="B842" s="133"/>
      <c r="C842" s="133"/>
      <c r="D842" s="133"/>
      <c r="E842" s="133"/>
      <c r="F842" s="133"/>
      <c r="G842" s="133"/>
      <c r="H842" s="133"/>
      <c r="I842" s="134"/>
    </row>
    <row r="843" spans="1:9" x14ac:dyDescent="0.2">
      <c r="A843" s="133"/>
      <c r="B843" s="133"/>
      <c r="C843" s="133"/>
      <c r="D843" s="133"/>
      <c r="E843" s="133"/>
      <c r="F843" s="133"/>
      <c r="G843" s="133"/>
      <c r="H843" s="133"/>
      <c r="I843" s="134"/>
    </row>
    <row r="844" spans="1:9" x14ac:dyDescent="0.2">
      <c r="A844" s="133"/>
      <c r="B844" s="133"/>
      <c r="C844" s="133"/>
      <c r="D844" s="133"/>
      <c r="E844" s="133"/>
      <c r="F844" s="133"/>
      <c r="G844" s="133"/>
      <c r="H844" s="133"/>
      <c r="I844" s="134"/>
    </row>
    <row r="845" spans="1:9" x14ac:dyDescent="0.2">
      <c r="A845" s="133"/>
      <c r="B845" s="133"/>
      <c r="C845" s="133"/>
      <c r="D845" s="133"/>
      <c r="E845" s="133"/>
      <c r="F845" s="133"/>
      <c r="G845" s="133"/>
      <c r="H845" s="133"/>
      <c r="I845" s="134"/>
    </row>
    <row r="846" spans="1:9" x14ac:dyDescent="0.2">
      <c r="A846" s="133"/>
      <c r="B846" s="133"/>
      <c r="C846" s="133"/>
      <c r="D846" s="133"/>
      <c r="E846" s="133"/>
      <c r="F846" s="133"/>
      <c r="G846" s="133"/>
      <c r="H846" s="133"/>
      <c r="I846" s="134"/>
    </row>
    <row r="847" spans="1:9" x14ac:dyDescent="0.2">
      <c r="A847" s="133"/>
      <c r="B847" s="133"/>
      <c r="C847" s="133"/>
      <c r="D847" s="133"/>
      <c r="E847" s="133"/>
      <c r="F847" s="133"/>
      <c r="G847" s="133"/>
      <c r="H847" s="133"/>
      <c r="I847" s="134"/>
    </row>
    <row r="848" spans="1:9" x14ac:dyDescent="0.2">
      <c r="A848" s="133"/>
      <c r="B848" s="133"/>
      <c r="C848" s="133"/>
      <c r="D848" s="133"/>
      <c r="E848" s="133"/>
      <c r="F848" s="133"/>
      <c r="G848" s="133"/>
      <c r="H848" s="133"/>
      <c r="I848" s="134"/>
    </row>
    <row r="849" spans="1:9" x14ac:dyDescent="0.2">
      <c r="A849" s="133"/>
      <c r="B849" s="133"/>
      <c r="C849" s="133"/>
      <c r="D849" s="133"/>
      <c r="E849" s="133"/>
      <c r="F849" s="133"/>
      <c r="G849" s="133"/>
      <c r="H849" s="133"/>
      <c r="I849" s="134"/>
    </row>
    <row r="850" spans="1:9" x14ac:dyDescent="0.2">
      <c r="A850" s="133"/>
      <c r="B850" s="133"/>
      <c r="C850" s="133"/>
      <c r="D850" s="133"/>
      <c r="E850" s="133"/>
      <c r="F850" s="133"/>
      <c r="G850" s="133"/>
      <c r="H850" s="133"/>
      <c r="I850" s="134"/>
    </row>
    <row r="851" spans="1:9" x14ac:dyDescent="0.2">
      <c r="A851" s="133"/>
      <c r="B851" s="133"/>
      <c r="C851" s="133"/>
      <c r="D851" s="133"/>
      <c r="E851" s="133"/>
      <c r="F851" s="133"/>
      <c r="G851" s="133"/>
      <c r="H851" s="133"/>
      <c r="I851" s="134"/>
    </row>
    <row r="852" spans="1:9" x14ac:dyDescent="0.2">
      <c r="A852" s="133"/>
      <c r="B852" s="133"/>
      <c r="C852" s="133"/>
      <c r="D852" s="133"/>
      <c r="E852" s="133"/>
      <c r="F852" s="133"/>
      <c r="G852" s="133"/>
      <c r="H852" s="133"/>
      <c r="I852" s="134"/>
    </row>
    <row r="853" spans="1:9" x14ac:dyDescent="0.2">
      <c r="A853" s="133"/>
      <c r="B853" s="133"/>
      <c r="C853" s="133"/>
      <c r="D853" s="133"/>
      <c r="E853" s="133"/>
      <c r="F853" s="133"/>
      <c r="G853" s="133"/>
      <c r="H853" s="133"/>
      <c r="I853" s="134"/>
    </row>
    <row r="854" spans="1:9" x14ac:dyDescent="0.2">
      <c r="A854" s="133"/>
      <c r="B854" s="133"/>
      <c r="C854" s="133"/>
      <c r="D854" s="133"/>
      <c r="E854" s="133"/>
      <c r="F854" s="133"/>
      <c r="G854" s="133"/>
      <c r="H854" s="133"/>
      <c r="I854" s="134"/>
    </row>
    <row r="855" spans="1:9" x14ac:dyDescent="0.2">
      <c r="A855" s="133"/>
      <c r="B855" s="133"/>
      <c r="C855" s="133"/>
      <c r="D855" s="133"/>
      <c r="E855" s="133"/>
      <c r="F855" s="133"/>
      <c r="G855" s="133"/>
      <c r="H855" s="133"/>
      <c r="I855" s="134"/>
    </row>
    <row r="856" spans="1:9" x14ac:dyDescent="0.2">
      <c r="A856" s="133"/>
      <c r="B856" s="133"/>
      <c r="C856" s="133"/>
      <c r="D856" s="133"/>
      <c r="E856" s="133"/>
      <c r="F856" s="133"/>
      <c r="G856" s="133"/>
      <c r="H856" s="133"/>
      <c r="I856" s="134"/>
    </row>
    <row r="857" spans="1:9" x14ac:dyDescent="0.2">
      <c r="A857" s="133"/>
      <c r="B857" s="133"/>
      <c r="C857" s="133"/>
      <c r="D857" s="133"/>
      <c r="E857" s="133"/>
      <c r="F857" s="133"/>
      <c r="G857" s="133"/>
      <c r="H857" s="133"/>
      <c r="I857" s="134"/>
    </row>
    <row r="858" spans="1:9" x14ac:dyDescent="0.2">
      <c r="A858" s="133"/>
      <c r="B858" s="133"/>
      <c r="C858" s="133"/>
      <c r="D858" s="133"/>
      <c r="E858" s="133"/>
      <c r="F858" s="133"/>
      <c r="G858" s="133"/>
      <c r="H858" s="133"/>
      <c r="I858" s="134"/>
    </row>
    <row r="859" spans="1:9" x14ac:dyDescent="0.2">
      <c r="A859" s="133"/>
      <c r="B859" s="133"/>
      <c r="C859" s="133"/>
      <c r="D859" s="133"/>
      <c r="E859" s="133"/>
      <c r="F859" s="133"/>
      <c r="G859" s="133"/>
      <c r="H859" s="133"/>
      <c r="I859" s="134"/>
    </row>
    <row r="860" spans="1:9" x14ac:dyDescent="0.2">
      <c r="A860" s="133"/>
      <c r="B860" s="133"/>
      <c r="C860" s="133"/>
      <c r="D860" s="133"/>
      <c r="E860" s="133"/>
      <c r="F860" s="133"/>
      <c r="G860" s="133"/>
      <c r="H860" s="133"/>
      <c r="I860" s="134"/>
    </row>
    <row r="861" spans="1:9" x14ac:dyDescent="0.2">
      <c r="A861" s="133"/>
      <c r="B861" s="133"/>
      <c r="C861" s="133"/>
      <c r="D861" s="133"/>
      <c r="E861" s="133"/>
      <c r="F861" s="133"/>
      <c r="G861" s="133"/>
      <c r="H861" s="133"/>
      <c r="I861" s="134"/>
    </row>
    <row r="862" spans="1:9" x14ac:dyDescent="0.2">
      <c r="A862" s="133"/>
      <c r="B862" s="133"/>
      <c r="C862" s="133"/>
      <c r="D862" s="133"/>
      <c r="E862" s="133"/>
      <c r="F862" s="133"/>
      <c r="G862" s="133"/>
      <c r="H862" s="133"/>
      <c r="I862" s="134"/>
    </row>
    <row r="863" spans="1:9" x14ac:dyDescent="0.2">
      <c r="A863" s="133"/>
      <c r="B863" s="133"/>
      <c r="C863" s="133"/>
      <c r="D863" s="133"/>
      <c r="E863" s="133"/>
      <c r="F863" s="133"/>
      <c r="G863" s="133"/>
      <c r="H863" s="133"/>
      <c r="I863" s="134"/>
    </row>
    <row r="864" spans="1:9" x14ac:dyDescent="0.2">
      <c r="A864" s="133"/>
      <c r="B864" s="133"/>
      <c r="C864" s="133"/>
      <c r="D864" s="133"/>
      <c r="E864" s="133"/>
      <c r="F864" s="133"/>
      <c r="G864" s="133"/>
      <c r="H864" s="133"/>
      <c r="I864" s="134"/>
    </row>
    <row r="865" spans="1:9" x14ac:dyDescent="0.2">
      <c r="A865" s="133"/>
      <c r="B865" s="133"/>
      <c r="C865" s="133"/>
      <c r="D865" s="133"/>
      <c r="E865" s="133"/>
      <c r="F865" s="133"/>
      <c r="G865" s="133"/>
      <c r="H865" s="133"/>
      <c r="I865" s="134"/>
    </row>
    <row r="866" spans="1:9" x14ac:dyDescent="0.2">
      <c r="A866" s="133"/>
      <c r="B866" s="133"/>
      <c r="C866" s="133"/>
      <c r="D866" s="133"/>
      <c r="E866" s="133"/>
      <c r="F866" s="133"/>
      <c r="G866" s="133"/>
      <c r="H866" s="133"/>
      <c r="I866" s="134"/>
    </row>
    <row r="867" spans="1:9" x14ac:dyDescent="0.2">
      <c r="A867" s="133"/>
      <c r="B867" s="133"/>
      <c r="C867" s="133"/>
      <c r="D867" s="133"/>
      <c r="E867" s="133"/>
      <c r="F867" s="133"/>
      <c r="G867" s="133"/>
      <c r="H867" s="133"/>
      <c r="I867" s="134"/>
    </row>
    <row r="868" spans="1:9" x14ac:dyDescent="0.2">
      <c r="A868" s="133"/>
      <c r="B868" s="133"/>
      <c r="C868" s="133"/>
      <c r="D868" s="133"/>
      <c r="E868" s="133"/>
      <c r="F868" s="133"/>
      <c r="G868" s="133"/>
      <c r="H868" s="133"/>
      <c r="I868" s="134"/>
    </row>
    <row r="869" spans="1:9" x14ac:dyDescent="0.2">
      <c r="A869" s="133"/>
      <c r="B869" s="133"/>
      <c r="C869" s="133"/>
      <c r="D869" s="133"/>
      <c r="E869" s="133"/>
      <c r="F869" s="133"/>
      <c r="G869" s="133"/>
      <c r="H869" s="133"/>
      <c r="I869" s="134"/>
    </row>
    <row r="870" spans="1:9" x14ac:dyDescent="0.2">
      <c r="A870" s="133"/>
      <c r="B870" s="133"/>
      <c r="C870" s="133"/>
      <c r="D870" s="133"/>
      <c r="E870" s="133"/>
      <c r="F870" s="133"/>
      <c r="G870" s="133"/>
      <c r="H870" s="133"/>
      <c r="I870" s="134"/>
    </row>
    <row r="871" spans="1:9" x14ac:dyDescent="0.2">
      <c r="A871" s="133"/>
      <c r="B871" s="133"/>
      <c r="C871" s="133"/>
      <c r="D871" s="133"/>
      <c r="E871" s="133"/>
      <c r="F871" s="133"/>
      <c r="G871" s="133"/>
      <c r="H871" s="133"/>
      <c r="I871" s="134"/>
    </row>
    <row r="872" spans="1:9" x14ac:dyDescent="0.2">
      <c r="A872" s="133"/>
      <c r="B872" s="133"/>
      <c r="C872" s="133"/>
      <c r="D872" s="133"/>
      <c r="E872" s="133"/>
      <c r="F872" s="133"/>
      <c r="G872" s="133"/>
      <c r="H872" s="133"/>
      <c r="I872" s="134"/>
    </row>
    <row r="873" spans="1:9" x14ac:dyDescent="0.2">
      <c r="A873" s="133"/>
      <c r="B873" s="133"/>
      <c r="C873" s="133"/>
      <c r="D873" s="133"/>
      <c r="E873" s="133"/>
      <c r="F873" s="133"/>
      <c r="G873" s="133"/>
      <c r="H873" s="133"/>
      <c r="I873" s="134"/>
    </row>
    <row r="874" spans="1:9" x14ac:dyDescent="0.2">
      <c r="A874" s="133"/>
      <c r="B874" s="133"/>
      <c r="C874" s="133"/>
      <c r="D874" s="133"/>
      <c r="E874" s="133"/>
      <c r="F874" s="133"/>
      <c r="G874" s="133"/>
      <c r="H874" s="133"/>
      <c r="I874" s="134"/>
    </row>
    <row r="875" spans="1:9" x14ac:dyDescent="0.2">
      <c r="A875" s="133"/>
      <c r="B875" s="133"/>
      <c r="C875" s="133"/>
      <c r="D875" s="133"/>
      <c r="E875" s="133"/>
      <c r="F875" s="133"/>
      <c r="G875" s="133"/>
      <c r="H875" s="133"/>
      <c r="I875" s="134"/>
    </row>
    <row r="876" spans="1:9" x14ac:dyDescent="0.2">
      <c r="A876" s="133"/>
      <c r="B876" s="133"/>
      <c r="C876" s="133"/>
      <c r="D876" s="133"/>
      <c r="E876" s="133"/>
      <c r="F876" s="133"/>
      <c r="G876" s="133"/>
      <c r="H876" s="133"/>
      <c r="I876" s="134"/>
    </row>
    <row r="877" spans="1:9" x14ac:dyDescent="0.2">
      <c r="A877" s="133"/>
      <c r="B877" s="133"/>
      <c r="C877" s="133"/>
      <c r="D877" s="133"/>
      <c r="E877" s="133"/>
      <c r="F877" s="133"/>
      <c r="G877" s="133"/>
      <c r="H877" s="133"/>
      <c r="I877" s="134"/>
    </row>
    <row r="878" spans="1:9" x14ac:dyDescent="0.2">
      <c r="A878" s="133"/>
      <c r="B878" s="133"/>
      <c r="C878" s="133"/>
      <c r="D878" s="133"/>
      <c r="E878" s="133"/>
      <c r="F878" s="133"/>
      <c r="G878" s="133"/>
      <c r="H878" s="133"/>
      <c r="I878" s="134"/>
    </row>
    <row r="879" spans="1:9" x14ac:dyDescent="0.2">
      <c r="A879" s="133"/>
      <c r="B879" s="133"/>
      <c r="C879" s="133"/>
      <c r="D879" s="133"/>
      <c r="E879" s="133"/>
      <c r="F879" s="133"/>
      <c r="G879" s="133"/>
      <c r="H879" s="133"/>
      <c r="I879" s="134"/>
    </row>
    <row r="880" spans="1:9" x14ac:dyDescent="0.2">
      <c r="A880" s="133"/>
      <c r="B880" s="133"/>
      <c r="C880" s="133"/>
      <c r="D880" s="133"/>
      <c r="E880" s="133"/>
      <c r="F880" s="133"/>
      <c r="G880" s="133"/>
      <c r="H880" s="133"/>
      <c r="I880" s="134"/>
    </row>
    <row r="881" spans="1:9" x14ac:dyDescent="0.2">
      <c r="A881" s="133"/>
      <c r="B881" s="133"/>
      <c r="C881" s="133"/>
      <c r="D881" s="133"/>
      <c r="E881" s="133"/>
      <c r="F881" s="133"/>
      <c r="G881" s="133"/>
      <c r="H881" s="133"/>
      <c r="I881" s="134"/>
    </row>
    <row r="882" spans="1:9" x14ac:dyDescent="0.2">
      <c r="A882" s="133"/>
      <c r="B882" s="133"/>
      <c r="C882" s="133"/>
      <c r="D882" s="133"/>
      <c r="E882" s="133"/>
      <c r="F882" s="133"/>
      <c r="G882" s="133"/>
      <c r="H882" s="133"/>
      <c r="I882" s="134"/>
    </row>
    <row r="883" spans="1:9" x14ac:dyDescent="0.2">
      <c r="A883" s="133"/>
      <c r="B883" s="133"/>
      <c r="C883" s="133"/>
      <c r="D883" s="133"/>
      <c r="E883" s="133"/>
      <c r="F883" s="133"/>
      <c r="G883" s="133"/>
      <c r="H883" s="133"/>
      <c r="I883" s="134"/>
    </row>
    <row r="884" spans="1:9" x14ac:dyDescent="0.2">
      <c r="A884" s="133"/>
      <c r="B884" s="133"/>
      <c r="C884" s="133"/>
      <c r="D884" s="133"/>
      <c r="E884" s="133"/>
      <c r="F884" s="133"/>
      <c r="G884" s="133"/>
      <c r="H884" s="133"/>
      <c r="I884" s="134"/>
    </row>
    <row r="885" spans="1:9" x14ac:dyDescent="0.2">
      <c r="A885" s="133"/>
      <c r="B885" s="133"/>
      <c r="C885" s="133"/>
      <c r="D885" s="133"/>
      <c r="E885" s="133"/>
      <c r="F885" s="133"/>
      <c r="G885" s="133"/>
      <c r="H885" s="133"/>
      <c r="I885" s="134"/>
    </row>
    <row r="886" spans="1:9" x14ac:dyDescent="0.2">
      <c r="A886" s="133"/>
      <c r="B886" s="133"/>
      <c r="C886" s="133"/>
      <c r="D886" s="133"/>
      <c r="E886" s="133"/>
      <c r="F886" s="133"/>
      <c r="G886" s="133"/>
      <c r="H886" s="133"/>
      <c r="I886" s="134"/>
    </row>
    <row r="887" spans="1:9" x14ac:dyDescent="0.2">
      <c r="A887" s="133"/>
      <c r="B887" s="133"/>
      <c r="C887" s="133"/>
      <c r="D887" s="133"/>
      <c r="E887" s="133"/>
      <c r="F887" s="133"/>
      <c r="G887" s="133"/>
      <c r="H887" s="133"/>
      <c r="I887" s="134"/>
    </row>
    <row r="888" spans="1:9" x14ac:dyDescent="0.2">
      <c r="A888" s="133"/>
      <c r="B888" s="133"/>
      <c r="C888" s="133"/>
      <c r="D888" s="133"/>
      <c r="E888" s="133"/>
      <c r="F888" s="133"/>
      <c r="G888" s="133"/>
      <c r="H888" s="133"/>
      <c r="I888" s="134"/>
    </row>
    <row r="889" spans="1:9" x14ac:dyDescent="0.2">
      <c r="A889" s="133"/>
      <c r="B889" s="133"/>
      <c r="C889" s="133"/>
      <c r="D889" s="133"/>
      <c r="E889" s="133"/>
      <c r="F889" s="133"/>
      <c r="G889" s="133"/>
      <c r="H889" s="133"/>
      <c r="I889" s="134"/>
    </row>
    <row r="890" spans="1:9" x14ac:dyDescent="0.2">
      <c r="A890" s="133"/>
      <c r="B890" s="133"/>
      <c r="C890" s="133"/>
      <c r="D890" s="133"/>
      <c r="E890" s="133"/>
      <c r="F890" s="133"/>
      <c r="G890" s="133"/>
      <c r="H890" s="133"/>
      <c r="I890" s="134"/>
    </row>
    <row r="891" spans="1:9" x14ac:dyDescent="0.2">
      <c r="A891" s="133"/>
      <c r="B891" s="133"/>
      <c r="C891" s="133"/>
      <c r="D891" s="133"/>
      <c r="E891" s="133"/>
      <c r="F891" s="133"/>
      <c r="G891" s="133"/>
      <c r="H891" s="133"/>
      <c r="I891" s="134"/>
    </row>
    <row r="892" spans="1:9" x14ac:dyDescent="0.2">
      <c r="A892" s="133"/>
      <c r="B892" s="133"/>
      <c r="C892" s="133"/>
      <c r="D892" s="133"/>
      <c r="E892" s="133"/>
      <c r="F892" s="133"/>
      <c r="G892" s="133"/>
      <c r="H892" s="133"/>
      <c r="I892" s="134"/>
    </row>
    <row r="893" spans="1:9" x14ac:dyDescent="0.2">
      <c r="A893" s="133"/>
      <c r="B893" s="133"/>
      <c r="C893" s="133"/>
      <c r="D893" s="133"/>
      <c r="E893" s="133"/>
      <c r="F893" s="133"/>
      <c r="G893" s="133"/>
      <c r="H893" s="133"/>
      <c r="I893" s="134"/>
    </row>
    <row r="894" spans="1:9" x14ac:dyDescent="0.2">
      <c r="A894" s="133"/>
      <c r="B894" s="133"/>
      <c r="C894" s="133"/>
      <c r="D894" s="133"/>
      <c r="E894" s="133"/>
      <c r="F894" s="133"/>
      <c r="G894" s="133"/>
      <c r="H894" s="133"/>
      <c r="I894" s="134"/>
    </row>
    <row r="895" spans="1:9" x14ac:dyDescent="0.2">
      <c r="A895" s="133"/>
      <c r="B895" s="133"/>
      <c r="C895" s="133"/>
      <c r="D895" s="133"/>
      <c r="E895" s="133"/>
      <c r="F895" s="133"/>
      <c r="G895" s="133"/>
      <c r="H895" s="133"/>
      <c r="I895" s="134"/>
    </row>
    <row r="896" spans="1:9" x14ac:dyDescent="0.2">
      <c r="A896" s="133"/>
      <c r="B896" s="133"/>
      <c r="C896" s="133"/>
      <c r="D896" s="133"/>
      <c r="E896" s="133"/>
      <c r="F896" s="133"/>
      <c r="G896" s="133"/>
      <c r="H896" s="133"/>
      <c r="I896" s="134"/>
    </row>
    <row r="897" spans="1:9" x14ac:dyDescent="0.2">
      <c r="A897" s="133"/>
      <c r="B897" s="133"/>
      <c r="C897" s="133"/>
      <c r="D897" s="133"/>
      <c r="E897" s="133"/>
      <c r="F897" s="133"/>
      <c r="G897" s="133"/>
      <c r="H897" s="133"/>
      <c r="I897" s="134"/>
    </row>
    <row r="898" spans="1:9" x14ac:dyDescent="0.2">
      <c r="A898" s="133"/>
      <c r="B898" s="133"/>
      <c r="C898" s="133"/>
      <c r="D898" s="133"/>
      <c r="E898" s="133"/>
      <c r="F898" s="133"/>
      <c r="G898" s="133"/>
      <c r="H898" s="133"/>
      <c r="I898" s="134"/>
    </row>
    <row r="899" spans="1:9" x14ac:dyDescent="0.2">
      <c r="A899" s="133"/>
      <c r="B899" s="133"/>
      <c r="C899" s="133"/>
      <c r="D899" s="133"/>
      <c r="E899" s="133"/>
      <c r="F899" s="133"/>
      <c r="G899" s="133"/>
      <c r="H899" s="133"/>
      <c r="I899" s="134"/>
    </row>
    <row r="900" spans="1:9" x14ac:dyDescent="0.2">
      <c r="A900" s="133"/>
      <c r="B900" s="133"/>
      <c r="C900" s="133"/>
      <c r="D900" s="133"/>
      <c r="E900" s="133"/>
      <c r="F900" s="133"/>
      <c r="G900" s="133"/>
      <c r="H900" s="133"/>
      <c r="I900" s="134"/>
    </row>
    <row r="901" spans="1:9" x14ac:dyDescent="0.2">
      <c r="A901" s="133"/>
      <c r="B901" s="133"/>
      <c r="C901" s="133"/>
      <c r="D901" s="133"/>
      <c r="E901" s="133"/>
      <c r="F901" s="133"/>
      <c r="G901" s="133"/>
      <c r="H901" s="133"/>
      <c r="I901" s="134"/>
    </row>
    <row r="902" spans="1:9" x14ac:dyDescent="0.2">
      <c r="A902" s="133"/>
      <c r="B902" s="133"/>
      <c r="C902" s="133"/>
      <c r="D902" s="133"/>
      <c r="E902" s="133"/>
      <c r="F902" s="133"/>
      <c r="G902" s="133"/>
      <c r="H902" s="133"/>
      <c r="I902" s="134"/>
    </row>
    <row r="903" spans="1:9" x14ac:dyDescent="0.2">
      <c r="A903" s="133"/>
      <c r="B903" s="133"/>
      <c r="C903" s="133"/>
      <c r="D903" s="133"/>
      <c r="E903" s="133"/>
      <c r="F903" s="133"/>
      <c r="G903" s="133"/>
      <c r="H903" s="133"/>
      <c r="I903" s="134"/>
    </row>
    <row r="904" spans="1:9" x14ac:dyDescent="0.2">
      <c r="A904" s="133"/>
      <c r="B904" s="133"/>
      <c r="C904" s="133"/>
      <c r="D904" s="133"/>
      <c r="E904" s="133"/>
      <c r="F904" s="133"/>
      <c r="G904" s="133"/>
      <c r="H904" s="133"/>
      <c r="I904" s="134"/>
    </row>
    <row r="905" spans="1:9" x14ac:dyDescent="0.2">
      <c r="A905" s="133"/>
      <c r="B905" s="133"/>
      <c r="C905" s="133"/>
      <c r="D905" s="133"/>
      <c r="E905" s="133"/>
      <c r="F905" s="133"/>
      <c r="G905" s="133"/>
      <c r="H905" s="133"/>
      <c r="I905" s="134"/>
    </row>
    <row r="906" spans="1:9" x14ac:dyDescent="0.2">
      <c r="A906" s="133"/>
      <c r="B906" s="133"/>
      <c r="C906" s="133"/>
      <c r="D906" s="133"/>
      <c r="E906" s="133"/>
      <c r="F906" s="133"/>
      <c r="G906" s="133"/>
      <c r="H906" s="133"/>
      <c r="I906" s="134"/>
    </row>
    <row r="907" spans="1:9" x14ac:dyDescent="0.2">
      <c r="A907" s="133"/>
      <c r="B907" s="133"/>
      <c r="C907" s="133"/>
      <c r="D907" s="133"/>
      <c r="E907" s="133"/>
      <c r="F907" s="133"/>
      <c r="G907" s="133"/>
      <c r="H907" s="133"/>
      <c r="I907" s="134"/>
    </row>
    <row r="908" spans="1:9" x14ac:dyDescent="0.2">
      <c r="A908" s="133"/>
      <c r="B908" s="133"/>
      <c r="C908" s="133"/>
      <c r="D908" s="133"/>
      <c r="E908" s="133"/>
      <c r="F908" s="133"/>
      <c r="G908" s="133"/>
      <c r="H908" s="133"/>
      <c r="I908" s="134"/>
    </row>
    <row r="909" spans="1:9" x14ac:dyDescent="0.2">
      <c r="A909" s="133"/>
      <c r="B909" s="133"/>
      <c r="C909" s="133"/>
      <c r="D909" s="133"/>
      <c r="E909" s="133"/>
      <c r="F909" s="133"/>
      <c r="G909" s="133"/>
      <c r="H909" s="133"/>
      <c r="I909" s="134"/>
    </row>
    <row r="910" spans="1:9" x14ac:dyDescent="0.2">
      <c r="A910" s="133"/>
      <c r="B910" s="133"/>
      <c r="C910" s="133"/>
      <c r="D910" s="133"/>
      <c r="E910" s="133"/>
      <c r="F910" s="133"/>
      <c r="G910" s="133"/>
      <c r="H910" s="133"/>
      <c r="I910" s="134"/>
    </row>
    <row r="911" spans="1:9" x14ac:dyDescent="0.2">
      <c r="A911" s="133"/>
      <c r="B911" s="133"/>
      <c r="C911" s="133"/>
      <c r="D911" s="133"/>
      <c r="E911" s="133"/>
      <c r="F911" s="133"/>
      <c r="G911" s="133"/>
      <c r="H911" s="133"/>
      <c r="I911" s="134"/>
    </row>
    <row r="912" spans="1:9" x14ac:dyDescent="0.2">
      <c r="A912" s="133"/>
      <c r="B912" s="133"/>
      <c r="C912" s="133"/>
      <c r="D912" s="133"/>
      <c r="E912" s="133"/>
      <c r="F912" s="133"/>
      <c r="G912" s="133"/>
      <c r="H912" s="133"/>
      <c r="I912" s="134"/>
    </row>
    <row r="913" spans="1:9" x14ac:dyDescent="0.2">
      <c r="A913" s="133"/>
      <c r="B913" s="133"/>
      <c r="C913" s="133"/>
      <c r="D913" s="133"/>
      <c r="E913" s="133"/>
      <c r="F913" s="133"/>
      <c r="G913" s="133"/>
      <c r="H913" s="133"/>
      <c r="I913" s="134"/>
    </row>
    <row r="914" spans="1:9" x14ac:dyDescent="0.2">
      <c r="A914" s="133"/>
      <c r="B914" s="133"/>
      <c r="C914" s="133"/>
      <c r="D914" s="133"/>
      <c r="E914" s="133"/>
      <c r="F914" s="133"/>
      <c r="G914" s="133"/>
      <c r="H914" s="133"/>
      <c r="I914" s="134"/>
    </row>
    <row r="915" spans="1:9" x14ac:dyDescent="0.2">
      <c r="A915" s="133"/>
      <c r="B915" s="133"/>
      <c r="C915" s="133"/>
      <c r="D915" s="133"/>
      <c r="E915" s="133"/>
      <c r="F915" s="133"/>
      <c r="G915" s="133"/>
      <c r="H915" s="133"/>
      <c r="I915" s="134"/>
    </row>
    <row r="916" spans="1:9" x14ac:dyDescent="0.2">
      <c r="A916" s="133"/>
      <c r="B916" s="133"/>
      <c r="C916" s="133"/>
      <c r="D916" s="133"/>
      <c r="E916" s="133"/>
      <c r="F916" s="133"/>
      <c r="G916" s="133"/>
      <c r="H916" s="133"/>
      <c r="I916" s="134"/>
    </row>
    <row r="917" spans="1:9" x14ac:dyDescent="0.2">
      <c r="A917" s="133"/>
      <c r="B917" s="133"/>
      <c r="C917" s="133"/>
      <c r="D917" s="133"/>
      <c r="E917" s="133"/>
      <c r="F917" s="133"/>
      <c r="G917" s="133"/>
      <c r="H917" s="133"/>
      <c r="I917" s="134"/>
    </row>
    <row r="918" spans="1:9" x14ac:dyDescent="0.2">
      <c r="A918" s="133"/>
      <c r="B918" s="133"/>
      <c r="C918" s="133"/>
      <c r="D918" s="133"/>
      <c r="E918" s="133"/>
      <c r="F918" s="133"/>
      <c r="G918" s="133"/>
      <c r="H918" s="133"/>
      <c r="I918" s="134"/>
    </row>
    <row r="919" spans="1:9" x14ac:dyDescent="0.2">
      <c r="A919" s="133"/>
      <c r="B919" s="133"/>
      <c r="C919" s="133"/>
      <c r="D919" s="133"/>
      <c r="E919" s="133"/>
      <c r="F919" s="133"/>
      <c r="G919" s="133"/>
      <c r="H919" s="133"/>
      <c r="I919" s="134"/>
    </row>
    <row r="920" spans="1:9" x14ac:dyDescent="0.2">
      <c r="A920" s="133"/>
      <c r="B920" s="133"/>
      <c r="C920" s="133"/>
      <c r="D920" s="133"/>
      <c r="E920" s="133"/>
      <c r="F920" s="133"/>
      <c r="G920" s="133"/>
      <c r="H920" s="133"/>
      <c r="I920" s="134"/>
    </row>
    <row r="921" spans="1:9" x14ac:dyDescent="0.2">
      <c r="A921" s="133"/>
      <c r="B921" s="133"/>
      <c r="C921" s="133"/>
      <c r="D921" s="133"/>
      <c r="E921" s="133"/>
      <c r="F921" s="133"/>
      <c r="G921" s="133"/>
      <c r="H921" s="133"/>
      <c r="I921" s="134"/>
    </row>
    <row r="922" spans="1:9" x14ac:dyDescent="0.2">
      <c r="A922" s="133"/>
      <c r="B922" s="133"/>
      <c r="C922" s="133"/>
      <c r="D922" s="133"/>
      <c r="E922" s="133"/>
      <c r="F922" s="133"/>
      <c r="G922" s="133"/>
      <c r="H922" s="133"/>
      <c r="I922" s="134"/>
    </row>
    <row r="923" spans="1:9" x14ac:dyDescent="0.2">
      <c r="A923" s="133"/>
      <c r="B923" s="133"/>
      <c r="C923" s="133"/>
      <c r="D923" s="133"/>
      <c r="E923" s="133"/>
      <c r="F923" s="133"/>
      <c r="G923" s="133"/>
      <c r="H923" s="133"/>
      <c r="I923" s="134"/>
    </row>
    <row r="924" spans="1:9" x14ac:dyDescent="0.2">
      <c r="A924" s="133"/>
      <c r="B924" s="133"/>
      <c r="C924" s="133"/>
      <c r="D924" s="133"/>
      <c r="E924" s="133"/>
      <c r="F924" s="133"/>
      <c r="G924" s="133"/>
      <c r="H924" s="133"/>
      <c r="I924" s="134"/>
    </row>
    <row r="925" spans="1:9" x14ac:dyDescent="0.2">
      <c r="A925" s="133"/>
      <c r="B925" s="133"/>
      <c r="C925" s="133"/>
      <c r="D925" s="133"/>
      <c r="E925" s="133"/>
      <c r="F925" s="133"/>
      <c r="G925" s="133"/>
      <c r="H925" s="133"/>
      <c r="I925" s="134"/>
    </row>
    <row r="926" spans="1:9" x14ac:dyDescent="0.2">
      <c r="A926" s="133"/>
      <c r="B926" s="133"/>
      <c r="C926" s="133"/>
      <c r="D926" s="133"/>
      <c r="E926" s="133"/>
      <c r="F926" s="133"/>
      <c r="G926" s="133"/>
      <c r="H926" s="133"/>
      <c r="I926" s="134"/>
    </row>
    <row r="927" spans="1:9" x14ac:dyDescent="0.2">
      <c r="A927" s="133"/>
      <c r="B927" s="133"/>
      <c r="C927" s="133"/>
      <c r="D927" s="133"/>
      <c r="E927" s="133"/>
      <c r="F927" s="133"/>
      <c r="G927" s="133"/>
      <c r="H927" s="133"/>
      <c r="I927" s="134"/>
    </row>
    <row r="928" spans="1:9" x14ac:dyDescent="0.2">
      <c r="A928" s="133"/>
      <c r="B928" s="133"/>
      <c r="C928" s="133"/>
      <c r="D928" s="133"/>
      <c r="E928" s="133"/>
      <c r="F928" s="133"/>
      <c r="G928" s="133"/>
      <c r="H928" s="133"/>
      <c r="I928" s="134"/>
    </row>
    <row r="929" spans="1:9" x14ac:dyDescent="0.2">
      <c r="A929" s="133"/>
      <c r="B929" s="133"/>
      <c r="C929" s="133"/>
      <c r="D929" s="133"/>
      <c r="E929" s="133"/>
      <c r="F929" s="133"/>
      <c r="G929" s="133"/>
      <c r="H929" s="133"/>
      <c r="I929" s="134"/>
    </row>
    <row r="930" spans="1:9" x14ac:dyDescent="0.2">
      <c r="A930" s="133"/>
      <c r="B930" s="133"/>
      <c r="C930" s="133"/>
      <c r="D930" s="133"/>
      <c r="E930" s="133"/>
      <c r="F930" s="133"/>
      <c r="G930" s="133"/>
      <c r="H930" s="133"/>
      <c r="I930" s="134"/>
    </row>
    <row r="931" spans="1:9" x14ac:dyDescent="0.2">
      <c r="A931" s="133"/>
      <c r="B931" s="133"/>
      <c r="C931" s="133"/>
      <c r="D931" s="133"/>
      <c r="E931" s="133"/>
      <c r="F931" s="133"/>
      <c r="G931" s="133"/>
      <c r="H931" s="133"/>
      <c r="I931" s="134"/>
    </row>
    <row r="932" spans="1:9" x14ac:dyDescent="0.2">
      <c r="A932" s="133"/>
      <c r="B932" s="133"/>
      <c r="C932" s="133"/>
      <c r="D932" s="133"/>
      <c r="E932" s="133"/>
      <c r="F932" s="133"/>
      <c r="G932" s="133"/>
      <c r="H932" s="133"/>
      <c r="I932" s="134"/>
    </row>
    <row r="933" spans="1:9" x14ac:dyDescent="0.2">
      <c r="A933" s="133"/>
      <c r="B933" s="133"/>
      <c r="C933" s="133"/>
      <c r="D933" s="133"/>
      <c r="E933" s="133"/>
      <c r="F933" s="133"/>
      <c r="G933" s="133"/>
      <c r="H933" s="133"/>
      <c r="I933" s="134"/>
    </row>
    <row r="934" spans="1:9" x14ac:dyDescent="0.2">
      <c r="A934" s="133"/>
      <c r="B934" s="133"/>
      <c r="C934" s="133"/>
      <c r="D934" s="133"/>
      <c r="E934" s="133"/>
      <c r="F934" s="133"/>
      <c r="G934" s="133"/>
      <c r="H934" s="133"/>
      <c r="I934" s="134"/>
    </row>
    <row r="935" spans="1:9" x14ac:dyDescent="0.2">
      <c r="A935" s="133"/>
      <c r="B935" s="133"/>
      <c r="C935" s="133"/>
      <c r="D935" s="133"/>
      <c r="E935" s="133"/>
      <c r="F935" s="133"/>
      <c r="G935" s="133"/>
      <c r="H935" s="133"/>
      <c r="I935" s="134"/>
    </row>
    <row r="936" spans="1:9" x14ac:dyDescent="0.2">
      <c r="A936" s="133"/>
      <c r="B936" s="133"/>
      <c r="C936" s="133"/>
      <c r="D936" s="133"/>
      <c r="E936" s="133"/>
      <c r="F936" s="133"/>
      <c r="G936" s="133"/>
      <c r="H936" s="133"/>
      <c r="I936" s="134"/>
    </row>
    <row r="937" spans="1:9" x14ac:dyDescent="0.2">
      <c r="A937" s="133"/>
      <c r="B937" s="133"/>
      <c r="C937" s="133"/>
      <c r="D937" s="133"/>
      <c r="E937" s="133"/>
      <c r="F937" s="133"/>
      <c r="G937" s="133"/>
      <c r="H937" s="133"/>
      <c r="I937" s="134"/>
    </row>
    <row r="938" spans="1:9" x14ac:dyDescent="0.2">
      <c r="A938" s="133"/>
      <c r="B938" s="133"/>
      <c r="C938" s="133"/>
      <c r="D938" s="133"/>
      <c r="E938" s="133"/>
      <c r="F938" s="133"/>
      <c r="G938" s="133"/>
      <c r="H938" s="133"/>
      <c r="I938" s="134"/>
    </row>
    <row r="939" spans="1:9" x14ac:dyDescent="0.2">
      <c r="A939" s="133"/>
      <c r="B939" s="133"/>
      <c r="C939" s="133"/>
      <c r="D939" s="133"/>
      <c r="E939" s="133"/>
      <c r="F939" s="133"/>
      <c r="G939" s="133"/>
      <c r="H939" s="133"/>
      <c r="I939" s="134"/>
    </row>
    <row r="940" spans="1:9" x14ac:dyDescent="0.2">
      <c r="A940" s="133"/>
      <c r="B940" s="133"/>
      <c r="C940" s="133"/>
      <c r="D940" s="133"/>
      <c r="E940" s="133"/>
      <c r="F940" s="133"/>
      <c r="G940" s="133"/>
      <c r="H940" s="133"/>
      <c r="I940" s="134"/>
    </row>
    <row r="941" spans="1:9" x14ac:dyDescent="0.2">
      <c r="A941" s="133"/>
      <c r="B941" s="133"/>
      <c r="C941" s="133"/>
      <c r="D941" s="133"/>
      <c r="E941" s="133"/>
      <c r="F941" s="133"/>
      <c r="G941" s="133"/>
      <c r="H941" s="133"/>
      <c r="I941" s="134"/>
    </row>
    <row r="942" spans="1:9" x14ac:dyDescent="0.2">
      <c r="A942" s="133"/>
      <c r="B942" s="133"/>
      <c r="C942" s="133"/>
      <c r="D942" s="133"/>
      <c r="E942" s="133"/>
      <c r="F942" s="133"/>
      <c r="G942" s="133"/>
      <c r="H942" s="133"/>
      <c r="I942" s="134"/>
    </row>
    <row r="943" spans="1:9" x14ac:dyDescent="0.2">
      <c r="A943" s="133"/>
      <c r="B943" s="133"/>
      <c r="C943" s="133"/>
      <c r="D943" s="133"/>
      <c r="E943" s="133"/>
      <c r="F943" s="133"/>
      <c r="G943" s="133"/>
      <c r="H943" s="133"/>
      <c r="I943" s="134"/>
    </row>
    <row r="944" spans="1:9" x14ac:dyDescent="0.2">
      <c r="A944" s="133"/>
      <c r="B944" s="133"/>
      <c r="C944" s="133"/>
      <c r="D944" s="133"/>
      <c r="E944" s="133"/>
      <c r="F944" s="133"/>
      <c r="G944" s="133"/>
      <c r="H944" s="133"/>
      <c r="I944" s="134"/>
    </row>
    <row r="945" spans="1:9" x14ac:dyDescent="0.2">
      <c r="A945" s="133"/>
      <c r="B945" s="133"/>
      <c r="C945" s="133"/>
      <c r="D945" s="133"/>
      <c r="E945" s="133"/>
      <c r="F945" s="133"/>
      <c r="G945" s="133"/>
      <c r="H945" s="133"/>
      <c r="I945" s="134"/>
    </row>
    <row r="946" spans="1:9" x14ac:dyDescent="0.2">
      <c r="A946" s="133"/>
      <c r="B946" s="133"/>
      <c r="C946" s="133"/>
      <c r="D946" s="133"/>
      <c r="E946" s="133"/>
      <c r="F946" s="133"/>
      <c r="G946" s="133"/>
      <c r="H946" s="133"/>
      <c r="I946" s="134"/>
    </row>
    <row r="947" spans="1:9" x14ac:dyDescent="0.2">
      <c r="A947" s="133"/>
      <c r="B947" s="133"/>
      <c r="C947" s="133"/>
      <c r="D947" s="133"/>
      <c r="E947" s="133"/>
      <c r="F947" s="133"/>
      <c r="G947" s="133"/>
      <c r="H947" s="133"/>
      <c r="I947" s="134"/>
    </row>
    <row r="948" spans="1:9" x14ac:dyDescent="0.2">
      <c r="A948" s="133"/>
      <c r="B948" s="133"/>
      <c r="C948" s="133"/>
      <c r="D948" s="133"/>
      <c r="E948" s="133"/>
      <c r="F948" s="133"/>
      <c r="G948" s="133"/>
      <c r="H948" s="133"/>
      <c r="I948" s="134"/>
    </row>
    <row r="949" spans="1:9" x14ac:dyDescent="0.2">
      <c r="A949" s="133"/>
      <c r="B949" s="133"/>
      <c r="C949" s="133"/>
      <c r="D949" s="133"/>
      <c r="E949" s="133"/>
      <c r="F949" s="133"/>
      <c r="G949" s="133"/>
      <c r="H949" s="133"/>
      <c r="I949" s="134"/>
    </row>
    <row r="950" spans="1:9" x14ac:dyDescent="0.2">
      <c r="A950" s="133"/>
      <c r="B950" s="133"/>
      <c r="C950" s="133"/>
      <c r="D950" s="133"/>
      <c r="E950" s="133"/>
      <c r="F950" s="133"/>
      <c r="G950" s="133"/>
      <c r="H950" s="133"/>
      <c r="I950" s="134"/>
    </row>
    <row r="951" spans="1:9" x14ac:dyDescent="0.2">
      <c r="A951" s="133"/>
      <c r="B951" s="133"/>
      <c r="C951" s="133"/>
      <c r="D951" s="133"/>
      <c r="E951" s="133"/>
      <c r="F951" s="133"/>
      <c r="G951" s="133"/>
      <c r="H951" s="133"/>
      <c r="I951" s="134"/>
    </row>
    <row r="952" spans="1:9" x14ac:dyDescent="0.2">
      <c r="A952" s="133"/>
      <c r="B952" s="133"/>
      <c r="C952" s="133"/>
      <c r="D952" s="133"/>
      <c r="E952" s="133"/>
      <c r="F952" s="133"/>
      <c r="G952" s="133"/>
      <c r="H952" s="133"/>
      <c r="I952" s="134"/>
    </row>
    <row r="953" spans="1:9" x14ac:dyDescent="0.2">
      <c r="A953" s="133"/>
      <c r="B953" s="133"/>
      <c r="C953" s="133"/>
      <c r="D953" s="133"/>
      <c r="E953" s="133"/>
      <c r="F953" s="133"/>
      <c r="G953" s="133"/>
      <c r="H953" s="133"/>
      <c r="I953" s="134"/>
    </row>
    <row r="954" spans="1:9" x14ac:dyDescent="0.2">
      <c r="A954" s="133"/>
      <c r="B954" s="133"/>
      <c r="C954" s="133"/>
      <c r="D954" s="133"/>
      <c r="E954" s="133"/>
      <c r="F954" s="133"/>
      <c r="G954" s="133"/>
      <c r="H954" s="133"/>
      <c r="I954" s="134"/>
    </row>
    <row r="955" spans="1:9" x14ac:dyDescent="0.2">
      <c r="A955" s="133"/>
      <c r="B955" s="133"/>
      <c r="C955" s="133"/>
      <c r="D955" s="133"/>
      <c r="E955" s="133"/>
      <c r="F955" s="133"/>
      <c r="G955" s="133"/>
      <c r="H955" s="133"/>
      <c r="I955" s="134"/>
    </row>
    <row r="956" spans="1:9" x14ac:dyDescent="0.2">
      <c r="A956" s="133"/>
      <c r="B956" s="133"/>
      <c r="C956" s="133"/>
      <c r="D956" s="133"/>
      <c r="E956" s="133"/>
      <c r="F956" s="133"/>
      <c r="G956" s="133"/>
      <c r="H956" s="133"/>
      <c r="I956" s="134"/>
    </row>
    <row r="957" spans="1:9" x14ac:dyDescent="0.2">
      <c r="A957" s="133"/>
      <c r="B957" s="133"/>
      <c r="C957" s="133"/>
      <c r="D957" s="133"/>
      <c r="E957" s="133"/>
      <c r="F957" s="133"/>
      <c r="G957" s="133"/>
      <c r="H957" s="133"/>
      <c r="I957" s="134"/>
    </row>
    <row r="958" spans="1:9" x14ac:dyDescent="0.2">
      <c r="A958" s="133"/>
      <c r="B958" s="133"/>
      <c r="C958" s="133"/>
      <c r="D958" s="133"/>
      <c r="E958" s="133"/>
      <c r="F958" s="133"/>
      <c r="G958" s="133"/>
      <c r="H958" s="133"/>
      <c r="I958" s="134"/>
    </row>
    <row r="959" spans="1:9" x14ac:dyDescent="0.2">
      <c r="A959" s="133"/>
      <c r="B959" s="133"/>
      <c r="C959" s="133"/>
      <c r="D959" s="133"/>
      <c r="E959" s="133"/>
      <c r="F959" s="133"/>
      <c r="G959" s="133"/>
      <c r="H959" s="133"/>
      <c r="I959" s="134"/>
    </row>
    <row r="960" spans="1:9" x14ac:dyDescent="0.2">
      <c r="A960" s="133"/>
      <c r="B960" s="133"/>
      <c r="C960" s="133"/>
      <c r="D960" s="133"/>
      <c r="E960" s="133"/>
      <c r="F960" s="133"/>
      <c r="G960" s="133"/>
      <c r="H960" s="133"/>
      <c r="I960" s="134"/>
    </row>
    <row r="961" spans="1:9" x14ac:dyDescent="0.2">
      <c r="A961" s="133"/>
      <c r="B961" s="133"/>
      <c r="C961" s="133"/>
      <c r="D961" s="133"/>
      <c r="E961" s="133"/>
      <c r="F961" s="133"/>
      <c r="G961" s="133"/>
      <c r="H961" s="133"/>
      <c r="I961" s="134"/>
    </row>
    <row r="962" spans="1:9" x14ac:dyDescent="0.2">
      <c r="A962" s="133"/>
      <c r="B962" s="133"/>
      <c r="C962" s="133"/>
      <c r="D962" s="133"/>
      <c r="E962" s="133"/>
      <c r="F962" s="133"/>
      <c r="G962" s="133"/>
      <c r="H962" s="133"/>
      <c r="I962" s="134"/>
    </row>
    <row r="963" spans="1:9" x14ac:dyDescent="0.2">
      <c r="A963" s="133"/>
      <c r="B963" s="133"/>
      <c r="C963" s="133"/>
      <c r="D963" s="133"/>
      <c r="E963" s="133"/>
      <c r="F963" s="133"/>
      <c r="G963" s="133"/>
      <c r="H963" s="133"/>
      <c r="I963" s="134"/>
    </row>
    <row r="964" spans="1:9" x14ac:dyDescent="0.2">
      <c r="A964" s="133"/>
      <c r="B964" s="133"/>
      <c r="C964" s="133"/>
      <c r="D964" s="133"/>
      <c r="E964" s="133"/>
      <c r="F964" s="133"/>
      <c r="G964" s="133"/>
      <c r="H964" s="133"/>
      <c r="I964" s="134"/>
    </row>
    <row r="965" spans="1:9" x14ac:dyDescent="0.2">
      <c r="A965" s="133"/>
      <c r="B965" s="133"/>
      <c r="C965" s="133"/>
      <c r="D965" s="133"/>
      <c r="E965" s="133"/>
      <c r="F965" s="133"/>
      <c r="G965" s="133"/>
      <c r="H965" s="133"/>
      <c r="I965" s="134"/>
    </row>
    <row r="966" spans="1:9" x14ac:dyDescent="0.2">
      <c r="A966" s="133"/>
      <c r="B966" s="133"/>
      <c r="C966" s="133"/>
      <c r="D966" s="133"/>
      <c r="E966" s="133"/>
      <c r="F966" s="133"/>
      <c r="G966" s="133"/>
      <c r="H966" s="133"/>
      <c r="I966" s="134"/>
    </row>
    <row r="967" spans="1:9" x14ac:dyDescent="0.2">
      <c r="A967" s="133"/>
      <c r="B967" s="133"/>
      <c r="C967" s="133"/>
      <c r="D967" s="133"/>
      <c r="E967" s="133"/>
      <c r="F967" s="133"/>
      <c r="G967" s="133"/>
      <c r="H967" s="133"/>
      <c r="I967" s="134"/>
    </row>
    <row r="968" spans="1:9" x14ac:dyDescent="0.2">
      <c r="A968" s="133"/>
      <c r="B968" s="133"/>
      <c r="C968" s="133"/>
      <c r="D968" s="133"/>
      <c r="E968" s="133"/>
      <c r="F968" s="133"/>
      <c r="G968" s="133"/>
      <c r="H968" s="133"/>
      <c r="I968" s="134"/>
    </row>
    <row r="969" spans="1:9" x14ac:dyDescent="0.2">
      <c r="A969" s="133"/>
      <c r="B969" s="133"/>
      <c r="C969" s="133"/>
      <c r="D969" s="133"/>
      <c r="E969" s="133"/>
      <c r="F969" s="133"/>
      <c r="G969" s="133"/>
      <c r="H969" s="133"/>
      <c r="I969" s="134"/>
    </row>
    <row r="970" spans="1:9" x14ac:dyDescent="0.2">
      <c r="A970" s="133"/>
      <c r="B970" s="133"/>
      <c r="C970" s="133"/>
      <c r="D970" s="133"/>
      <c r="E970" s="133"/>
      <c r="F970" s="133"/>
      <c r="G970" s="133"/>
      <c r="H970" s="133"/>
      <c r="I970" s="134"/>
    </row>
    <row r="971" spans="1:9" x14ac:dyDescent="0.2">
      <c r="A971" s="133"/>
      <c r="B971" s="133"/>
      <c r="C971" s="133"/>
      <c r="D971" s="133"/>
      <c r="E971" s="133"/>
      <c r="F971" s="133"/>
      <c r="G971" s="133"/>
      <c r="H971" s="133"/>
      <c r="I971" s="134"/>
    </row>
    <row r="972" spans="1:9" x14ac:dyDescent="0.2">
      <c r="A972" s="133"/>
      <c r="B972" s="133"/>
      <c r="C972" s="133"/>
      <c r="D972" s="133"/>
      <c r="E972" s="133"/>
      <c r="F972" s="133"/>
      <c r="G972" s="133"/>
      <c r="H972" s="133"/>
      <c r="I972" s="134"/>
    </row>
    <row r="973" spans="1:9" x14ac:dyDescent="0.2">
      <c r="A973" s="133"/>
      <c r="B973" s="133"/>
      <c r="C973" s="133"/>
      <c r="D973" s="133"/>
      <c r="E973" s="133"/>
      <c r="F973" s="133"/>
      <c r="G973" s="133"/>
      <c r="H973" s="133"/>
      <c r="I973" s="134"/>
    </row>
    <row r="974" spans="1:9" x14ac:dyDescent="0.2">
      <c r="A974" s="133"/>
      <c r="B974" s="133"/>
      <c r="C974" s="133"/>
      <c r="D974" s="133"/>
      <c r="E974" s="133"/>
      <c r="F974" s="133"/>
      <c r="G974" s="133"/>
      <c r="H974" s="133"/>
      <c r="I974" s="134"/>
    </row>
    <row r="975" spans="1:9" x14ac:dyDescent="0.2">
      <c r="A975" s="133"/>
      <c r="B975" s="133"/>
      <c r="C975" s="133"/>
      <c r="D975" s="133"/>
      <c r="E975" s="133"/>
      <c r="F975" s="133"/>
      <c r="G975" s="133"/>
      <c r="H975" s="133"/>
      <c r="I975" s="134"/>
    </row>
    <row r="976" spans="1:9" x14ac:dyDescent="0.2">
      <c r="A976" s="133"/>
      <c r="B976" s="133"/>
      <c r="C976" s="133"/>
      <c r="D976" s="133"/>
      <c r="E976" s="133"/>
      <c r="F976" s="133"/>
      <c r="G976" s="133"/>
      <c r="H976" s="133"/>
      <c r="I976" s="134"/>
    </row>
    <row r="977" spans="1:9" x14ac:dyDescent="0.2">
      <c r="A977" s="133"/>
      <c r="B977" s="133"/>
      <c r="C977" s="133"/>
      <c r="D977" s="133"/>
      <c r="E977" s="133"/>
      <c r="F977" s="133"/>
      <c r="G977" s="133"/>
      <c r="H977" s="133"/>
      <c r="I977" s="134"/>
    </row>
    <row r="978" spans="1:9" x14ac:dyDescent="0.2">
      <c r="A978" s="133"/>
      <c r="B978" s="133"/>
      <c r="C978" s="133"/>
      <c r="D978" s="133"/>
      <c r="E978" s="133"/>
      <c r="F978" s="133"/>
      <c r="G978" s="133"/>
      <c r="H978" s="133"/>
      <c r="I978" s="134"/>
    </row>
    <row r="979" spans="1:9" x14ac:dyDescent="0.2">
      <c r="A979" s="133"/>
      <c r="B979" s="133"/>
      <c r="C979" s="133"/>
      <c r="D979" s="133"/>
      <c r="E979" s="133"/>
      <c r="F979" s="133"/>
      <c r="G979" s="133"/>
      <c r="H979" s="133"/>
      <c r="I979" s="134"/>
    </row>
    <row r="980" spans="1:9" x14ac:dyDescent="0.2">
      <c r="A980" s="133"/>
      <c r="B980" s="133"/>
      <c r="C980" s="133"/>
      <c r="D980" s="133"/>
      <c r="E980" s="133"/>
      <c r="F980" s="133"/>
      <c r="G980" s="133"/>
      <c r="H980" s="133"/>
      <c r="I980" s="134"/>
    </row>
    <row r="981" spans="1:9" x14ac:dyDescent="0.2">
      <c r="A981" s="133"/>
      <c r="B981" s="133"/>
      <c r="C981" s="133"/>
      <c r="D981" s="133"/>
      <c r="E981" s="133"/>
      <c r="F981" s="133"/>
      <c r="G981" s="133"/>
      <c r="H981" s="133"/>
      <c r="I981" s="134"/>
    </row>
    <row r="982" spans="1:9" x14ac:dyDescent="0.2">
      <c r="A982" s="133"/>
      <c r="B982" s="133"/>
      <c r="C982" s="133"/>
      <c r="D982" s="133"/>
      <c r="E982" s="133"/>
      <c r="F982" s="133"/>
      <c r="G982" s="133"/>
      <c r="H982" s="133"/>
      <c r="I982" s="134"/>
    </row>
    <row r="983" spans="1:9" x14ac:dyDescent="0.2">
      <c r="A983" s="133"/>
      <c r="B983" s="133"/>
      <c r="C983" s="133"/>
      <c r="D983" s="133"/>
      <c r="E983" s="133"/>
      <c r="F983" s="133"/>
      <c r="G983" s="133"/>
      <c r="H983" s="133"/>
      <c r="I983" s="134"/>
    </row>
    <row r="984" spans="1:9" x14ac:dyDescent="0.2">
      <c r="A984" s="133"/>
      <c r="B984" s="133"/>
      <c r="C984" s="133"/>
      <c r="D984" s="133"/>
      <c r="E984" s="133"/>
      <c r="F984" s="133"/>
      <c r="G984" s="133"/>
      <c r="H984" s="133"/>
      <c r="I984" s="134"/>
    </row>
    <row r="985" spans="1:9" x14ac:dyDescent="0.2">
      <c r="A985" s="133"/>
      <c r="B985" s="133"/>
      <c r="C985" s="133"/>
      <c r="D985" s="133"/>
      <c r="E985" s="133"/>
      <c r="F985" s="133"/>
      <c r="G985" s="133"/>
      <c r="H985" s="133"/>
      <c r="I985" s="134"/>
    </row>
    <row r="986" spans="1:9" x14ac:dyDescent="0.2">
      <c r="A986" s="133"/>
      <c r="B986" s="133"/>
      <c r="C986" s="133"/>
      <c r="D986" s="133"/>
      <c r="E986" s="133"/>
      <c r="F986" s="133"/>
      <c r="G986" s="133"/>
      <c r="H986" s="133"/>
      <c r="I986" s="134"/>
    </row>
    <row r="987" spans="1:9" x14ac:dyDescent="0.2">
      <c r="A987" s="133"/>
      <c r="B987" s="133"/>
      <c r="C987" s="133"/>
      <c r="D987" s="133"/>
      <c r="E987" s="133"/>
      <c r="F987" s="133"/>
      <c r="G987" s="133"/>
      <c r="H987" s="133"/>
      <c r="I987" s="134"/>
    </row>
    <row r="988" spans="1:9" x14ac:dyDescent="0.2">
      <c r="A988" s="133"/>
      <c r="B988" s="133"/>
      <c r="C988" s="133"/>
      <c r="D988" s="133"/>
      <c r="E988" s="133"/>
      <c r="F988" s="133"/>
      <c r="G988" s="133"/>
      <c r="H988" s="133"/>
      <c r="I988" s="134"/>
    </row>
    <row r="989" spans="1:9" x14ac:dyDescent="0.2">
      <c r="A989" s="133"/>
      <c r="B989" s="133"/>
      <c r="C989" s="133"/>
      <c r="D989" s="133"/>
      <c r="E989" s="133"/>
      <c r="F989" s="133"/>
      <c r="G989" s="133"/>
      <c r="H989" s="133"/>
      <c r="I989" s="134"/>
    </row>
    <row r="990" spans="1:9" x14ac:dyDescent="0.2">
      <c r="A990" s="133"/>
      <c r="B990" s="133"/>
      <c r="C990" s="133"/>
      <c r="D990" s="133"/>
      <c r="E990" s="133"/>
      <c r="F990" s="133"/>
      <c r="G990" s="133"/>
      <c r="H990" s="133"/>
      <c r="I990" s="134"/>
    </row>
    <row r="991" spans="1:9" x14ac:dyDescent="0.2">
      <c r="A991" s="133"/>
      <c r="B991" s="133"/>
      <c r="C991" s="133"/>
      <c r="D991" s="133"/>
      <c r="E991" s="133"/>
      <c r="F991" s="133"/>
      <c r="G991" s="133"/>
      <c r="H991" s="133"/>
      <c r="I991" s="134"/>
    </row>
    <row r="992" spans="1:9" x14ac:dyDescent="0.2">
      <c r="A992" s="133"/>
      <c r="B992" s="133"/>
      <c r="C992" s="133"/>
      <c r="D992" s="133"/>
      <c r="E992" s="133"/>
      <c r="F992" s="133"/>
      <c r="G992" s="133"/>
      <c r="H992" s="133"/>
      <c r="I992" s="134"/>
    </row>
    <row r="993" spans="1:9" x14ac:dyDescent="0.2">
      <c r="A993" s="133"/>
      <c r="B993" s="133"/>
      <c r="C993" s="133"/>
      <c r="D993" s="133"/>
      <c r="E993" s="133"/>
      <c r="F993" s="133"/>
      <c r="G993" s="133"/>
      <c r="H993" s="133"/>
      <c r="I993" s="134"/>
    </row>
    <row r="994" spans="1:9" x14ac:dyDescent="0.2">
      <c r="A994" s="133"/>
      <c r="B994" s="133"/>
      <c r="C994" s="133"/>
      <c r="D994" s="133"/>
      <c r="E994" s="133"/>
      <c r="F994" s="133"/>
      <c r="G994" s="133"/>
      <c r="H994" s="133"/>
      <c r="I994" s="134"/>
    </row>
    <row r="995" spans="1:9" x14ac:dyDescent="0.2">
      <c r="A995" s="133"/>
      <c r="B995" s="133"/>
      <c r="C995" s="133"/>
      <c r="D995" s="133"/>
      <c r="E995" s="133"/>
      <c r="F995" s="133"/>
      <c r="G995" s="133"/>
      <c r="H995" s="133"/>
      <c r="I995" s="134"/>
    </row>
    <row r="996" spans="1:9" x14ac:dyDescent="0.2">
      <c r="A996" s="133"/>
      <c r="B996" s="133"/>
      <c r="C996" s="133"/>
      <c r="D996" s="133"/>
      <c r="E996" s="133"/>
      <c r="F996" s="133"/>
      <c r="G996" s="133"/>
      <c r="H996" s="133"/>
      <c r="I996" s="134"/>
    </row>
    <row r="997" spans="1:9" x14ac:dyDescent="0.2">
      <c r="A997" s="133"/>
      <c r="B997" s="133"/>
      <c r="C997" s="133"/>
      <c r="D997" s="133"/>
      <c r="E997" s="133"/>
      <c r="F997" s="133"/>
      <c r="G997" s="133"/>
      <c r="H997" s="133"/>
      <c r="I997" s="134"/>
    </row>
    <row r="998" spans="1:9" x14ac:dyDescent="0.2">
      <c r="A998" s="133"/>
      <c r="B998" s="133"/>
      <c r="C998" s="133"/>
      <c r="D998" s="133"/>
      <c r="E998" s="133"/>
      <c r="F998" s="133"/>
      <c r="G998" s="133"/>
      <c r="H998" s="133"/>
      <c r="I998" s="134"/>
    </row>
    <row r="999" spans="1:9" x14ac:dyDescent="0.2">
      <c r="A999" s="133"/>
      <c r="B999" s="133"/>
      <c r="C999" s="133"/>
      <c r="D999" s="133"/>
      <c r="E999" s="133"/>
      <c r="F999" s="133"/>
      <c r="G999" s="133"/>
      <c r="H999" s="133"/>
      <c r="I999" s="134"/>
    </row>
  </sheetData>
  <mergeCells count="581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F14:G14"/>
    <mergeCell ref="H14:I14"/>
    <mergeCell ref="B11:G11"/>
    <mergeCell ref="H11:I11"/>
    <mergeCell ref="A12:I12"/>
    <mergeCell ref="A13:E13"/>
    <mergeCell ref="F13:G13"/>
    <mergeCell ref="H13:I13"/>
    <mergeCell ref="A14:E14"/>
    <mergeCell ref="F17:G17"/>
    <mergeCell ref="H17:I17"/>
    <mergeCell ref="A15:E15"/>
    <mergeCell ref="F15:G15"/>
    <mergeCell ref="H15:I15"/>
    <mergeCell ref="A16:E16"/>
    <mergeCell ref="F16:G16"/>
    <mergeCell ref="H16:I16"/>
    <mergeCell ref="A17:E17"/>
    <mergeCell ref="A43:G43"/>
    <mergeCell ref="H43:I43"/>
    <mergeCell ref="A44:I44"/>
    <mergeCell ref="A45:G45"/>
    <mergeCell ref="H45:I45"/>
    <mergeCell ref="A46:I46"/>
    <mergeCell ref="A47:I47"/>
    <mergeCell ref="A48:I48"/>
    <mergeCell ref="A49:I49"/>
    <mergeCell ref="A50:I50"/>
    <mergeCell ref="A51:I51"/>
    <mergeCell ref="B52:G52"/>
    <mergeCell ref="H52:I52"/>
    <mergeCell ref="H53:I53"/>
    <mergeCell ref="B53:G53"/>
    <mergeCell ref="B54:G54"/>
    <mergeCell ref="H54:I54"/>
    <mergeCell ref="B55:G55"/>
    <mergeCell ref="H55:I55"/>
    <mergeCell ref="B56:G56"/>
    <mergeCell ref="H56:I56"/>
    <mergeCell ref="A57:I57"/>
    <mergeCell ref="A58:I58"/>
    <mergeCell ref="A59:I59"/>
    <mergeCell ref="A60:I60"/>
    <mergeCell ref="B61:G61"/>
    <mergeCell ref="B62:H62"/>
    <mergeCell ref="B63:G63"/>
    <mergeCell ref="B64:G64"/>
    <mergeCell ref="B65:H65"/>
    <mergeCell ref="B66:H66"/>
    <mergeCell ref="B67:H67"/>
    <mergeCell ref="A68:H68"/>
    <mergeCell ref="A69:I69"/>
    <mergeCell ref="A70:I70"/>
    <mergeCell ref="A71:I71"/>
    <mergeCell ref="A72:I72"/>
    <mergeCell ref="A73:I73"/>
    <mergeCell ref="B74:H74"/>
    <mergeCell ref="B75:H75"/>
    <mergeCell ref="B76:H76"/>
    <mergeCell ref="A77:H77"/>
    <mergeCell ref="A78:I78"/>
    <mergeCell ref="A79:I79"/>
    <mergeCell ref="A80:I80"/>
    <mergeCell ref="A81:I81"/>
    <mergeCell ref="B82:G82"/>
    <mergeCell ref="B83:G83"/>
    <mergeCell ref="B84:G84"/>
    <mergeCell ref="B85:C85"/>
    <mergeCell ref="B86:G86"/>
    <mergeCell ref="B87:G87"/>
    <mergeCell ref="B88:G88"/>
    <mergeCell ref="B89:G89"/>
    <mergeCell ref="B90:G90"/>
    <mergeCell ref="A91:G91"/>
    <mergeCell ref="F20:G20"/>
    <mergeCell ref="H20:I20"/>
    <mergeCell ref="A18:E18"/>
    <mergeCell ref="F18:G18"/>
    <mergeCell ref="H18:I18"/>
    <mergeCell ref="A19:E19"/>
    <mergeCell ref="F19:G19"/>
    <mergeCell ref="H19:I19"/>
    <mergeCell ref="A20:E20"/>
    <mergeCell ref="F24:G24"/>
    <mergeCell ref="H24:I24"/>
    <mergeCell ref="A21:G21"/>
    <mergeCell ref="H21:I21"/>
    <mergeCell ref="A22:I22"/>
    <mergeCell ref="A23:E23"/>
    <mergeCell ref="F23:G23"/>
    <mergeCell ref="H23:I23"/>
    <mergeCell ref="A24:E24"/>
    <mergeCell ref="F27:G27"/>
    <mergeCell ref="H27:I27"/>
    <mergeCell ref="A25:E25"/>
    <mergeCell ref="F25:G25"/>
    <mergeCell ref="H25:I25"/>
    <mergeCell ref="A26:E26"/>
    <mergeCell ref="F26:G26"/>
    <mergeCell ref="H26:I26"/>
    <mergeCell ref="A27:E27"/>
    <mergeCell ref="F31:G31"/>
    <mergeCell ref="H31:I31"/>
    <mergeCell ref="A28:E28"/>
    <mergeCell ref="F28:G28"/>
    <mergeCell ref="H28:I28"/>
    <mergeCell ref="A29:G29"/>
    <mergeCell ref="H29:I29"/>
    <mergeCell ref="A30:I30"/>
    <mergeCell ref="A31:E31"/>
    <mergeCell ref="A32:E32"/>
    <mergeCell ref="F32:G32"/>
    <mergeCell ref="H32:I32"/>
    <mergeCell ref="A33:E33"/>
    <mergeCell ref="F33:G33"/>
    <mergeCell ref="H33:I33"/>
    <mergeCell ref="H34:I34"/>
    <mergeCell ref="A34:G34"/>
    <mergeCell ref="A35:I35"/>
    <mergeCell ref="A36:E36"/>
    <mergeCell ref="F36:G36"/>
    <mergeCell ref="H36:I36"/>
    <mergeCell ref="A37:G37"/>
    <mergeCell ref="H37:I37"/>
    <mergeCell ref="F42:G42"/>
    <mergeCell ref="H42:I42"/>
    <mergeCell ref="A38:I38"/>
    <mergeCell ref="A39:E39"/>
    <mergeCell ref="F39:G39"/>
    <mergeCell ref="H39:I39"/>
    <mergeCell ref="A40:G40"/>
    <mergeCell ref="H40:I40"/>
    <mergeCell ref="A42:E42"/>
    <mergeCell ref="A224:I224"/>
    <mergeCell ref="C225:D225"/>
    <mergeCell ref="E225:F225"/>
    <mergeCell ref="G225:I225"/>
    <mergeCell ref="A226:B226"/>
    <mergeCell ref="A135:I135"/>
    <mergeCell ref="A136:E136"/>
    <mergeCell ref="F136:G136"/>
    <mergeCell ref="B137:H137"/>
    <mergeCell ref="B138:H138"/>
    <mergeCell ref="B139:H139"/>
    <mergeCell ref="B140:H140"/>
    <mergeCell ref="B141:H141"/>
    <mergeCell ref="B142:H142"/>
    <mergeCell ref="A221:B221"/>
    <mergeCell ref="C221:D221"/>
    <mergeCell ref="E221:F221"/>
    <mergeCell ref="G221:I221"/>
    <mergeCell ref="A222:B222"/>
    <mergeCell ref="C222:D222"/>
    <mergeCell ref="G222:I222"/>
    <mergeCell ref="E222:F222"/>
    <mergeCell ref="A223:F223"/>
    <mergeCell ref="G223:I223"/>
    <mergeCell ref="A225:B225"/>
    <mergeCell ref="C226:D226"/>
    <mergeCell ref="E226:F226"/>
    <mergeCell ref="C240:D240"/>
    <mergeCell ref="E240:F240"/>
    <mergeCell ref="G240:I240"/>
    <mergeCell ref="A240:B240"/>
    <mergeCell ref="A241:B241"/>
    <mergeCell ref="C241:D241"/>
    <mergeCell ref="E241:F241"/>
    <mergeCell ref="G241:I241"/>
    <mergeCell ref="A236:I236"/>
    <mergeCell ref="A237:I237"/>
    <mergeCell ref="A238:I238"/>
    <mergeCell ref="A239:I239"/>
    <mergeCell ref="G226:I226"/>
    <mergeCell ref="A227:F227"/>
    <mergeCell ref="G227:I227"/>
    <mergeCell ref="A228:I228"/>
    <mergeCell ref="G229:I229"/>
    <mergeCell ref="G230:I230"/>
    <mergeCell ref="G231:I231"/>
    <mergeCell ref="A232:I232"/>
    <mergeCell ref="C233:D233"/>
    <mergeCell ref="E233:F233"/>
    <mergeCell ref="G233:I233"/>
    <mergeCell ref="A233:B233"/>
    <mergeCell ref="A229:B229"/>
    <mergeCell ref="C229:D229"/>
    <mergeCell ref="E229:F229"/>
    <mergeCell ref="A230:B230"/>
    <mergeCell ref="C230:D230"/>
    <mergeCell ref="E230:F230"/>
    <mergeCell ref="A231:F231"/>
    <mergeCell ref="A234:B234"/>
    <mergeCell ref="C234:D234"/>
    <mergeCell ref="E234:F234"/>
    <mergeCell ref="G234:I234"/>
    <mergeCell ref="A235:F235"/>
    <mergeCell ref="G235:I235"/>
    <mergeCell ref="A246:B246"/>
    <mergeCell ref="C246:D246"/>
    <mergeCell ref="E246:F246"/>
    <mergeCell ref="G246:I246"/>
    <mergeCell ref="E245:F245"/>
    <mergeCell ref="G245:I245"/>
    <mergeCell ref="E242:F242"/>
    <mergeCell ref="G242:I242"/>
    <mergeCell ref="A243:F243"/>
    <mergeCell ref="G243:I243"/>
    <mergeCell ref="A244:I244"/>
    <mergeCell ref="A245:B245"/>
    <mergeCell ref="C245:D245"/>
    <mergeCell ref="A242:B242"/>
    <mergeCell ref="C242:D242"/>
    <mergeCell ref="A247:F247"/>
    <mergeCell ref="G247:I247"/>
    <mergeCell ref="A248:I248"/>
    <mergeCell ref="B148:H148"/>
    <mergeCell ref="A149:H149"/>
    <mergeCell ref="A150:I150"/>
    <mergeCell ref="A151:I151"/>
    <mergeCell ref="B152:H152"/>
    <mergeCell ref="B153:H153"/>
    <mergeCell ref="B154:H154"/>
    <mergeCell ref="A155:H155"/>
    <mergeCell ref="A156:I156"/>
    <mergeCell ref="A157:I157"/>
    <mergeCell ref="B158:H158"/>
    <mergeCell ref="B159:H159"/>
    <mergeCell ref="B160:H160"/>
    <mergeCell ref="B161:H161"/>
    <mergeCell ref="A165:I165"/>
    <mergeCell ref="A167:I167"/>
    <mergeCell ref="B168:G168"/>
    <mergeCell ref="A169:G169"/>
    <mergeCell ref="C209:D209"/>
    <mergeCell ref="E209:F209"/>
    <mergeCell ref="A210:B210"/>
    <mergeCell ref="A93:I93"/>
    <mergeCell ref="A94:I94"/>
    <mergeCell ref="A95:I95"/>
    <mergeCell ref="B96:H96"/>
    <mergeCell ref="B97:H97"/>
    <mergeCell ref="B98:G98"/>
    <mergeCell ref="B99:G99"/>
    <mergeCell ref="B100:G100"/>
    <mergeCell ref="B101:G101"/>
    <mergeCell ref="B102:H102"/>
    <mergeCell ref="B103:G103"/>
    <mergeCell ref="B104:G104"/>
    <mergeCell ref="B105:G105"/>
    <mergeCell ref="B106:H106"/>
    <mergeCell ref="B107:H107"/>
    <mergeCell ref="B108:H108"/>
    <mergeCell ref="B109:H109"/>
    <mergeCell ref="A110:I110"/>
    <mergeCell ref="A111:I111"/>
    <mergeCell ref="A112:I112"/>
    <mergeCell ref="A113:I113"/>
    <mergeCell ref="B114:H114"/>
    <mergeCell ref="B115:H115"/>
    <mergeCell ref="B116:H116"/>
    <mergeCell ref="B117:H117"/>
    <mergeCell ref="A118:H118"/>
    <mergeCell ref="A119:I119"/>
    <mergeCell ref="A120:I120"/>
    <mergeCell ref="B121:H121"/>
    <mergeCell ref="B122:H122"/>
    <mergeCell ref="B123:H123"/>
    <mergeCell ref="B124:H124"/>
    <mergeCell ref="B125:H125"/>
    <mergeCell ref="B126:H126"/>
    <mergeCell ref="B127:H127"/>
    <mergeCell ref="A211:F211"/>
    <mergeCell ref="B175:G175"/>
    <mergeCell ref="B176:G176"/>
    <mergeCell ref="B177:G177"/>
    <mergeCell ref="B178:G178"/>
    <mergeCell ref="B179:G179"/>
    <mergeCell ref="B180:G180"/>
    <mergeCell ref="B181:G181"/>
    <mergeCell ref="B182:G182"/>
    <mergeCell ref="A183:H183"/>
    <mergeCell ref="A184:I184"/>
    <mergeCell ref="A185:G185"/>
    <mergeCell ref="A186:B188"/>
    <mergeCell ref="C186:I186"/>
    <mergeCell ref="C187:I187"/>
    <mergeCell ref="C188:I188"/>
    <mergeCell ref="A212:I212"/>
    <mergeCell ref="A213:B213"/>
    <mergeCell ref="C213:D213"/>
    <mergeCell ref="E213:F213"/>
    <mergeCell ref="G213:I213"/>
    <mergeCell ref="A128:H128"/>
    <mergeCell ref="A129:I129"/>
    <mergeCell ref="A130:I130"/>
    <mergeCell ref="A131:I131"/>
    <mergeCell ref="A132:I132"/>
    <mergeCell ref="A133:I133"/>
    <mergeCell ref="B162:H162"/>
    <mergeCell ref="A163:H163"/>
    <mergeCell ref="A164:I164"/>
    <mergeCell ref="B143:H143"/>
    <mergeCell ref="A144:H144"/>
    <mergeCell ref="A145:I145"/>
    <mergeCell ref="A146:I146"/>
    <mergeCell ref="B147:H147"/>
    <mergeCell ref="B170:G170"/>
    <mergeCell ref="A171:G171"/>
    <mergeCell ref="B172:G172"/>
    <mergeCell ref="A173:G173"/>
    <mergeCell ref="B174:G174"/>
    <mergeCell ref="A189:I189"/>
    <mergeCell ref="A190:I190"/>
    <mergeCell ref="A191:I191"/>
    <mergeCell ref="A192:I192"/>
    <mergeCell ref="A193:H193"/>
    <mergeCell ref="B194:H194"/>
    <mergeCell ref="B195:H195"/>
    <mergeCell ref="B196:H196"/>
    <mergeCell ref="B197:H197"/>
    <mergeCell ref="B198:H198"/>
    <mergeCell ref="A199:H199"/>
    <mergeCell ref="B200:H200"/>
    <mergeCell ref="A201:H201"/>
    <mergeCell ref="A203:I203"/>
    <mergeCell ref="A204:I204"/>
    <mergeCell ref="A206:I206"/>
    <mergeCell ref="A207:I207"/>
    <mergeCell ref="A208:B208"/>
    <mergeCell ref="C208:D208"/>
    <mergeCell ref="E208:F208"/>
    <mergeCell ref="G208:I208"/>
    <mergeCell ref="A209:B209"/>
    <mergeCell ref="G209:I209"/>
    <mergeCell ref="A218:B218"/>
    <mergeCell ref="C218:D218"/>
    <mergeCell ref="E218:F218"/>
    <mergeCell ref="G218:I218"/>
    <mergeCell ref="A219:F219"/>
    <mergeCell ref="G219:I219"/>
    <mergeCell ref="A220:I220"/>
    <mergeCell ref="A214:B214"/>
    <mergeCell ref="G214:I214"/>
    <mergeCell ref="E217:F217"/>
    <mergeCell ref="G217:I217"/>
    <mergeCell ref="C214:D214"/>
    <mergeCell ref="E214:F214"/>
    <mergeCell ref="A215:F215"/>
    <mergeCell ref="G215:I215"/>
    <mergeCell ref="A216:I216"/>
    <mergeCell ref="A217:B217"/>
    <mergeCell ref="C217:D217"/>
    <mergeCell ref="C210:D210"/>
    <mergeCell ref="E210:F210"/>
    <mergeCell ref="G210:I210"/>
    <mergeCell ref="G211:I211"/>
    <mergeCell ref="D274:E274"/>
    <mergeCell ref="D275:E275"/>
    <mergeCell ref="H275:I275"/>
    <mergeCell ref="A276:G276"/>
    <mergeCell ref="H276:I276"/>
    <mergeCell ref="A277:I277"/>
    <mergeCell ref="H278:I278"/>
    <mergeCell ref="D278:E278"/>
    <mergeCell ref="D279:E279"/>
    <mergeCell ref="H279:I279"/>
    <mergeCell ref="A280:G280"/>
    <mergeCell ref="H280:I280"/>
    <mergeCell ref="A281:I281"/>
    <mergeCell ref="A282:I282"/>
    <mergeCell ref="A340:F340"/>
    <mergeCell ref="G340:I340"/>
    <mergeCell ref="A341:I341"/>
    <mergeCell ref="A342:F342"/>
    <mergeCell ref="G342:I342"/>
    <mergeCell ref="A318:C318"/>
    <mergeCell ref="D318:E318"/>
    <mergeCell ref="G318:I318"/>
    <mergeCell ref="A319:C319"/>
    <mergeCell ref="D319:E319"/>
    <mergeCell ref="G319:I319"/>
    <mergeCell ref="G320:I320"/>
    <mergeCell ref="A320:E320"/>
    <mergeCell ref="A321:I321"/>
    <mergeCell ref="A322:C322"/>
    <mergeCell ref="D322:E322"/>
    <mergeCell ref="G322:I322"/>
    <mergeCell ref="D323:E323"/>
    <mergeCell ref="G323:I323"/>
    <mergeCell ref="A323:C323"/>
    <mergeCell ref="A343:I343"/>
    <mergeCell ref="A344:I344"/>
    <mergeCell ref="A345:G346"/>
    <mergeCell ref="H345:I346"/>
    <mergeCell ref="A347:G347"/>
    <mergeCell ref="H347:I347"/>
    <mergeCell ref="A348:G348"/>
    <mergeCell ref="H348:I348"/>
    <mergeCell ref="A349:I349"/>
    <mergeCell ref="A355:G355"/>
    <mergeCell ref="A356:G356"/>
    <mergeCell ref="H356:I356"/>
    <mergeCell ref="A350:I351"/>
    <mergeCell ref="A352:I352"/>
    <mergeCell ref="A353:G353"/>
    <mergeCell ref="H353:I353"/>
    <mergeCell ref="A354:G354"/>
    <mergeCell ref="H354:I354"/>
    <mergeCell ref="H355:I355"/>
    <mergeCell ref="A324:C324"/>
    <mergeCell ref="D324:E324"/>
    <mergeCell ref="G324:I324"/>
    <mergeCell ref="A325:E325"/>
    <mergeCell ref="G325:I325"/>
    <mergeCell ref="A326:I326"/>
    <mergeCell ref="D330:E330"/>
    <mergeCell ref="G330:I330"/>
    <mergeCell ref="A327:C327"/>
    <mergeCell ref="D327:E327"/>
    <mergeCell ref="G327:I327"/>
    <mergeCell ref="A328:E328"/>
    <mergeCell ref="G328:I328"/>
    <mergeCell ref="A329:I329"/>
    <mergeCell ref="A330:C330"/>
    <mergeCell ref="A331:E331"/>
    <mergeCell ref="G331:I331"/>
    <mergeCell ref="A332:I332"/>
    <mergeCell ref="A333:E333"/>
    <mergeCell ref="G333:I333"/>
    <mergeCell ref="A334:E334"/>
    <mergeCell ref="G334:I334"/>
    <mergeCell ref="A335:I335"/>
    <mergeCell ref="A336:E336"/>
    <mergeCell ref="G336:I336"/>
    <mergeCell ref="A337:I337"/>
    <mergeCell ref="A338:F338"/>
    <mergeCell ref="G338:I338"/>
    <mergeCell ref="A339:I339"/>
    <mergeCell ref="A264:I264"/>
    <mergeCell ref="A265:I265"/>
    <mergeCell ref="A266:I266"/>
    <mergeCell ref="A267:I268"/>
    <mergeCell ref="D269:E269"/>
    <mergeCell ref="H269:I269"/>
    <mergeCell ref="H270:I270"/>
    <mergeCell ref="D270:E270"/>
    <mergeCell ref="D271:E271"/>
    <mergeCell ref="H271:I271"/>
    <mergeCell ref="A272:G272"/>
    <mergeCell ref="H272:I272"/>
    <mergeCell ref="A273:I273"/>
    <mergeCell ref="H274:I274"/>
    <mergeCell ref="A283:I283"/>
    <mergeCell ref="A284:I284"/>
    <mergeCell ref="D285:E285"/>
    <mergeCell ref="H285:I285"/>
    <mergeCell ref="D286:E286"/>
    <mergeCell ref="H286:I286"/>
    <mergeCell ref="H287:I287"/>
    <mergeCell ref="D287:E287"/>
    <mergeCell ref="A288:G288"/>
    <mergeCell ref="H288:I288"/>
    <mergeCell ref="A289:I289"/>
    <mergeCell ref="A290:I290"/>
    <mergeCell ref="A291:I291"/>
    <mergeCell ref="A292:H293"/>
    <mergeCell ref="A294:B294"/>
    <mergeCell ref="C294:D294"/>
    <mergeCell ref="E294:F294"/>
    <mergeCell ref="G294:I294"/>
    <mergeCell ref="C295:D295"/>
    <mergeCell ref="E295:F295"/>
    <mergeCell ref="G295:I295"/>
    <mergeCell ref="A295:B295"/>
    <mergeCell ref="A296:B296"/>
    <mergeCell ref="C296:D296"/>
    <mergeCell ref="E296:F296"/>
    <mergeCell ref="G296:I296"/>
    <mergeCell ref="A297:F297"/>
    <mergeCell ref="G297:I297"/>
    <mergeCell ref="A298:I298"/>
    <mergeCell ref="A299:I299"/>
    <mergeCell ref="A300:I300"/>
    <mergeCell ref="A301:I301"/>
    <mergeCell ref="A302:I303"/>
    <mergeCell ref="D304:E304"/>
    <mergeCell ref="G304:I304"/>
    <mergeCell ref="A304:C304"/>
    <mergeCell ref="A305:C305"/>
    <mergeCell ref="D305:E305"/>
    <mergeCell ref="G305:I305"/>
    <mergeCell ref="D306:E306"/>
    <mergeCell ref="G306:I306"/>
    <mergeCell ref="G308:I308"/>
    <mergeCell ref="G309:I309"/>
    <mergeCell ref="A307:C307"/>
    <mergeCell ref="D307:E307"/>
    <mergeCell ref="G307:I307"/>
    <mergeCell ref="A308:C308"/>
    <mergeCell ref="D308:E308"/>
    <mergeCell ref="A309:C309"/>
    <mergeCell ref="D309:E309"/>
    <mergeCell ref="A252:I252"/>
    <mergeCell ref="C253:D253"/>
    <mergeCell ref="E253:F253"/>
    <mergeCell ref="G253:I253"/>
    <mergeCell ref="A254:B254"/>
    <mergeCell ref="A257:B257"/>
    <mergeCell ref="C257:D257"/>
    <mergeCell ref="E257:F257"/>
    <mergeCell ref="A258:B258"/>
    <mergeCell ref="C258:D258"/>
    <mergeCell ref="E258:F258"/>
    <mergeCell ref="A249:B249"/>
    <mergeCell ref="C249:D249"/>
    <mergeCell ref="E249:F249"/>
    <mergeCell ref="G249:I249"/>
    <mergeCell ref="A250:B250"/>
    <mergeCell ref="C250:D250"/>
    <mergeCell ref="G250:I250"/>
    <mergeCell ref="E250:F250"/>
    <mergeCell ref="A251:F251"/>
    <mergeCell ref="G251:I251"/>
    <mergeCell ref="A259:F259"/>
    <mergeCell ref="A253:B253"/>
    <mergeCell ref="C254:D254"/>
    <mergeCell ref="E254:F254"/>
    <mergeCell ref="G254:I254"/>
    <mergeCell ref="A255:F255"/>
    <mergeCell ref="G255:I255"/>
    <mergeCell ref="A256:I256"/>
    <mergeCell ref="G257:I257"/>
    <mergeCell ref="G258:I258"/>
    <mergeCell ref="G259:I259"/>
    <mergeCell ref="A260:I260"/>
    <mergeCell ref="C261:D261"/>
    <mergeCell ref="E261:F261"/>
    <mergeCell ref="G261:I261"/>
    <mergeCell ref="A261:B261"/>
    <mergeCell ref="A262:B262"/>
    <mergeCell ref="C262:D262"/>
    <mergeCell ref="E262:F262"/>
    <mergeCell ref="G262:I262"/>
    <mergeCell ref="A263:F263"/>
    <mergeCell ref="G263:I263"/>
    <mergeCell ref="A315:C315"/>
    <mergeCell ref="A316:C316"/>
    <mergeCell ref="D316:E316"/>
    <mergeCell ref="G316:I316"/>
    <mergeCell ref="A317:C317"/>
    <mergeCell ref="D317:E317"/>
    <mergeCell ref="G317:I317"/>
    <mergeCell ref="A314:C314"/>
    <mergeCell ref="D314:E314"/>
    <mergeCell ref="G314:I314"/>
    <mergeCell ref="D315:E315"/>
    <mergeCell ref="G315:I315"/>
    <mergeCell ref="A310:C310"/>
    <mergeCell ref="D310:E310"/>
    <mergeCell ref="G310:I310"/>
    <mergeCell ref="A311:C311"/>
    <mergeCell ref="D311:E311"/>
    <mergeCell ref="G311:I311"/>
    <mergeCell ref="G312:I312"/>
    <mergeCell ref="A312:E312"/>
    <mergeCell ref="A313:I313"/>
    <mergeCell ref="A306:C306"/>
  </mergeCells>
  <pageMargins left="0.78749999999999998" right="0.78749999999999998" top="1.0527777777777778" bottom="1.0527777777777778" header="0" footer="0"/>
  <pageSetup paperSize="9" scale="80" fitToHeight="0" orientation="portrait" r:id="rId1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0"/>
  <sheetViews>
    <sheetView workbookViewId="0">
      <selection activeCell="A104" sqref="A104:H104"/>
    </sheetView>
  </sheetViews>
  <sheetFormatPr defaultColWidth="14.42578125" defaultRowHeight="12.75" x14ac:dyDescent="0.2"/>
  <cols>
    <col min="1" max="1" width="49.42578125" customWidth="1"/>
    <col min="2" max="2" width="10" customWidth="1"/>
    <col min="3" max="3" width="13.42578125" customWidth="1"/>
    <col min="4" max="4" width="12.42578125" customWidth="1"/>
    <col min="5" max="5" width="11.42578125" customWidth="1"/>
    <col min="6" max="6" width="10.7109375" customWidth="1"/>
    <col min="7" max="26" width="11.42578125" customWidth="1"/>
  </cols>
  <sheetData>
    <row r="1" spans="1:8" ht="18" x14ac:dyDescent="0.2">
      <c r="A1" s="554" t="s">
        <v>492</v>
      </c>
      <c r="B1" s="306"/>
      <c r="C1" s="306"/>
      <c r="D1" s="306"/>
      <c r="E1" s="306"/>
      <c r="F1" s="306"/>
    </row>
    <row r="2" spans="1:8" x14ac:dyDescent="0.2">
      <c r="A2" s="555" t="s">
        <v>493</v>
      </c>
      <c r="B2" s="306"/>
      <c r="C2" s="306"/>
      <c r="D2" s="306"/>
      <c r="E2" s="306"/>
      <c r="F2" s="306"/>
    </row>
    <row r="3" spans="1:8" x14ac:dyDescent="0.2">
      <c r="A3" s="45"/>
      <c r="B3" s="45"/>
      <c r="C3" s="45"/>
      <c r="D3" s="45"/>
      <c r="E3" s="45"/>
      <c r="F3" s="45"/>
    </row>
    <row r="4" spans="1:8" x14ac:dyDescent="0.2">
      <c r="A4" s="556"/>
      <c r="B4" s="306"/>
      <c r="C4" s="306"/>
      <c r="D4" s="306"/>
      <c r="E4" s="306"/>
      <c r="F4" s="306"/>
    </row>
    <row r="5" spans="1:8" ht="38.25" x14ac:dyDescent="0.2">
      <c r="A5" s="235" t="s">
        <v>494</v>
      </c>
      <c r="B5" s="235" t="s">
        <v>495</v>
      </c>
      <c r="C5" s="235" t="s">
        <v>496</v>
      </c>
      <c r="D5" s="235" t="s">
        <v>497</v>
      </c>
      <c r="E5" s="236" t="s">
        <v>498</v>
      </c>
      <c r="F5" s="236" t="s">
        <v>499</v>
      </c>
      <c r="G5" s="45"/>
      <c r="H5" s="45"/>
    </row>
    <row r="6" spans="1:8" x14ac:dyDescent="0.2">
      <c r="A6" s="237" t="s">
        <v>500</v>
      </c>
      <c r="B6" s="238" t="s">
        <v>501</v>
      </c>
      <c r="C6" s="239">
        <v>50</v>
      </c>
      <c r="D6" s="238">
        <f t="shared" ref="D6:D32" si="0">C6*12</f>
        <v>600</v>
      </c>
      <c r="E6" s="240">
        <v>7.15</v>
      </c>
      <c r="F6" s="241">
        <f t="shared" ref="F6:F32" si="1">D6*E6</f>
        <v>4290</v>
      </c>
      <c r="G6" s="45"/>
      <c r="H6" s="114"/>
    </row>
    <row r="7" spans="1:8" x14ac:dyDescent="0.2">
      <c r="A7" s="237" t="s">
        <v>502</v>
      </c>
      <c r="B7" s="238" t="s">
        <v>501</v>
      </c>
      <c r="C7" s="239">
        <v>15</v>
      </c>
      <c r="D7" s="238">
        <f t="shared" si="0"/>
        <v>180</v>
      </c>
      <c r="E7" s="240">
        <v>6.52</v>
      </c>
      <c r="F7" s="241">
        <f t="shared" si="1"/>
        <v>1173.5999999999999</v>
      </c>
      <c r="G7" s="45"/>
      <c r="H7" s="114"/>
    </row>
    <row r="8" spans="1:8" x14ac:dyDescent="0.2">
      <c r="A8" s="237" t="s">
        <v>503</v>
      </c>
      <c r="B8" s="242" t="s">
        <v>504</v>
      </c>
      <c r="C8" s="243">
        <v>30</v>
      </c>
      <c r="D8" s="238">
        <f t="shared" si="0"/>
        <v>360</v>
      </c>
      <c r="E8" s="240">
        <v>5.7</v>
      </c>
      <c r="F8" s="241">
        <f t="shared" si="1"/>
        <v>2052</v>
      </c>
      <c r="G8" s="45"/>
      <c r="H8" s="125"/>
    </row>
    <row r="9" spans="1:8" x14ac:dyDescent="0.2">
      <c r="A9" s="237" t="s">
        <v>505</v>
      </c>
      <c r="B9" s="242" t="s">
        <v>504</v>
      </c>
      <c r="C9" s="243">
        <v>10</v>
      </c>
      <c r="D9" s="238">
        <f t="shared" si="0"/>
        <v>120</v>
      </c>
      <c r="E9" s="240">
        <v>50.7</v>
      </c>
      <c r="F9" s="241">
        <f t="shared" si="1"/>
        <v>6084</v>
      </c>
      <c r="G9" s="45"/>
      <c r="H9" s="125"/>
    </row>
    <row r="10" spans="1:8" x14ac:dyDescent="0.2">
      <c r="A10" s="244" t="s">
        <v>506</v>
      </c>
      <c r="B10" s="242" t="s">
        <v>504</v>
      </c>
      <c r="C10" s="243">
        <v>1</v>
      </c>
      <c r="D10" s="238">
        <f t="shared" si="0"/>
        <v>12</v>
      </c>
      <c r="E10" s="240">
        <v>74.91</v>
      </c>
      <c r="F10" s="241">
        <f t="shared" si="1"/>
        <v>898.92</v>
      </c>
      <c r="G10" s="45"/>
      <c r="H10" s="125"/>
    </row>
    <row r="11" spans="1:8" x14ac:dyDescent="0.2">
      <c r="A11" s="237" t="s">
        <v>507</v>
      </c>
      <c r="B11" s="242" t="s">
        <v>508</v>
      </c>
      <c r="C11" s="243">
        <v>5</v>
      </c>
      <c r="D11" s="238">
        <f t="shared" si="0"/>
        <v>60</v>
      </c>
      <c r="E11" s="240">
        <v>3.44</v>
      </c>
      <c r="F11" s="241">
        <f t="shared" si="1"/>
        <v>206.4</v>
      </c>
      <c r="G11" s="45"/>
      <c r="H11" s="125"/>
    </row>
    <row r="12" spans="1:8" x14ac:dyDescent="0.2">
      <c r="A12" s="237" t="s">
        <v>509</v>
      </c>
      <c r="B12" s="242" t="s">
        <v>508</v>
      </c>
      <c r="C12" s="243">
        <v>30</v>
      </c>
      <c r="D12" s="238">
        <f t="shared" si="0"/>
        <v>360</v>
      </c>
      <c r="E12" s="240">
        <v>2.08</v>
      </c>
      <c r="F12" s="241">
        <f t="shared" si="1"/>
        <v>748.80000000000007</v>
      </c>
      <c r="G12" s="45"/>
      <c r="H12" s="125"/>
    </row>
    <row r="13" spans="1:8" x14ac:dyDescent="0.2">
      <c r="A13" s="237" t="s">
        <v>510</v>
      </c>
      <c r="B13" s="242" t="s">
        <v>504</v>
      </c>
      <c r="C13" s="243">
        <v>30</v>
      </c>
      <c r="D13" s="238">
        <f t="shared" si="0"/>
        <v>360</v>
      </c>
      <c r="E13" s="240">
        <v>6.2</v>
      </c>
      <c r="F13" s="241">
        <f t="shared" si="1"/>
        <v>2232</v>
      </c>
      <c r="G13" s="45"/>
      <c r="H13" s="125"/>
    </row>
    <row r="14" spans="1:8" x14ac:dyDescent="0.2">
      <c r="A14" s="237" t="s">
        <v>511</v>
      </c>
      <c r="B14" s="242" t="s">
        <v>508</v>
      </c>
      <c r="C14" s="243">
        <v>30</v>
      </c>
      <c r="D14" s="238">
        <f t="shared" si="0"/>
        <v>360</v>
      </c>
      <c r="E14" s="240">
        <v>1.69</v>
      </c>
      <c r="F14" s="241">
        <f t="shared" si="1"/>
        <v>608.4</v>
      </c>
      <c r="G14" s="45"/>
      <c r="H14" s="125"/>
    </row>
    <row r="15" spans="1:8" ht="25.5" x14ac:dyDescent="0.2">
      <c r="A15" s="245" t="s">
        <v>512</v>
      </c>
      <c r="B15" s="238" t="s">
        <v>504</v>
      </c>
      <c r="C15" s="243">
        <v>20</v>
      </c>
      <c r="D15" s="238">
        <f t="shared" si="0"/>
        <v>240</v>
      </c>
      <c r="E15" s="240">
        <v>32.35</v>
      </c>
      <c r="F15" s="241">
        <f t="shared" si="1"/>
        <v>7764</v>
      </c>
      <c r="G15" s="45"/>
      <c r="H15" s="125"/>
    </row>
    <row r="16" spans="1:8" x14ac:dyDescent="0.2">
      <c r="A16" s="244" t="s">
        <v>513</v>
      </c>
      <c r="B16" s="238" t="s">
        <v>508</v>
      </c>
      <c r="C16" s="243">
        <v>40</v>
      </c>
      <c r="D16" s="238">
        <f t="shared" si="0"/>
        <v>480</v>
      </c>
      <c r="E16" s="240">
        <v>3.4</v>
      </c>
      <c r="F16" s="241">
        <f t="shared" si="1"/>
        <v>1632</v>
      </c>
      <c r="G16" s="45"/>
      <c r="H16" s="125"/>
    </row>
    <row r="17" spans="1:8" x14ac:dyDescent="0.2">
      <c r="A17" s="245" t="s">
        <v>514</v>
      </c>
      <c r="B17" s="238" t="s">
        <v>515</v>
      </c>
      <c r="C17" s="243">
        <v>30</v>
      </c>
      <c r="D17" s="238">
        <f t="shared" si="0"/>
        <v>360</v>
      </c>
      <c r="E17" s="240">
        <v>0.91</v>
      </c>
      <c r="F17" s="241">
        <f t="shared" si="1"/>
        <v>327.60000000000002</v>
      </c>
      <c r="G17" s="45"/>
      <c r="H17" s="125"/>
    </row>
    <row r="18" spans="1:8" x14ac:dyDescent="0.2">
      <c r="A18" s="244" t="s">
        <v>516</v>
      </c>
      <c r="B18" s="238" t="s">
        <v>515</v>
      </c>
      <c r="C18" s="243">
        <v>20</v>
      </c>
      <c r="D18" s="238">
        <f t="shared" si="0"/>
        <v>240</v>
      </c>
      <c r="E18" s="240">
        <v>1.87</v>
      </c>
      <c r="F18" s="241">
        <f t="shared" si="1"/>
        <v>448.8</v>
      </c>
      <c r="G18" s="45"/>
      <c r="H18" s="125"/>
    </row>
    <row r="19" spans="1:8" ht="25.5" x14ac:dyDescent="0.2">
      <c r="A19" s="245" t="s">
        <v>517</v>
      </c>
      <c r="B19" s="238" t="s">
        <v>515</v>
      </c>
      <c r="C19" s="243">
        <v>3</v>
      </c>
      <c r="D19" s="238">
        <f t="shared" si="0"/>
        <v>36</v>
      </c>
      <c r="E19" s="240">
        <v>113.84</v>
      </c>
      <c r="F19" s="241">
        <f t="shared" si="1"/>
        <v>4098.24</v>
      </c>
      <c r="G19" s="45"/>
      <c r="H19" s="125"/>
    </row>
    <row r="20" spans="1:8" x14ac:dyDescent="0.2">
      <c r="A20" s="244" t="s">
        <v>518</v>
      </c>
      <c r="B20" s="238" t="s">
        <v>515</v>
      </c>
      <c r="C20" s="243">
        <v>25</v>
      </c>
      <c r="D20" s="238">
        <f t="shared" si="0"/>
        <v>300</v>
      </c>
      <c r="E20" s="240">
        <v>3.29</v>
      </c>
      <c r="F20" s="241">
        <f t="shared" si="1"/>
        <v>987</v>
      </c>
      <c r="G20" s="45"/>
      <c r="H20" s="125"/>
    </row>
    <row r="21" spans="1:8" x14ac:dyDescent="0.2">
      <c r="A21" s="244" t="s">
        <v>519</v>
      </c>
      <c r="B21" s="238" t="s">
        <v>515</v>
      </c>
      <c r="C21" s="243">
        <v>10</v>
      </c>
      <c r="D21" s="238">
        <f t="shared" si="0"/>
        <v>120</v>
      </c>
      <c r="E21" s="240">
        <v>7.8</v>
      </c>
      <c r="F21" s="241">
        <f t="shared" si="1"/>
        <v>936</v>
      </c>
      <c r="G21" s="45"/>
      <c r="H21" s="125"/>
    </row>
    <row r="22" spans="1:8" x14ac:dyDescent="0.2">
      <c r="A22" s="244" t="s">
        <v>520</v>
      </c>
      <c r="B22" s="238" t="s">
        <v>515</v>
      </c>
      <c r="C22" s="243">
        <v>5</v>
      </c>
      <c r="D22" s="238">
        <f t="shared" si="0"/>
        <v>60</v>
      </c>
      <c r="E22" s="240">
        <v>23.25</v>
      </c>
      <c r="F22" s="241">
        <f t="shared" si="1"/>
        <v>1395</v>
      </c>
      <c r="G22" s="45"/>
      <c r="H22" s="125"/>
    </row>
    <row r="23" spans="1:8" x14ac:dyDescent="0.2">
      <c r="A23" s="244" t="s">
        <v>521</v>
      </c>
      <c r="B23" s="238" t="s">
        <v>508</v>
      </c>
      <c r="C23" s="243">
        <v>50</v>
      </c>
      <c r="D23" s="238">
        <f t="shared" si="0"/>
        <v>600</v>
      </c>
      <c r="E23" s="240">
        <v>8.9600000000000009</v>
      </c>
      <c r="F23" s="241">
        <f t="shared" si="1"/>
        <v>5376.0000000000009</v>
      </c>
      <c r="G23" s="45"/>
      <c r="H23" s="125"/>
    </row>
    <row r="24" spans="1:8" x14ac:dyDescent="0.2">
      <c r="A24" s="244" t="s">
        <v>522</v>
      </c>
      <c r="B24" s="238" t="s">
        <v>523</v>
      </c>
      <c r="C24" s="243">
        <v>10</v>
      </c>
      <c r="D24" s="238">
        <f t="shared" si="0"/>
        <v>120</v>
      </c>
      <c r="E24" s="240">
        <v>11.8</v>
      </c>
      <c r="F24" s="241">
        <f t="shared" si="1"/>
        <v>1416</v>
      </c>
      <c r="G24" s="45"/>
      <c r="H24" s="125"/>
    </row>
    <row r="25" spans="1:8" x14ac:dyDescent="0.2">
      <c r="A25" s="237" t="s">
        <v>524</v>
      </c>
      <c r="B25" s="242" t="s">
        <v>501</v>
      </c>
      <c r="C25" s="243">
        <v>5</v>
      </c>
      <c r="D25" s="238">
        <f t="shared" si="0"/>
        <v>60</v>
      </c>
      <c r="E25" s="240">
        <v>13.66</v>
      </c>
      <c r="F25" s="241">
        <f t="shared" si="1"/>
        <v>819.6</v>
      </c>
      <c r="G25" s="45"/>
      <c r="H25" s="246"/>
    </row>
    <row r="26" spans="1:8" ht="76.5" x14ac:dyDescent="0.2">
      <c r="A26" s="237" t="s">
        <v>525</v>
      </c>
      <c r="B26" s="242" t="s">
        <v>526</v>
      </c>
      <c r="C26" s="243">
        <v>15</v>
      </c>
      <c r="D26" s="238">
        <f t="shared" si="0"/>
        <v>180</v>
      </c>
      <c r="E26" s="240">
        <v>23.75</v>
      </c>
      <c r="F26" s="241">
        <f t="shared" si="1"/>
        <v>4275</v>
      </c>
      <c r="G26" s="45"/>
      <c r="H26" s="246"/>
    </row>
    <row r="27" spans="1:8" x14ac:dyDescent="0.2">
      <c r="A27" s="237" t="s">
        <v>527</v>
      </c>
      <c r="B27" s="242" t="s">
        <v>528</v>
      </c>
      <c r="C27" s="247">
        <v>5</v>
      </c>
      <c r="D27" s="238">
        <f t="shared" si="0"/>
        <v>60</v>
      </c>
      <c r="E27" s="240">
        <v>25.75</v>
      </c>
      <c r="F27" s="241">
        <f t="shared" si="1"/>
        <v>1545</v>
      </c>
      <c r="G27" s="45"/>
      <c r="H27" s="246"/>
    </row>
    <row r="28" spans="1:8" x14ac:dyDescent="0.2">
      <c r="A28" s="237" t="s">
        <v>529</v>
      </c>
      <c r="B28" s="242" t="s">
        <v>528</v>
      </c>
      <c r="C28" s="247">
        <v>3</v>
      </c>
      <c r="D28" s="238">
        <f t="shared" si="0"/>
        <v>36</v>
      </c>
      <c r="E28" s="240">
        <v>13.15</v>
      </c>
      <c r="F28" s="241">
        <f t="shared" si="1"/>
        <v>473.40000000000003</v>
      </c>
      <c r="G28" s="45"/>
      <c r="H28" s="246"/>
    </row>
    <row r="29" spans="1:8" x14ac:dyDescent="0.2">
      <c r="A29" s="237" t="s">
        <v>530</v>
      </c>
      <c r="B29" s="242" t="s">
        <v>528</v>
      </c>
      <c r="C29" s="247">
        <v>3</v>
      </c>
      <c r="D29" s="238">
        <f t="shared" si="0"/>
        <v>36</v>
      </c>
      <c r="E29" s="240">
        <v>11.4</v>
      </c>
      <c r="F29" s="241">
        <f t="shared" si="1"/>
        <v>410.40000000000003</v>
      </c>
      <c r="G29" s="45"/>
      <c r="H29" s="246"/>
    </row>
    <row r="30" spans="1:8" x14ac:dyDescent="0.2">
      <c r="A30" s="237" t="s">
        <v>531</v>
      </c>
      <c r="B30" s="242" t="s">
        <v>528</v>
      </c>
      <c r="C30" s="247">
        <v>3</v>
      </c>
      <c r="D30" s="238">
        <f t="shared" si="0"/>
        <v>36</v>
      </c>
      <c r="E30" s="240">
        <v>7.28</v>
      </c>
      <c r="F30" s="241">
        <f t="shared" si="1"/>
        <v>262.08</v>
      </c>
      <c r="G30" s="45"/>
      <c r="H30" s="246"/>
    </row>
    <row r="31" spans="1:8" x14ac:dyDescent="0.2">
      <c r="A31" s="237" t="s">
        <v>532</v>
      </c>
      <c r="B31" s="242" t="s">
        <v>533</v>
      </c>
      <c r="C31" s="247">
        <v>5</v>
      </c>
      <c r="D31" s="238">
        <f t="shared" si="0"/>
        <v>60</v>
      </c>
      <c r="E31" s="240">
        <v>107.11</v>
      </c>
      <c r="F31" s="241">
        <f t="shared" si="1"/>
        <v>6426.6</v>
      </c>
      <c r="G31" s="45"/>
      <c r="H31" s="246"/>
    </row>
    <row r="32" spans="1:8" x14ac:dyDescent="0.2">
      <c r="A32" s="237"/>
      <c r="B32" s="242"/>
      <c r="C32" s="247">
        <v>0</v>
      </c>
      <c r="D32" s="238">
        <f t="shared" si="0"/>
        <v>0</v>
      </c>
      <c r="E32" s="240">
        <v>0</v>
      </c>
      <c r="F32" s="241">
        <f t="shared" si="1"/>
        <v>0</v>
      </c>
      <c r="G32" s="45"/>
      <c r="H32" s="246"/>
    </row>
    <row r="33" spans="1:8" x14ac:dyDescent="0.2">
      <c r="A33" s="557" t="s">
        <v>534</v>
      </c>
      <c r="B33" s="547"/>
      <c r="C33" s="547"/>
      <c r="D33" s="547"/>
      <c r="E33" s="545"/>
      <c r="F33" s="248">
        <f>SUM(F6:F32)</f>
        <v>56886.840000000004</v>
      </c>
      <c r="G33" s="45"/>
      <c r="H33" s="45"/>
    </row>
    <row r="34" spans="1:8" x14ac:dyDescent="0.2">
      <c r="A34" s="557" t="s">
        <v>535</v>
      </c>
      <c r="B34" s="547"/>
      <c r="C34" s="547"/>
      <c r="D34" s="547"/>
      <c r="E34" s="545"/>
      <c r="F34" s="248">
        <f>F33/12</f>
        <v>4740.5700000000006</v>
      </c>
      <c r="G34" s="45"/>
      <c r="H34" s="45"/>
    </row>
    <row r="35" spans="1:8" x14ac:dyDescent="0.2">
      <c r="A35" s="249"/>
      <c r="B35" s="250"/>
      <c r="C35" s="250"/>
      <c r="D35" s="250"/>
      <c r="E35" s="251"/>
      <c r="F35" s="123"/>
      <c r="G35" s="45"/>
      <c r="H35" s="45"/>
    </row>
    <row r="36" spans="1:8" ht="51.75" x14ac:dyDescent="0.2">
      <c r="A36" s="235" t="s">
        <v>536</v>
      </c>
      <c r="B36" s="235" t="s">
        <v>495</v>
      </c>
      <c r="C36" s="235" t="s">
        <v>496</v>
      </c>
      <c r="D36" s="235" t="s">
        <v>497</v>
      </c>
      <c r="E36" s="236" t="s">
        <v>498</v>
      </c>
      <c r="F36" s="236" t="s">
        <v>499</v>
      </c>
      <c r="G36" s="45"/>
      <c r="H36" s="45"/>
    </row>
    <row r="37" spans="1:8" ht="25.5" x14ac:dyDescent="0.2">
      <c r="A37" s="237" t="s">
        <v>537</v>
      </c>
      <c r="B37" s="242" t="s">
        <v>538</v>
      </c>
      <c r="C37" s="252">
        <v>0</v>
      </c>
      <c r="D37" s="253">
        <f t="shared" ref="D37:D39" si="2">C37*12</f>
        <v>0</v>
      </c>
      <c r="E37" s="240">
        <v>0</v>
      </c>
      <c r="F37" s="254">
        <f t="shared" ref="F37:F39" si="3">D37*E37</f>
        <v>0</v>
      </c>
      <c r="G37" s="45"/>
      <c r="H37" s="45"/>
    </row>
    <row r="38" spans="1:8" ht="38.25" x14ac:dyDescent="0.2">
      <c r="A38" s="237" t="s">
        <v>539</v>
      </c>
      <c r="B38" s="242" t="s">
        <v>540</v>
      </c>
      <c r="C38" s="252">
        <v>0</v>
      </c>
      <c r="D38" s="253">
        <f t="shared" si="2"/>
        <v>0</v>
      </c>
      <c r="E38" s="240">
        <v>0</v>
      </c>
      <c r="F38" s="254">
        <f t="shared" si="3"/>
        <v>0</v>
      </c>
      <c r="G38" s="45"/>
      <c r="H38" s="45"/>
    </row>
    <row r="39" spans="1:8" x14ac:dyDescent="0.2">
      <c r="A39" s="245" t="s">
        <v>541</v>
      </c>
      <c r="B39" s="238" t="s">
        <v>504</v>
      </c>
      <c r="C39" s="252">
        <v>0</v>
      </c>
      <c r="D39" s="253">
        <f t="shared" si="2"/>
        <v>0</v>
      </c>
      <c r="E39" s="240">
        <v>0</v>
      </c>
      <c r="F39" s="254">
        <f t="shared" si="3"/>
        <v>0</v>
      </c>
      <c r="G39" s="45"/>
      <c r="H39" s="45"/>
    </row>
    <row r="40" spans="1:8" x14ac:dyDescent="0.2">
      <c r="A40" s="557" t="s">
        <v>542</v>
      </c>
      <c r="B40" s="547"/>
      <c r="C40" s="547"/>
      <c r="D40" s="547"/>
      <c r="E40" s="545"/>
      <c r="F40" s="255">
        <f>SUM(F37:F39)</f>
        <v>0</v>
      </c>
      <c r="H40" s="45"/>
    </row>
    <row r="41" spans="1:8" x14ac:dyDescent="0.2">
      <c r="A41" s="557" t="s">
        <v>543</v>
      </c>
      <c r="B41" s="547"/>
      <c r="C41" s="547"/>
      <c r="D41" s="547"/>
      <c r="E41" s="545"/>
      <c r="F41" s="256">
        <f>F40/12</f>
        <v>0</v>
      </c>
      <c r="H41" s="45"/>
    </row>
    <row r="42" spans="1:8" ht="14.25" x14ac:dyDescent="0.2">
      <c r="A42" s="123"/>
      <c r="B42" s="125"/>
      <c r="C42" s="125"/>
      <c r="D42" s="125"/>
      <c r="E42" s="257"/>
      <c r="F42" s="257"/>
      <c r="H42" s="45"/>
    </row>
    <row r="43" spans="1:8" ht="64.5" x14ac:dyDescent="0.2">
      <c r="A43" s="258" t="s">
        <v>544</v>
      </c>
      <c r="B43" s="235" t="s">
        <v>495</v>
      </c>
      <c r="C43" s="235" t="s">
        <v>545</v>
      </c>
      <c r="D43" s="235" t="s">
        <v>546</v>
      </c>
      <c r="E43" s="235" t="s">
        <v>497</v>
      </c>
      <c r="F43" s="236" t="s">
        <v>498</v>
      </c>
      <c r="G43" s="236" t="s">
        <v>499</v>
      </c>
      <c r="H43" s="45"/>
    </row>
    <row r="44" spans="1:8" x14ac:dyDescent="0.2">
      <c r="A44" s="237" t="s">
        <v>547</v>
      </c>
      <c r="B44" s="259" t="s">
        <v>548</v>
      </c>
      <c r="C44" s="260">
        <v>10</v>
      </c>
      <c r="D44" s="261">
        <v>3</v>
      </c>
      <c r="E44" s="262">
        <f t="shared" ref="E44:E56" si="4">12/D44*C44</f>
        <v>40</v>
      </c>
      <c r="F44" s="240">
        <v>5</v>
      </c>
      <c r="G44" s="263">
        <f t="shared" ref="G44:G56" si="5">F44*E44</f>
        <v>200</v>
      </c>
      <c r="H44" s="264"/>
    </row>
    <row r="45" spans="1:8" x14ac:dyDescent="0.2">
      <c r="A45" s="237" t="s">
        <v>549</v>
      </c>
      <c r="B45" s="259" t="s">
        <v>548</v>
      </c>
      <c r="C45" s="260">
        <v>10</v>
      </c>
      <c r="D45" s="261">
        <v>3</v>
      </c>
      <c r="E45" s="262">
        <f t="shared" si="4"/>
        <v>40</v>
      </c>
      <c r="F45" s="240">
        <v>12.33</v>
      </c>
      <c r="G45" s="263">
        <f t="shared" si="5"/>
        <v>493.2</v>
      </c>
      <c r="H45" s="264"/>
    </row>
    <row r="46" spans="1:8" x14ac:dyDescent="0.2">
      <c r="A46" s="265" t="s">
        <v>550</v>
      </c>
      <c r="B46" s="242" t="s">
        <v>548</v>
      </c>
      <c r="C46" s="260">
        <v>5</v>
      </c>
      <c r="D46" s="261">
        <v>12</v>
      </c>
      <c r="E46" s="262">
        <f t="shared" si="4"/>
        <v>5</v>
      </c>
      <c r="F46" s="240">
        <v>136.76</v>
      </c>
      <c r="G46" s="263">
        <f t="shared" si="5"/>
        <v>683.8</v>
      </c>
      <c r="H46" s="264"/>
    </row>
    <row r="47" spans="1:8" x14ac:dyDescent="0.2">
      <c r="A47" s="237" t="s">
        <v>551</v>
      </c>
      <c r="B47" s="242" t="s">
        <v>515</v>
      </c>
      <c r="C47" s="260">
        <v>10</v>
      </c>
      <c r="D47" s="261">
        <v>12</v>
      </c>
      <c r="E47" s="262">
        <f t="shared" si="4"/>
        <v>10</v>
      </c>
      <c r="F47" s="240">
        <v>5.41</v>
      </c>
      <c r="G47" s="263">
        <f t="shared" si="5"/>
        <v>54.1</v>
      </c>
      <c r="H47" s="264"/>
    </row>
    <row r="48" spans="1:8" x14ac:dyDescent="0.2">
      <c r="A48" s="237" t="s">
        <v>552</v>
      </c>
      <c r="B48" s="242" t="s">
        <v>515</v>
      </c>
      <c r="C48" s="260">
        <v>10</v>
      </c>
      <c r="D48" s="261">
        <v>12</v>
      </c>
      <c r="E48" s="262">
        <f t="shared" si="4"/>
        <v>10</v>
      </c>
      <c r="F48" s="240">
        <v>4.5999999999999996</v>
      </c>
      <c r="G48" s="263">
        <f t="shared" si="5"/>
        <v>46</v>
      </c>
      <c r="H48" s="264"/>
    </row>
    <row r="49" spans="1:8" ht="25.5" x14ac:dyDescent="0.2">
      <c r="A49" s="266" t="s">
        <v>553</v>
      </c>
      <c r="B49" s="242" t="s">
        <v>515</v>
      </c>
      <c r="C49" s="260">
        <v>15</v>
      </c>
      <c r="D49" s="261">
        <v>3</v>
      </c>
      <c r="E49" s="262">
        <f t="shared" si="4"/>
        <v>60</v>
      </c>
      <c r="F49" s="240">
        <v>5.9</v>
      </c>
      <c r="G49" s="263">
        <f t="shared" si="5"/>
        <v>354</v>
      </c>
      <c r="H49" s="264"/>
    </row>
    <row r="50" spans="1:8" ht="25.5" x14ac:dyDescent="0.2">
      <c r="A50" s="237" t="s">
        <v>554</v>
      </c>
      <c r="B50" s="242" t="s">
        <v>515</v>
      </c>
      <c r="C50" s="260">
        <v>10</v>
      </c>
      <c r="D50" s="261">
        <v>3</v>
      </c>
      <c r="E50" s="262">
        <f t="shared" si="4"/>
        <v>40</v>
      </c>
      <c r="F50" s="240">
        <v>15.72</v>
      </c>
      <c r="G50" s="263">
        <f t="shared" si="5"/>
        <v>628.80000000000007</v>
      </c>
      <c r="H50" s="264"/>
    </row>
    <row r="51" spans="1:8" ht="25.5" x14ac:dyDescent="0.2">
      <c r="A51" s="237" t="s">
        <v>555</v>
      </c>
      <c r="B51" s="242" t="s">
        <v>515</v>
      </c>
      <c r="C51" s="260">
        <v>10</v>
      </c>
      <c r="D51" s="261">
        <v>6</v>
      </c>
      <c r="E51" s="262">
        <f t="shared" si="4"/>
        <v>20</v>
      </c>
      <c r="F51" s="240">
        <v>7.12</v>
      </c>
      <c r="G51" s="263">
        <f t="shared" si="5"/>
        <v>142.4</v>
      </c>
      <c r="H51" s="264"/>
    </row>
    <row r="52" spans="1:8" x14ac:dyDescent="0.2">
      <c r="A52" s="266" t="s">
        <v>556</v>
      </c>
      <c r="B52" s="242" t="s">
        <v>515</v>
      </c>
      <c r="C52" s="260">
        <v>10</v>
      </c>
      <c r="D52" s="261">
        <v>6</v>
      </c>
      <c r="E52" s="262">
        <f t="shared" si="4"/>
        <v>20</v>
      </c>
      <c r="F52" s="240">
        <v>13.04</v>
      </c>
      <c r="G52" s="263">
        <f t="shared" si="5"/>
        <v>260.79999999999995</v>
      </c>
      <c r="H52" s="264"/>
    </row>
    <row r="53" spans="1:8" ht="25.5" x14ac:dyDescent="0.2">
      <c r="A53" s="237" t="s">
        <v>557</v>
      </c>
      <c r="B53" s="242" t="s">
        <v>515</v>
      </c>
      <c r="C53" s="260">
        <v>5</v>
      </c>
      <c r="D53" s="261">
        <v>24</v>
      </c>
      <c r="E53" s="262">
        <f t="shared" si="4"/>
        <v>2.5</v>
      </c>
      <c r="F53" s="240">
        <v>146.59</v>
      </c>
      <c r="G53" s="263">
        <f t="shared" si="5"/>
        <v>366.47500000000002</v>
      </c>
      <c r="H53" s="264"/>
    </row>
    <row r="54" spans="1:8" x14ac:dyDescent="0.2">
      <c r="A54" s="237" t="s">
        <v>558</v>
      </c>
      <c r="B54" s="242" t="s">
        <v>515</v>
      </c>
      <c r="C54" s="260">
        <v>5</v>
      </c>
      <c r="D54" s="261">
        <v>12</v>
      </c>
      <c r="E54" s="262">
        <f t="shared" si="4"/>
        <v>5</v>
      </c>
      <c r="F54" s="240">
        <v>63.24</v>
      </c>
      <c r="G54" s="263">
        <f t="shared" si="5"/>
        <v>316.2</v>
      </c>
      <c r="H54" s="264"/>
    </row>
    <row r="55" spans="1:8" x14ac:dyDescent="0.2">
      <c r="A55" s="266" t="s">
        <v>559</v>
      </c>
      <c r="B55" s="242" t="s">
        <v>515</v>
      </c>
      <c r="C55" s="260">
        <v>5</v>
      </c>
      <c r="D55" s="261">
        <v>12</v>
      </c>
      <c r="E55" s="262">
        <f t="shared" si="4"/>
        <v>5</v>
      </c>
      <c r="F55" s="240">
        <v>7.2</v>
      </c>
      <c r="G55" s="263">
        <f t="shared" si="5"/>
        <v>36</v>
      </c>
      <c r="H55" s="264"/>
    </row>
    <row r="56" spans="1:8" x14ac:dyDescent="0.2">
      <c r="A56" s="267" t="s">
        <v>560</v>
      </c>
      <c r="B56" s="242" t="s">
        <v>515</v>
      </c>
      <c r="C56" s="260">
        <v>25</v>
      </c>
      <c r="D56" s="261">
        <v>6</v>
      </c>
      <c r="E56" s="262">
        <f t="shared" si="4"/>
        <v>50</v>
      </c>
      <c r="F56" s="240">
        <v>50.24</v>
      </c>
      <c r="G56" s="263">
        <f t="shared" si="5"/>
        <v>2512</v>
      </c>
      <c r="H56" s="264"/>
    </row>
    <row r="57" spans="1:8" x14ac:dyDescent="0.2">
      <c r="A57" s="560" t="s">
        <v>561</v>
      </c>
      <c r="B57" s="547"/>
      <c r="C57" s="547"/>
      <c r="D57" s="547"/>
      <c r="E57" s="547"/>
      <c r="F57" s="545"/>
      <c r="G57" s="263">
        <f>SUM(G44:G56)</f>
        <v>6093.7749999999996</v>
      </c>
      <c r="H57" s="45"/>
    </row>
    <row r="58" spans="1:8" x14ac:dyDescent="0.2">
      <c r="A58" s="560" t="s">
        <v>562</v>
      </c>
      <c r="B58" s="547"/>
      <c r="C58" s="547"/>
      <c r="D58" s="547"/>
      <c r="E58" s="547"/>
      <c r="F58" s="545"/>
      <c r="G58" s="263">
        <f>G57/12</f>
        <v>507.8145833333333</v>
      </c>
      <c r="H58" s="45"/>
    </row>
    <row r="59" spans="1:8" ht="14.25" x14ac:dyDescent="0.2">
      <c r="A59" s="123"/>
      <c r="B59" s="125"/>
      <c r="C59" s="125"/>
      <c r="D59" s="125"/>
      <c r="E59" s="257"/>
      <c r="F59" s="257"/>
      <c r="H59" s="45"/>
    </row>
    <row r="60" spans="1:8" ht="25.5" x14ac:dyDescent="0.2">
      <c r="A60" s="268" t="s">
        <v>563</v>
      </c>
      <c r="B60" s="235" t="s">
        <v>495</v>
      </c>
      <c r="C60" s="235" t="s">
        <v>545</v>
      </c>
      <c r="D60" s="235" t="s">
        <v>564</v>
      </c>
      <c r="E60" s="235" t="s">
        <v>497</v>
      </c>
      <c r="F60" s="236" t="s">
        <v>498</v>
      </c>
      <c r="G60" s="236" t="s">
        <v>499</v>
      </c>
      <c r="H60" s="45"/>
    </row>
    <row r="61" spans="1:8" x14ac:dyDescent="0.2">
      <c r="A61" s="269" t="s">
        <v>565</v>
      </c>
      <c r="B61" s="253" t="s">
        <v>515</v>
      </c>
      <c r="C61" s="243">
        <v>2</v>
      </c>
      <c r="D61" s="253">
        <v>60</v>
      </c>
      <c r="E61" s="262">
        <f t="shared" ref="E61:E68" si="6">12/D61*C61</f>
        <v>0.4</v>
      </c>
      <c r="F61" s="240">
        <v>211.14</v>
      </c>
      <c r="G61" s="263">
        <f t="shared" ref="G61:G68" si="7">F61*E61</f>
        <v>84.456000000000003</v>
      </c>
      <c r="H61" s="125"/>
    </row>
    <row r="62" spans="1:8" x14ac:dyDescent="0.2">
      <c r="A62" s="269" t="s">
        <v>566</v>
      </c>
      <c r="B62" s="253" t="s">
        <v>515</v>
      </c>
      <c r="C62" s="243">
        <v>4</v>
      </c>
      <c r="D62" s="253">
        <v>60</v>
      </c>
      <c r="E62" s="262">
        <f t="shared" si="6"/>
        <v>0.8</v>
      </c>
      <c r="F62" s="240">
        <v>93.83</v>
      </c>
      <c r="G62" s="263">
        <f t="shared" si="7"/>
        <v>75.064000000000007</v>
      </c>
      <c r="H62" s="125"/>
    </row>
    <row r="63" spans="1:8" x14ac:dyDescent="0.2">
      <c r="A63" s="269" t="s">
        <v>567</v>
      </c>
      <c r="B63" s="253" t="s">
        <v>515</v>
      </c>
      <c r="C63" s="243">
        <v>5</v>
      </c>
      <c r="D63" s="253">
        <v>60</v>
      </c>
      <c r="E63" s="262">
        <f t="shared" si="6"/>
        <v>1</v>
      </c>
      <c r="F63" s="240">
        <v>148.9</v>
      </c>
      <c r="G63" s="263">
        <f t="shared" si="7"/>
        <v>148.9</v>
      </c>
      <c r="H63" s="125"/>
    </row>
    <row r="64" spans="1:8" x14ac:dyDescent="0.2">
      <c r="A64" s="269" t="s">
        <v>568</v>
      </c>
      <c r="B64" s="253" t="s">
        <v>515</v>
      </c>
      <c r="C64" s="243">
        <v>2</v>
      </c>
      <c r="D64" s="253">
        <v>60</v>
      </c>
      <c r="E64" s="262">
        <f t="shared" si="6"/>
        <v>0.4</v>
      </c>
      <c r="F64" s="240">
        <v>1057.81</v>
      </c>
      <c r="G64" s="263">
        <f t="shared" si="7"/>
        <v>423.12400000000002</v>
      </c>
      <c r="H64" s="125"/>
    </row>
    <row r="65" spans="1:8" x14ac:dyDescent="0.2">
      <c r="A65" s="245" t="s">
        <v>569</v>
      </c>
      <c r="B65" s="238" t="s">
        <v>515</v>
      </c>
      <c r="C65" s="239">
        <v>1</v>
      </c>
      <c r="D65" s="253">
        <v>60</v>
      </c>
      <c r="E65" s="262">
        <f t="shared" si="6"/>
        <v>0.2</v>
      </c>
      <c r="F65" s="240">
        <v>415.32</v>
      </c>
      <c r="G65" s="263">
        <f t="shared" si="7"/>
        <v>83.064000000000007</v>
      </c>
      <c r="H65" s="114"/>
    </row>
    <row r="66" spans="1:8" ht="25.5" x14ac:dyDescent="0.2">
      <c r="A66" s="245" t="s">
        <v>570</v>
      </c>
      <c r="B66" s="238" t="s">
        <v>515</v>
      </c>
      <c r="C66" s="239">
        <v>10</v>
      </c>
      <c r="D66" s="253">
        <v>60</v>
      </c>
      <c r="E66" s="262">
        <f t="shared" si="6"/>
        <v>2</v>
      </c>
      <c r="F66" s="240">
        <v>1143.4000000000001</v>
      </c>
      <c r="G66" s="263">
        <f t="shared" si="7"/>
        <v>2286.8000000000002</v>
      </c>
      <c r="H66" s="114"/>
    </row>
    <row r="67" spans="1:8" ht="25.5" x14ac:dyDescent="0.2">
      <c r="A67" s="245" t="s">
        <v>571</v>
      </c>
      <c r="B67" s="238" t="s">
        <v>515</v>
      </c>
      <c r="C67" s="239">
        <v>1</v>
      </c>
      <c r="D67" s="253">
        <v>60</v>
      </c>
      <c r="E67" s="262">
        <f t="shared" si="6"/>
        <v>0.2</v>
      </c>
      <c r="F67" s="240">
        <v>1260.81</v>
      </c>
      <c r="G67" s="263">
        <f t="shared" si="7"/>
        <v>252.16200000000001</v>
      </c>
      <c r="H67" s="114"/>
    </row>
    <row r="68" spans="1:8" ht="25.5" x14ac:dyDescent="0.2">
      <c r="A68" s="245" t="s">
        <v>572</v>
      </c>
      <c r="B68" s="238" t="s">
        <v>515</v>
      </c>
      <c r="C68" s="239">
        <v>5</v>
      </c>
      <c r="D68" s="253">
        <v>60</v>
      </c>
      <c r="E68" s="262">
        <f t="shared" si="6"/>
        <v>1</v>
      </c>
      <c r="F68" s="240">
        <v>1417.48</v>
      </c>
      <c r="G68" s="263">
        <f t="shared" si="7"/>
        <v>1417.48</v>
      </c>
      <c r="H68" s="114"/>
    </row>
    <row r="69" spans="1:8" x14ac:dyDescent="0.2">
      <c r="A69" s="560" t="s">
        <v>573</v>
      </c>
      <c r="B69" s="547"/>
      <c r="C69" s="547"/>
      <c r="D69" s="547"/>
      <c r="E69" s="547"/>
      <c r="F69" s="545"/>
      <c r="G69" s="263">
        <f>SUM(G61:G68)</f>
        <v>4771.05</v>
      </c>
      <c r="H69" s="45"/>
    </row>
    <row r="70" spans="1:8" x14ac:dyDescent="0.2">
      <c r="A70" s="560" t="s">
        <v>574</v>
      </c>
      <c r="B70" s="547"/>
      <c r="C70" s="547"/>
      <c r="D70" s="547"/>
      <c r="E70" s="547"/>
      <c r="F70" s="545"/>
      <c r="G70" s="263">
        <f>G69/12</f>
        <v>397.58750000000003</v>
      </c>
      <c r="H70" s="45"/>
    </row>
    <row r="71" spans="1:8" ht="14.25" x14ac:dyDescent="0.2">
      <c r="A71" s="123"/>
      <c r="B71" s="125"/>
      <c r="C71" s="125"/>
      <c r="D71" s="125"/>
      <c r="E71" s="257"/>
      <c r="F71" s="257"/>
      <c r="H71" s="45"/>
    </row>
    <row r="72" spans="1:8" ht="25.5" x14ac:dyDescent="0.2">
      <c r="A72" s="270" t="s">
        <v>575</v>
      </c>
      <c r="B72" s="235" t="s">
        <v>495</v>
      </c>
      <c r="C72" s="235" t="s">
        <v>497</v>
      </c>
      <c r="D72" s="236" t="s">
        <v>498</v>
      </c>
      <c r="E72" s="236" t="s">
        <v>499</v>
      </c>
      <c r="F72" s="123"/>
      <c r="H72" s="45"/>
    </row>
    <row r="73" spans="1:8" x14ac:dyDescent="0.2">
      <c r="A73" s="269" t="s">
        <v>576</v>
      </c>
      <c r="B73" s="253" t="s">
        <v>577</v>
      </c>
      <c r="C73" s="247">
        <v>2</v>
      </c>
      <c r="D73" s="240">
        <v>41.28</v>
      </c>
      <c r="E73" s="271">
        <f t="shared" ref="E73:E83" si="8">C73*D73</f>
        <v>82.56</v>
      </c>
      <c r="F73" s="123"/>
      <c r="H73" s="246"/>
    </row>
    <row r="74" spans="1:8" x14ac:dyDescent="0.2">
      <c r="A74" s="269" t="s">
        <v>578</v>
      </c>
      <c r="B74" s="253" t="s">
        <v>577</v>
      </c>
      <c r="C74" s="247">
        <v>2</v>
      </c>
      <c r="D74" s="240">
        <v>34.07</v>
      </c>
      <c r="E74" s="271">
        <f t="shared" si="8"/>
        <v>68.14</v>
      </c>
      <c r="F74" s="123"/>
      <c r="H74" s="246"/>
    </row>
    <row r="75" spans="1:8" ht="25.5" x14ac:dyDescent="0.2">
      <c r="A75" s="269" t="s">
        <v>579</v>
      </c>
      <c r="B75" s="253" t="s">
        <v>580</v>
      </c>
      <c r="C75" s="247">
        <v>2</v>
      </c>
      <c r="D75" s="240">
        <v>60.97</v>
      </c>
      <c r="E75" s="271">
        <f t="shared" si="8"/>
        <v>121.94</v>
      </c>
      <c r="F75" s="123"/>
      <c r="H75" s="246"/>
    </row>
    <row r="76" spans="1:8" x14ac:dyDescent="0.2">
      <c r="A76" s="269" t="s">
        <v>581</v>
      </c>
      <c r="B76" s="253" t="s">
        <v>577</v>
      </c>
      <c r="C76" s="247">
        <v>2</v>
      </c>
      <c r="D76" s="240">
        <v>84.5</v>
      </c>
      <c r="E76" s="271">
        <f t="shared" si="8"/>
        <v>169</v>
      </c>
      <c r="F76" s="123"/>
      <c r="H76" s="246"/>
    </row>
    <row r="77" spans="1:8" x14ac:dyDescent="0.2">
      <c r="A77" s="269" t="s">
        <v>582</v>
      </c>
      <c r="B77" s="253" t="s">
        <v>580</v>
      </c>
      <c r="C77" s="247">
        <v>1</v>
      </c>
      <c r="D77" s="240">
        <v>36.979999999999997</v>
      </c>
      <c r="E77" s="271">
        <f t="shared" si="8"/>
        <v>36.979999999999997</v>
      </c>
      <c r="F77" s="123"/>
      <c r="H77" s="246"/>
    </row>
    <row r="78" spans="1:8" x14ac:dyDescent="0.2">
      <c r="A78" s="269" t="s">
        <v>583</v>
      </c>
      <c r="B78" s="253" t="s">
        <v>515</v>
      </c>
      <c r="C78" s="247">
        <v>1</v>
      </c>
      <c r="D78" s="240">
        <v>13</v>
      </c>
      <c r="E78" s="271">
        <f t="shared" si="8"/>
        <v>13</v>
      </c>
      <c r="F78" s="123"/>
      <c r="H78" s="246"/>
    </row>
    <row r="79" spans="1:8" x14ac:dyDescent="0.2">
      <c r="A79" s="269" t="s">
        <v>584</v>
      </c>
      <c r="B79" s="253" t="s">
        <v>585</v>
      </c>
      <c r="C79" s="247">
        <v>24</v>
      </c>
      <c r="D79" s="240">
        <v>3.63</v>
      </c>
      <c r="E79" s="271">
        <f t="shared" si="8"/>
        <v>87.12</v>
      </c>
      <c r="F79" s="123"/>
      <c r="H79" s="246"/>
    </row>
    <row r="80" spans="1:8" x14ac:dyDescent="0.2">
      <c r="A80" s="269" t="s">
        <v>586</v>
      </c>
      <c r="B80" s="253" t="s">
        <v>585</v>
      </c>
      <c r="C80" s="247">
        <v>24</v>
      </c>
      <c r="D80" s="240">
        <v>7.61</v>
      </c>
      <c r="E80" s="271">
        <f t="shared" si="8"/>
        <v>182.64000000000001</v>
      </c>
      <c r="F80" s="123"/>
      <c r="H80" s="246"/>
    </row>
    <row r="81" spans="1:8" x14ac:dyDescent="0.2">
      <c r="A81" s="269" t="s">
        <v>587</v>
      </c>
      <c r="B81" s="253" t="s">
        <v>515</v>
      </c>
      <c r="C81" s="247">
        <v>12</v>
      </c>
      <c r="D81" s="240">
        <v>5.83</v>
      </c>
      <c r="E81" s="271">
        <f t="shared" si="8"/>
        <v>69.960000000000008</v>
      </c>
      <c r="F81" s="123"/>
      <c r="H81" s="246"/>
    </row>
    <row r="82" spans="1:8" x14ac:dyDescent="0.2">
      <c r="A82" s="269" t="s">
        <v>588</v>
      </c>
      <c r="B82" s="253" t="s">
        <v>515</v>
      </c>
      <c r="C82" s="247">
        <v>1</v>
      </c>
      <c r="D82" s="240">
        <v>4.4400000000000004</v>
      </c>
      <c r="E82" s="271">
        <f t="shared" si="8"/>
        <v>4.4400000000000004</v>
      </c>
      <c r="F82" s="123"/>
      <c r="H82" s="246"/>
    </row>
    <row r="83" spans="1:8" x14ac:dyDescent="0.2">
      <c r="A83" s="269" t="s">
        <v>589</v>
      </c>
      <c r="B83" s="253" t="s">
        <v>515</v>
      </c>
      <c r="C83" s="247">
        <v>1</v>
      </c>
      <c r="D83" s="240">
        <v>1.24</v>
      </c>
      <c r="E83" s="271">
        <f t="shared" si="8"/>
        <v>1.24</v>
      </c>
      <c r="F83" s="123"/>
      <c r="H83" s="246"/>
    </row>
    <row r="84" spans="1:8" x14ac:dyDescent="0.2">
      <c r="A84" s="560" t="s">
        <v>590</v>
      </c>
      <c r="B84" s="547"/>
      <c r="C84" s="547"/>
      <c r="D84" s="545"/>
      <c r="E84" s="272">
        <f>SUM(E73:E83)</f>
        <v>837.0200000000001</v>
      </c>
      <c r="F84" s="123"/>
    </row>
    <row r="85" spans="1:8" x14ac:dyDescent="0.2">
      <c r="A85" s="560" t="s">
        <v>591</v>
      </c>
      <c r="B85" s="547"/>
      <c r="C85" s="547"/>
      <c r="D85" s="545"/>
      <c r="E85" s="272">
        <f>E84/12</f>
        <v>69.751666666666679</v>
      </c>
      <c r="F85" s="273"/>
    </row>
    <row r="86" spans="1:8" ht="14.25" x14ac:dyDescent="0.2">
      <c r="A86" s="123"/>
      <c r="B86" s="125"/>
      <c r="C86" s="125"/>
      <c r="D86" s="125"/>
      <c r="E86" s="257"/>
      <c r="F86" s="257"/>
    </row>
    <row r="87" spans="1:8" ht="19.5" x14ac:dyDescent="0.2">
      <c r="A87" s="274" t="s">
        <v>592</v>
      </c>
      <c r="B87" s="558" t="s">
        <v>593</v>
      </c>
      <c r="C87" s="545"/>
      <c r="D87" s="558" t="s">
        <v>594</v>
      </c>
      <c r="E87" s="545"/>
      <c r="F87" s="559" t="s">
        <v>595</v>
      </c>
      <c r="G87" s="547"/>
      <c r="H87" s="545"/>
    </row>
    <row r="88" spans="1:8" x14ac:dyDescent="0.2">
      <c r="A88" s="275" t="s">
        <v>596</v>
      </c>
      <c r="B88" s="553">
        <f>F33</f>
        <v>56886.840000000004</v>
      </c>
      <c r="C88" s="545"/>
      <c r="D88" s="553">
        <f t="shared" ref="D88:D91" si="9">B88/12</f>
        <v>4740.5700000000006</v>
      </c>
      <c r="E88" s="545"/>
      <c r="F88" s="552">
        <f>D88/H99</f>
        <v>474.19867147967807</v>
      </c>
      <c r="G88" s="547"/>
      <c r="H88" s="545"/>
    </row>
    <row r="89" spans="1:8" x14ac:dyDescent="0.2">
      <c r="A89" s="275" t="s">
        <v>597</v>
      </c>
      <c r="B89" s="553">
        <f>F40</f>
        <v>0</v>
      </c>
      <c r="C89" s="545"/>
      <c r="D89" s="553">
        <f t="shared" si="9"/>
        <v>0</v>
      </c>
      <c r="E89" s="545"/>
      <c r="F89" s="552">
        <f>D89/H99</f>
        <v>0</v>
      </c>
      <c r="G89" s="547"/>
      <c r="H89" s="545"/>
    </row>
    <row r="90" spans="1:8" x14ac:dyDescent="0.2">
      <c r="A90" s="275" t="s">
        <v>598</v>
      </c>
      <c r="B90" s="553">
        <f>G57</f>
        <v>6093.7749999999996</v>
      </c>
      <c r="C90" s="545"/>
      <c r="D90" s="553">
        <f t="shared" si="9"/>
        <v>507.8145833333333</v>
      </c>
      <c r="E90" s="545"/>
      <c r="F90" s="552">
        <f>D90/H99</f>
        <v>50.796634323440621</v>
      </c>
      <c r="G90" s="547"/>
      <c r="H90" s="545"/>
    </row>
    <row r="91" spans="1:8" x14ac:dyDescent="0.2">
      <c r="A91" s="256" t="s">
        <v>599</v>
      </c>
      <c r="B91" s="549">
        <f>SUM(B88:B90)</f>
        <v>62980.615000000005</v>
      </c>
      <c r="C91" s="545"/>
      <c r="D91" s="549">
        <f t="shared" si="9"/>
        <v>5248.3845833333335</v>
      </c>
      <c r="E91" s="545"/>
      <c r="F91" s="550">
        <f>F88+F89+F90</f>
        <v>524.99530580311864</v>
      </c>
      <c r="G91" s="547"/>
      <c r="H91" s="545"/>
    </row>
    <row r="92" spans="1:8" x14ac:dyDescent="0.2">
      <c r="A92" s="562"/>
      <c r="B92" s="547"/>
      <c r="C92" s="547"/>
      <c r="D92" s="547"/>
      <c r="E92" s="545"/>
      <c r="F92" s="552"/>
      <c r="G92" s="547"/>
      <c r="H92" s="545"/>
    </row>
    <row r="93" spans="1:8" x14ac:dyDescent="0.2">
      <c r="A93" s="256" t="s">
        <v>563</v>
      </c>
      <c r="B93" s="549">
        <f>G69</f>
        <v>4771.05</v>
      </c>
      <c r="C93" s="545"/>
      <c r="D93" s="549">
        <f>B93/12</f>
        <v>397.58750000000003</v>
      </c>
      <c r="E93" s="545"/>
      <c r="F93" s="550">
        <f>D93/H99</f>
        <v>39.77063186429617</v>
      </c>
      <c r="G93" s="547"/>
      <c r="H93" s="545"/>
    </row>
    <row r="94" spans="1:8" x14ac:dyDescent="0.2">
      <c r="A94" s="551"/>
      <c r="B94" s="547"/>
      <c r="C94" s="547"/>
      <c r="D94" s="547"/>
      <c r="E94" s="545"/>
      <c r="F94" s="552"/>
      <c r="G94" s="547"/>
      <c r="H94" s="545"/>
    </row>
    <row r="95" spans="1:8" x14ac:dyDescent="0.2">
      <c r="A95" s="256" t="s">
        <v>600</v>
      </c>
      <c r="B95" s="549">
        <f>E84</f>
        <v>837.0200000000001</v>
      </c>
      <c r="C95" s="545"/>
      <c r="D95" s="549">
        <f>B95/12</f>
        <v>69.751666666666679</v>
      </c>
      <c r="E95" s="545"/>
      <c r="F95" s="550">
        <f>D95</f>
        <v>69.751666666666679</v>
      </c>
      <c r="G95" s="547"/>
      <c r="H95" s="545"/>
    </row>
    <row r="96" spans="1:8" x14ac:dyDescent="0.2">
      <c r="A96" s="551"/>
      <c r="B96" s="547"/>
      <c r="C96" s="547"/>
      <c r="D96" s="547"/>
      <c r="E96" s="545"/>
      <c r="F96" s="552"/>
      <c r="G96" s="547"/>
      <c r="H96" s="545"/>
    </row>
    <row r="97" spans="1:8" x14ac:dyDescent="0.2">
      <c r="A97" s="256" t="s">
        <v>601</v>
      </c>
      <c r="B97" s="544">
        <f>B91+B93+B95</f>
        <v>68588.685000000012</v>
      </c>
      <c r="C97" s="545"/>
      <c r="D97" s="544">
        <f>B97/12</f>
        <v>5715.723750000001</v>
      </c>
      <c r="E97" s="545"/>
      <c r="F97" s="546">
        <f>F91+F93+F95</f>
        <v>634.51760433408151</v>
      </c>
      <c r="G97" s="547"/>
      <c r="H97" s="545"/>
    </row>
    <row r="98" spans="1:8" x14ac:dyDescent="0.2">
      <c r="A98" s="276"/>
      <c r="B98" s="277"/>
      <c r="C98" s="277"/>
      <c r="D98" s="277"/>
      <c r="E98" s="277"/>
      <c r="F98" s="273"/>
    </row>
    <row r="99" spans="1:8" x14ac:dyDescent="0.2">
      <c r="A99" s="548" t="s">
        <v>602</v>
      </c>
      <c r="B99" s="547"/>
      <c r="C99" s="547"/>
      <c r="D99" s="547"/>
      <c r="E99" s="547"/>
      <c r="F99" s="547"/>
      <c r="G99" s="545"/>
      <c r="H99" s="278">
        <f>'Cálculo Quantidade'!E21</f>
        <v>9.9970124024338585</v>
      </c>
    </row>
    <row r="100" spans="1:8" ht="14.25" x14ac:dyDescent="0.2">
      <c r="A100" s="123"/>
      <c r="B100" s="125"/>
      <c r="C100" s="125"/>
      <c r="D100" s="125"/>
      <c r="E100" s="257"/>
      <c r="F100" s="257"/>
    </row>
    <row r="101" spans="1:8" x14ac:dyDescent="0.2">
      <c r="A101" s="563" t="s">
        <v>603</v>
      </c>
      <c r="B101" s="306"/>
      <c r="C101" s="306"/>
      <c r="D101" s="306"/>
      <c r="E101" s="306"/>
      <c r="F101" s="306"/>
      <c r="G101" s="306"/>
      <c r="H101" s="306"/>
    </row>
    <row r="102" spans="1:8" x14ac:dyDescent="0.2">
      <c r="A102" s="563" t="s">
        <v>604</v>
      </c>
      <c r="B102" s="306"/>
      <c r="C102" s="306"/>
      <c r="D102" s="306"/>
      <c r="E102" s="306"/>
      <c r="F102" s="306"/>
      <c r="G102" s="306"/>
      <c r="H102" s="306"/>
    </row>
    <row r="103" spans="1:8" x14ac:dyDescent="0.2">
      <c r="A103" s="563" t="s">
        <v>605</v>
      </c>
      <c r="B103" s="306"/>
      <c r="C103" s="306"/>
      <c r="D103" s="306"/>
      <c r="E103" s="306"/>
      <c r="F103" s="306"/>
      <c r="G103" s="306"/>
      <c r="H103" s="306"/>
    </row>
    <row r="104" spans="1:8" ht="69.75" customHeight="1" x14ac:dyDescent="0.2">
      <c r="A104" s="561" t="s">
        <v>631</v>
      </c>
      <c r="B104" s="561"/>
      <c r="C104" s="561"/>
      <c r="D104" s="561"/>
      <c r="E104" s="561"/>
      <c r="F104" s="561"/>
      <c r="G104" s="561"/>
      <c r="H104" s="561"/>
    </row>
    <row r="105" spans="1:8" ht="14.25" x14ac:dyDescent="0.2">
      <c r="A105" s="123"/>
      <c r="B105" s="125"/>
      <c r="C105" s="125"/>
      <c r="D105" s="125"/>
      <c r="E105" s="257"/>
      <c r="F105" s="257"/>
    </row>
    <row r="106" spans="1:8" ht="14.25" x14ac:dyDescent="0.2">
      <c r="A106" s="123"/>
      <c r="B106" s="125"/>
      <c r="C106" s="125"/>
      <c r="D106" s="125"/>
      <c r="E106" s="257"/>
      <c r="F106" s="257"/>
    </row>
    <row r="107" spans="1:8" ht="14.25" x14ac:dyDescent="0.2">
      <c r="A107" s="123"/>
      <c r="B107" s="125"/>
      <c r="C107" s="125"/>
      <c r="D107" s="125"/>
      <c r="E107" s="257"/>
      <c r="F107" s="257"/>
    </row>
    <row r="108" spans="1:8" ht="14.25" x14ac:dyDescent="0.2">
      <c r="A108" s="123"/>
      <c r="B108" s="125"/>
      <c r="C108" s="125"/>
      <c r="D108" s="125"/>
      <c r="E108" s="257"/>
      <c r="F108" s="257"/>
    </row>
    <row r="109" spans="1:8" ht="14.25" x14ac:dyDescent="0.2">
      <c r="A109" s="123"/>
      <c r="B109" s="125"/>
      <c r="C109" s="125"/>
      <c r="D109" s="125"/>
      <c r="E109" s="257"/>
      <c r="F109" s="257"/>
    </row>
    <row r="110" spans="1:8" ht="14.25" x14ac:dyDescent="0.2">
      <c r="A110" s="123"/>
      <c r="B110" s="125"/>
      <c r="C110" s="125"/>
      <c r="D110" s="125"/>
      <c r="E110" s="257"/>
      <c r="F110" s="257"/>
    </row>
    <row r="111" spans="1:8" ht="14.25" x14ac:dyDescent="0.2">
      <c r="A111" s="123"/>
      <c r="B111" s="125"/>
      <c r="C111" s="125"/>
      <c r="D111" s="125"/>
      <c r="E111" s="257"/>
      <c r="F111" s="257"/>
    </row>
    <row r="112" spans="1:8" ht="14.25" x14ac:dyDescent="0.2">
      <c r="A112" s="123"/>
      <c r="B112" s="125"/>
      <c r="C112" s="125"/>
      <c r="D112" s="125"/>
      <c r="E112" s="257"/>
      <c r="F112" s="257"/>
    </row>
    <row r="113" spans="1:6" ht="14.25" x14ac:dyDescent="0.2">
      <c r="A113" s="123"/>
      <c r="B113" s="125"/>
      <c r="C113" s="125"/>
      <c r="D113" s="125"/>
      <c r="E113" s="257"/>
      <c r="F113" s="257"/>
    </row>
    <row r="114" spans="1:6" ht="14.25" x14ac:dyDescent="0.2">
      <c r="A114" s="123"/>
      <c r="B114" s="125"/>
      <c r="C114" s="125"/>
      <c r="D114" s="125"/>
      <c r="E114" s="257"/>
      <c r="F114" s="257"/>
    </row>
    <row r="115" spans="1:6" ht="14.25" x14ac:dyDescent="0.2">
      <c r="A115" s="123"/>
      <c r="B115" s="125"/>
      <c r="C115" s="125"/>
      <c r="D115" s="125"/>
      <c r="E115" s="257"/>
      <c r="F115" s="257"/>
    </row>
    <row r="116" spans="1:6" ht="14.25" x14ac:dyDescent="0.2">
      <c r="A116" s="123"/>
      <c r="B116" s="125"/>
      <c r="C116" s="125"/>
      <c r="D116" s="125"/>
      <c r="E116" s="257"/>
      <c r="F116" s="257"/>
    </row>
    <row r="117" spans="1:6" ht="14.25" x14ac:dyDescent="0.2">
      <c r="A117" s="123"/>
      <c r="B117" s="125"/>
      <c r="C117" s="125"/>
      <c r="D117" s="125"/>
      <c r="E117" s="257"/>
      <c r="F117" s="257"/>
    </row>
    <row r="118" spans="1:6" ht="14.25" x14ac:dyDescent="0.2">
      <c r="A118" s="123"/>
      <c r="B118" s="125"/>
      <c r="C118" s="125"/>
      <c r="D118" s="125"/>
      <c r="E118" s="257"/>
      <c r="F118" s="257"/>
    </row>
    <row r="119" spans="1:6" ht="14.25" x14ac:dyDescent="0.2">
      <c r="A119" s="123"/>
      <c r="B119" s="125"/>
      <c r="C119" s="125"/>
      <c r="D119" s="125"/>
      <c r="E119" s="257"/>
      <c r="F119" s="257"/>
    </row>
    <row r="120" spans="1:6" ht="14.25" x14ac:dyDescent="0.2">
      <c r="A120" s="123"/>
      <c r="B120" s="125"/>
      <c r="C120" s="125"/>
      <c r="D120" s="125"/>
      <c r="E120" s="257"/>
      <c r="F120" s="257"/>
    </row>
    <row r="121" spans="1:6" ht="14.25" x14ac:dyDescent="0.2">
      <c r="A121" s="123"/>
      <c r="B121" s="125"/>
      <c r="C121" s="125"/>
      <c r="D121" s="125"/>
      <c r="E121" s="257"/>
      <c r="F121" s="257"/>
    </row>
    <row r="122" spans="1:6" ht="14.25" x14ac:dyDescent="0.2">
      <c r="A122" s="123"/>
      <c r="B122" s="125"/>
      <c r="C122" s="125"/>
      <c r="D122" s="125"/>
      <c r="E122" s="257"/>
      <c r="F122" s="257"/>
    </row>
    <row r="123" spans="1:6" ht="14.25" x14ac:dyDescent="0.2">
      <c r="A123" s="123"/>
      <c r="B123" s="125"/>
      <c r="C123" s="125"/>
      <c r="D123" s="125"/>
      <c r="E123" s="257"/>
      <c r="F123" s="257"/>
    </row>
    <row r="124" spans="1:6" ht="14.25" x14ac:dyDescent="0.2">
      <c r="A124" s="123"/>
      <c r="B124" s="125"/>
      <c r="C124" s="125"/>
      <c r="D124" s="125"/>
      <c r="E124" s="257"/>
      <c r="F124" s="257"/>
    </row>
    <row r="125" spans="1:6" ht="14.25" x14ac:dyDescent="0.2">
      <c r="A125" s="123"/>
      <c r="B125" s="125"/>
      <c r="C125" s="125"/>
      <c r="D125" s="125"/>
      <c r="E125" s="257"/>
      <c r="F125" s="257"/>
    </row>
    <row r="126" spans="1:6" ht="14.25" x14ac:dyDescent="0.2">
      <c r="A126" s="123"/>
      <c r="B126" s="125"/>
      <c r="C126" s="125"/>
      <c r="D126" s="125"/>
      <c r="E126" s="257"/>
      <c r="F126" s="257"/>
    </row>
    <row r="127" spans="1:6" ht="14.25" x14ac:dyDescent="0.2">
      <c r="A127" s="123"/>
      <c r="B127" s="125"/>
      <c r="C127" s="125"/>
      <c r="D127" s="125"/>
      <c r="E127" s="257"/>
      <c r="F127" s="257"/>
    </row>
    <row r="128" spans="1:6" ht="14.25" x14ac:dyDescent="0.2">
      <c r="A128" s="123"/>
      <c r="B128" s="125"/>
      <c r="C128" s="125"/>
      <c r="D128" s="125"/>
      <c r="E128" s="257"/>
      <c r="F128" s="257"/>
    </row>
    <row r="129" spans="1:6" ht="14.25" x14ac:dyDescent="0.2">
      <c r="A129" s="123"/>
      <c r="B129" s="125"/>
      <c r="C129" s="125"/>
      <c r="D129" s="125"/>
      <c r="E129" s="257"/>
      <c r="F129" s="257"/>
    </row>
    <row r="130" spans="1:6" ht="14.25" x14ac:dyDescent="0.2">
      <c r="A130" s="123"/>
      <c r="B130" s="125"/>
      <c r="C130" s="125"/>
      <c r="D130" s="125"/>
      <c r="E130" s="257"/>
      <c r="F130" s="257"/>
    </row>
    <row r="131" spans="1:6" ht="14.25" x14ac:dyDescent="0.2">
      <c r="A131" s="123"/>
      <c r="B131" s="125"/>
      <c r="C131" s="125"/>
      <c r="D131" s="125"/>
      <c r="E131" s="257"/>
      <c r="F131" s="257"/>
    </row>
    <row r="132" spans="1:6" ht="14.25" x14ac:dyDescent="0.2">
      <c r="A132" s="123"/>
      <c r="B132" s="125"/>
      <c r="C132" s="125"/>
      <c r="D132" s="125"/>
      <c r="E132" s="257"/>
      <c r="F132" s="257"/>
    </row>
    <row r="133" spans="1:6" ht="14.25" x14ac:dyDescent="0.2">
      <c r="A133" s="123"/>
      <c r="B133" s="125"/>
      <c r="C133" s="125"/>
      <c r="D133" s="125"/>
      <c r="E133" s="257"/>
      <c r="F133" s="257"/>
    </row>
    <row r="134" spans="1:6" ht="14.25" x14ac:dyDescent="0.2">
      <c r="A134" s="123"/>
      <c r="B134" s="125"/>
      <c r="C134" s="125"/>
      <c r="D134" s="125"/>
      <c r="E134" s="257"/>
      <c r="F134" s="257"/>
    </row>
    <row r="135" spans="1:6" ht="14.25" x14ac:dyDescent="0.2">
      <c r="A135" s="123"/>
      <c r="B135" s="125"/>
      <c r="C135" s="125"/>
      <c r="D135" s="125"/>
      <c r="E135" s="257"/>
      <c r="F135" s="257"/>
    </row>
    <row r="136" spans="1:6" ht="14.25" x14ac:dyDescent="0.2">
      <c r="A136" s="123"/>
      <c r="B136" s="125"/>
      <c r="C136" s="125"/>
      <c r="D136" s="125"/>
      <c r="E136" s="257"/>
      <c r="F136" s="257"/>
    </row>
    <row r="137" spans="1:6" ht="14.25" x14ac:dyDescent="0.2">
      <c r="A137" s="123"/>
      <c r="B137" s="125"/>
      <c r="C137" s="125"/>
      <c r="D137" s="125"/>
      <c r="E137" s="257"/>
      <c r="F137" s="257"/>
    </row>
    <row r="138" spans="1:6" ht="14.25" x14ac:dyDescent="0.2">
      <c r="A138" s="123"/>
      <c r="B138" s="125"/>
      <c r="C138" s="125"/>
      <c r="D138" s="125"/>
      <c r="E138" s="257"/>
      <c r="F138" s="257"/>
    </row>
    <row r="139" spans="1:6" ht="14.25" x14ac:dyDescent="0.2">
      <c r="A139" s="123"/>
      <c r="B139" s="125"/>
      <c r="C139" s="125"/>
      <c r="D139" s="125"/>
      <c r="E139" s="257"/>
      <c r="F139" s="257"/>
    </row>
    <row r="140" spans="1:6" ht="14.25" x14ac:dyDescent="0.2">
      <c r="A140" s="123"/>
      <c r="B140" s="125"/>
      <c r="C140" s="125"/>
      <c r="D140" s="125"/>
      <c r="E140" s="257"/>
      <c r="F140" s="257"/>
    </row>
    <row r="141" spans="1:6" ht="14.25" x14ac:dyDescent="0.2">
      <c r="A141" s="123"/>
      <c r="B141" s="125"/>
      <c r="C141" s="125"/>
      <c r="D141" s="125"/>
      <c r="E141" s="257"/>
      <c r="F141" s="257"/>
    </row>
    <row r="142" spans="1:6" ht="14.25" x14ac:dyDescent="0.2">
      <c r="A142" s="123"/>
      <c r="B142" s="125"/>
      <c r="C142" s="125"/>
      <c r="D142" s="125"/>
      <c r="E142" s="257"/>
      <c r="F142" s="257"/>
    </row>
    <row r="143" spans="1:6" ht="14.25" x14ac:dyDescent="0.2">
      <c r="A143" s="123"/>
      <c r="B143" s="125"/>
      <c r="C143" s="125"/>
      <c r="D143" s="125"/>
      <c r="E143" s="257"/>
      <c r="F143" s="257"/>
    </row>
    <row r="144" spans="1:6" ht="14.25" x14ac:dyDescent="0.2">
      <c r="A144" s="123"/>
      <c r="B144" s="125"/>
      <c r="C144" s="125"/>
      <c r="D144" s="125"/>
      <c r="E144" s="257"/>
      <c r="F144" s="257"/>
    </row>
    <row r="145" spans="1:6" ht="14.25" x14ac:dyDescent="0.2">
      <c r="A145" s="123"/>
      <c r="B145" s="125"/>
      <c r="C145" s="125"/>
      <c r="D145" s="125"/>
      <c r="E145" s="257"/>
      <c r="F145" s="257"/>
    </row>
    <row r="146" spans="1:6" ht="14.25" x14ac:dyDescent="0.2">
      <c r="A146" s="123"/>
      <c r="B146" s="125"/>
      <c r="C146" s="125"/>
      <c r="D146" s="125"/>
      <c r="E146" s="257"/>
      <c r="F146" s="257"/>
    </row>
    <row r="147" spans="1:6" ht="14.25" x14ac:dyDescent="0.2">
      <c r="A147" s="123"/>
      <c r="B147" s="125"/>
      <c r="C147" s="125"/>
      <c r="D147" s="125"/>
      <c r="E147" s="257"/>
      <c r="F147" s="257"/>
    </row>
    <row r="148" spans="1:6" ht="14.25" x14ac:dyDescent="0.2">
      <c r="A148" s="123"/>
      <c r="B148" s="125"/>
      <c r="C148" s="125"/>
      <c r="D148" s="125"/>
      <c r="E148" s="257"/>
      <c r="F148" s="257"/>
    </row>
    <row r="149" spans="1:6" ht="14.25" x14ac:dyDescent="0.2">
      <c r="A149" s="123"/>
      <c r="B149" s="125"/>
      <c r="C149" s="125"/>
      <c r="D149" s="125"/>
      <c r="E149" s="257"/>
      <c r="F149" s="257"/>
    </row>
    <row r="150" spans="1:6" ht="14.25" x14ac:dyDescent="0.2">
      <c r="A150" s="123"/>
      <c r="B150" s="125"/>
      <c r="C150" s="125"/>
      <c r="D150" s="125"/>
      <c r="E150" s="257"/>
      <c r="F150" s="257"/>
    </row>
    <row r="151" spans="1:6" ht="14.25" x14ac:dyDescent="0.2">
      <c r="A151" s="123"/>
      <c r="B151" s="125"/>
      <c r="C151" s="125"/>
      <c r="D151" s="125"/>
      <c r="E151" s="257"/>
      <c r="F151" s="257"/>
    </row>
    <row r="152" spans="1:6" ht="14.25" x14ac:dyDescent="0.2">
      <c r="A152" s="123"/>
      <c r="B152" s="125"/>
      <c r="C152" s="125"/>
      <c r="D152" s="125"/>
      <c r="E152" s="257"/>
      <c r="F152" s="257"/>
    </row>
    <row r="153" spans="1:6" ht="14.25" x14ac:dyDescent="0.2">
      <c r="A153" s="123"/>
      <c r="B153" s="125"/>
      <c r="C153" s="125"/>
      <c r="D153" s="125"/>
      <c r="E153" s="257"/>
      <c r="F153" s="257"/>
    </row>
    <row r="154" spans="1:6" ht="14.25" x14ac:dyDescent="0.2">
      <c r="A154" s="123"/>
      <c r="B154" s="125"/>
      <c r="C154" s="125"/>
      <c r="D154" s="125"/>
      <c r="E154" s="257"/>
      <c r="F154" s="257"/>
    </row>
    <row r="155" spans="1:6" ht="14.25" x14ac:dyDescent="0.2">
      <c r="A155" s="123"/>
      <c r="B155" s="125"/>
      <c r="C155" s="125"/>
      <c r="D155" s="125"/>
      <c r="E155" s="257"/>
      <c r="F155" s="257"/>
    </row>
    <row r="156" spans="1:6" ht="14.25" x14ac:dyDescent="0.2">
      <c r="A156" s="123"/>
      <c r="B156" s="125"/>
      <c r="C156" s="125"/>
      <c r="D156" s="125"/>
      <c r="E156" s="257"/>
      <c r="F156" s="257"/>
    </row>
    <row r="157" spans="1:6" ht="14.25" x14ac:dyDescent="0.2">
      <c r="A157" s="123"/>
      <c r="B157" s="125"/>
      <c r="C157" s="125"/>
      <c r="D157" s="125"/>
      <c r="E157" s="257"/>
      <c r="F157" s="257"/>
    </row>
    <row r="158" spans="1:6" ht="14.25" x14ac:dyDescent="0.2">
      <c r="A158" s="123"/>
      <c r="B158" s="125"/>
      <c r="C158" s="125"/>
      <c r="D158" s="125"/>
      <c r="E158" s="257"/>
      <c r="F158" s="257"/>
    </row>
    <row r="159" spans="1:6" ht="14.25" x14ac:dyDescent="0.2">
      <c r="A159" s="123"/>
      <c r="B159" s="125"/>
      <c r="C159" s="125"/>
      <c r="D159" s="125"/>
      <c r="E159" s="257"/>
      <c r="F159" s="257"/>
    </row>
    <row r="160" spans="1:6" ht="14.25" x14ac:dyDescent="0.2">
      <c r="A160" s="123"/>
      <c r="B160" s="125"/>
      <c r="C160" s="125"/>
      <c r="D160" s="125"/>
      <c r="E160" s="257"/>
      <c r="F160" s="257"/>
    </row>
    <row r="161" spans="1:6" ht="14.25" x14ac:dyDescent="0.2">
      <c r="A161" s="123"/>
      <c r="B161" s="125"/>
      <c r="C161" s="125"/>
      <c r="D161" s="125"/>
      <c r="E161" s="257"/>
      <c r="F161" s="257"/>
    </row>
    <row r="162" spans="1:6" ht="14.25" x14ac:dyDescent="0.2">
      <c r="A162" s="123"/>
      <c r="B162" s="125"/>
      <c r="C162" s="125"/>
      <c r="D162" s="125"/>
      <c r="E162" s="257"/>
      <c r="F162" s="257"/>
    </row>
    <row r="163" spans="1:6" ht="14.25" x14ac:dyDescent="0.2">
      <c r="A163" s="123"/>
      <c r="B163" s="125"/>
      <c r="C163" s="125"/>
      <c r="D163" s="125"/>
      <c r="E163" s="257"/>
      <c r="F163" s="257"/>
    </row>
    <row r="164" spans="1:6" ht="14.25" x14ac:dyDescent="0.2">
      <c r="A164" s="123"/>
      <c r="B164" s="125"/>
      <c r="C164" s="125"/>
      <c r="D164" s="125"/>
      <c r="E164" s="257"/>
      <c r="F164" s="257"/>
    </row>
    <row r="165" spans="1:6" ht="14.25" x14ac:dyDescent="0.2">
      <c r="A165" s="123"/>
      <c r="B165" s="125"/>
      <c r="C165" s="125"/>
      <c r="D165" s="125"/>
      <c r="E165" s="257"/>
      <c r="F165" s="257"/>
    </row>
    <row r="166" spans="1:6" ht="14.25" x14ac:dyDescent="0.2">
      <c r="A166" s="123"/>
      <c r="B166" s="125"/>
      <c r="C166" s="125"/>
      <c r="D166" s="125"/>
      <c r="E166" s="257"/>
      <c r="F166" s="257"/>
    </row>
    <row r="167" spans="1:6" ht="14.25" x14ac:dyDescent="0.2">
      <c r="A167" s="123"/>
      <c r="B167" s="125"/>
      <c r="C167" s="125"/>
      <c r="D167" s="125"/>
      <c r="E167" s="257"/>
      <c r="F167" s="257"/>
    </row>
    <row r="168" spans="1:6" ht="14.25" x14ac:dyDescent="0.2">
      <c r="A168" s="123"/>
      <c r="B168" s="125"/>
      <c r="C168" s="125"/>
      <c r="D168" s="125"/>
      <c r="E168" s="257"/>
      <c r="F168" s="257"/>
    </row>
    <row r="169" spans="1:6" ht="14.25" x14ac:dyDescent="0.2">
      <c r="A169" s="123"/>
      <c r="B169" s="125"/>
      <c r="C169" s="125"/>
      <c r="D169" s="125"/>
      <c r="E169" s="257"/>
      <c r="F169" s="257"/>
    </row>
    <row r="170" spans="1:6" ht="14.25" x14ac:dyDescent="0.2">
      <c r="A170" s="123"/>
      <c r="B170" s="125"/>
      <c r="C170" s="125"/>
      <c r="D170" s="125"/>
      <c r="E170" s="257"/>
      <c r="F170" s="257"/>
    </row>
    <row r="171" spans="1:6" ht="14.25" x14ac:dyDescent="0.2">
      <c r="A171" s="123"/>
      <c r="B171" s="125"/>
      <c r="C171" s="125"/>
      <c r="D171" s="125"/>
      <c r="E171" s="257"/>
      <c r="F171" s="257"/>
    </row>
    <row r="172" spans="1:6" ht="14.25" x14ac:dyDescent="0.2">
      <c r="A172" s="123"/>
      <c r="B172" s="125"/>
      <c r="C172" s="125"/>
      <c r="D172" s="125"/>
      <c r="E172" s="257"/>
      <c r="F172" s="257"/>
    </row>
    <row r="173" spans="1:6" ht="14.25" x14ac:dyDescent="0.2">
      <c r="A173" s="123"/>
      <c r="B173" s="125"/>
      <c r="C173" s="125"/>
      <c r="D173" s="125"/>
      <c r="E173" s="257"/>
      <c r="F173" s="257"/>
    </row>
    <row r="174" spans="1:6" ht="14.25" x14ac:dyDescent="0.2">
      <c r="A174" s="123"/>
      <c r="B174" s="125"/>
      <c r="C174" s="125"/>
      <c r="D174" s="125"/>
      <c r="E174" s="257"/>
      <c r="F174" s="257"/>
    </row>
    <row r="175" spans="1:6" ht="14.25" x14ac:dyDescent="0.2">
      <c r="A175" s="123"/>
      <c r="B175" s="125"/>
      <c r="C175" s="125"/>
      <c r="D175" s="125"/>
      <c r="E175" s="257"/>
      <c r="F175" s="257"/>
    </row>
    <row r="176" spans="1:6" ht="14.25" x14ac:dyDescent="0.2">
      <c r="A176" s="123"/>
      <c r="B176" s="125"/>
      <c r="C176" s="125"/>
      <c r="D176" s="125"/>
      <c r="E176" s="257"/>
      <c r="F176" s="257"/>
    </row>
    <row r="177" spans="1:6" ht="14.25" x14ac:dyDescent="0.2">
      <c r="A177" s="123"/>
      <c r="B177" s="125"/>
      <c r="C177" s="125"/>
      <c r="D177" s="125"/>
      <c r="E177" s="257"/>
      <c r="F177" s="257"/>
    </row>
    <row r="178" spans="1:6" ht="14.25" x14ac:dyDescent="0.2">
      <c r="A178" s="123"/>
      <c r="B178" s="125"/>
      <c r="C178" s="125"/>
      <c r="D178" s="125"/>
      <c r="E178" s="257"/>
      <c r="F178" s="257"/>
    </row>
    <row r="179" spans="1:6" ht="14.25" x14ac:dyDescent="0.2">
      <c r="A179" s="123"/>
      <c r="B179" s="125"/>
      <c r="C179" s="125"/>
      <c r="D179" s="125"/>
      <c r="E179" s="257"/>
      <c r="F179" s="257"/>
    </row>
    <row r="180" spans="1:6" ht="14.25" x14ac:dyDescent="0.2">
      <c r="A180" s="123"/>
      <c r="B180" s="125"/>
      <c r="C180" s="125"/>
      <c r="D180" s="125"/>
      <c r="E180" s="257"/>
      <c r="F180" s="257"/>
    </row>
    <row r="181" spans="1:6" ht="14.25" x14ac:dyDescent="0.2">
      <c r="A181" s="123"/>
      <c r="B181" s="125"/>
      <c r="C181" s="125"/>
      <c r="D181" s="125"/>
      <c r="E181" s="257"/>
      <c r="F181" s="257"/>
    </row>
    <row r="182" spans="1:6" ht="14.25" x14ac:dyDescent="0.2">
      <c r="A182" s="123"/>
      <c r="B182" s="125"/>
      <c r="C182" s="125"/>
      <c r="D182" s="125"/>
      <c r="E182" s="257"/>
      <c r="F182" s="257"/>
    </row>
    <row r="183" spans="1:6" ht="14.25" x14ac:dyDescent="0.2">
      <c r="A183" s="123"/>
      <c r="B183" s="125"/>
      <c r="C183" s="125"/>
      <c r="D183" s="125"/>
      <c r="E183" s="257"/>
      <c r="F183" s="257"/>
    </row>
    <row r="184" spans="1:6" ht="14.25" x14ac:dyDescent="0.2">
      <c r="A184" s="123"/>
      <c r="B184" s="125"/>
      <c r="C184" s="125"/>
      <c r="D184" s="125"/>
      <c r="E184" s="257"/>
      <c r="F184" s="257"/>
    </row>
    <row r="185" spans="1:6" ht="14.25" x14ac:dyDescent="0.2">
      <c r="A185" s="123"/>
      <c r="B185" s="125"/>
      <c r="C185" s="125"/>
      <c r="D185" s="125"/>
      <c r="E185" s="257"/>
      <c r="F185" s="257"/>
    </row>
    <row r="186" spans="1:6" ht="14.25" x14ac:dyDescent="0.2">
      <c r="A186" s="123"/>
      <c r="B186" s="125"/>
      <c r="C186" s="125"/>
      <c r="D186" s="125"/>
      <c r="E186" s="257"/>
      <c r="F186" s="257"/>
    </row>
    <row r="187" spans="1:6" ht="14.25" x14ac:dyDescent="0.2">
      <c r="A187" s="123"/>
      <c r="B187" s="125"/>
      <c r="C187" s="125"/>
      <c r="D187" s="125"/>
      <c r="E187" s="257"/>
      <c r="F187" s="257"/>
    </row>
    <row r="188" spans="1:6" ht="14.25" x14ac:dyDescent="0.2">
      <c r="A188" s="123"/>
      <c r="B188" s="125"/>
      <c r="C188" s="125"/>
      <c r="D188" s="125"/>
      <c r="E188" s="257"/>
      <c r="F188" s="257"/>
    </row>
    <row r="189" spans="1:6" ht="14.25" x14ac:dyDescent="0.2">
      <c r="A189" s="123"/>
      <c r="B189" s="125"/>
      <c r="C189" s="125"/>
      <c r="D189" s="125"/>
      <c r="E189" s="257"/>
      <c r="F189" s="257"/>
    </row>
    <row r="190" spans="1:6" ht="14.25" x14ac:dyDescent="0.2">
      <c r="A190" s="123"/>
      <c r="B190" s="125"/>
      <c r="C190" s="125"/>
      <c r="D190" s="125"/>
      <c r="E190" s="257"/>
      <c r="F190" s="257"/>
    </row>
    <row r="191" spans="1:6" ht="14.25" x14ac:dyDescent="0.2">
      <c r="A191" s="123"/>
      <c r="B191" s="125"/>
      <c r="C191" s="125"/>
      <c r="D191" s="125"/>
      <c r="E191" s="257"/>
      <c r="F191" s="257"/>
    </row>
    <row r="192" spans="1:6" ht="14.25" x14ac:dyDescent="0.2">
      <c r="A192" s="123"/>
      <c r="B192" s="125"/>
      <c r="C192" s="125"/>
      <c r="D192" s="125"/>
      <c r="E192" s="257"/>
      <c r="F192" s="257"/>
    </row>
    <row r="193" spans="1:6" ht="14.25" x14ac:dyDescent="0.2">
      <c r="A193" s="123"/>
      <c r="B193" s="125"/>
      <c r="C193" s="125"/>
      <c r="D193" s="125"/>
      <c r="E193" s="257"/>
      <c r="F193" s="257"/>
    </row>
    <row r="194" spans="1:6" ht="14.25" x14ac:dyDescent="0.2">
      <c r="A194" s="123"/>
      <c r="B194" s="125"/>
      <c r="C194" s="125"/>
      <c r="D194" s="125"/>
      <c r="E194" s="257"/>
      <c r="F194" s="257"/>
    </row>
    <row r="195" spans="1:6" ht="14.25" x14ac:dyDescent="0.2">
      <c r="A195" s="123"/>
      <c r="B195" s="125"/>
      <c r="C195" s="125"/>
      <c r="D195" s="125"/>
      <c r="E195" s="257"/>
      <c r="F195" s="257"/>
    </row>
    <row r="196" spans="1:6" ht="14.25" x14ac:dyDescent="0.2">
      <c r="A196" s="123"/>
      <c r="B196" s="125"/>
      <c r="C196" s="125"/>
      <c r="D196" s="125"/>
      <c r="E196" s="257"/>
      <c r="F196" s="257"/>
    </row>
    <row r="197" spans="1:6" ht="14.25" x14ac:dyDescent="0.2">
      <c r="A197" s="123"/>
      <c r="B197" s="125"/>
      <c r="C197" s="125"/>
      <c r="D197" s="125"/>
      <c r="E197" s="257"/>
      <c r="F197" s="257"/>
    </row>
    <row r="198" spans="1:6" ht="14.25" x14ac:dyDescent="0.2">
      <c r="A198" s="123"/>
      <c r="B198" s="125"/>
      <c r="C198" s="125"/>
      <c r="D198" s="125"/>
      <c r="E198" s="257"/>
      <c r="F198" s="257"/>
    </row>
    <row r="199" spans="1:6" ht="14.25" x14ac:dyDescent="0.2">
      <c r="A199" s="123"/>
      <c r="B199" s="125"/>
      <c r="C199" s="125"/>
      <c r="D199" s="125"/>
      <c r="E199" s="257"/>
      <c r="F199" s="257"/>
    </row>
    <row r="200" spans="1:6" ht="14.25" x14ac:dyDescent="0.2">
      <c r="A200" s="123"/>
      <c r="B200" s="125"/>
      <c r="C200" s="125"/>
      <c r="D200" s="125"/>
      <c r="E200" s="257"/>
      <c r="F200" s="257"/>
    </row>
    <row r="201" spans="1:6" ht="14.25" x14ac:dyDescent="0.2">
      <c r="A201" s="123"/>
      <c r="B201" s="125"/>
      <c r="C201" s="125"/>
      <c r="D201" s="125"/>
      <c r="E201" s="257"/>
      <c r="F201" s="257"/>
    </row>
    <row r="202" spans="1:6" ht="14.25" x14ac:dyDescent="0.2">
      <c r="A202" s="123"/>
      <c r="B202" s="125"/>
      <c r="C202" s="125"/>
      <c r="D202" s="125"/>
      <c r="E202" s="257"/>
      <c r="F202" s="257"/>
    </row>
    <row r="203" spans="1:6" ht="14.25" x14ac:dyDescent="0.2">
      <c r="A203" s="123"/>
      <c r="B203" s="125"/>
      <c r="C203" s="125"/>
      <c r="D203" s="125"/>
      <c r="E203" s="257"/>
      <c r="F203" s="257"/>
    </row>
    <row r="204" spans="1:6" ht="14.25" x14ac:dyDescent="0.2">
      <c r="A204" s="123"/>
      <c r="B204" s="125"/>
      <c r="C204" s="125"/>
      <c r="D204" s="125"/>
      <c r="E204" s="257"/>
      <c r="F204" s="257"/>
    </row>
    <row r="205" spans="1:6" ht="14.25" x14ac:dyDescent="0.2">
      <c r="A205" s="123"/>
      <c r="B205" s="125"/>
      <c r="C205" s="125"/>
      <c r="D205" s="125"/>
      <c r="E205" s="257"/>
      <c r="F205" s="257"/>
    </row>
    <row r="206" spans="1:6" ht="14.25" x14ac:dyDescent="0.2">
      <c r="A206" s="123"/>
      <c r="B206" s="125"/>
      <c r="C206" s="125"/>
      <c r="D206" s="125"/>
      <c r="E206" s="257"/>
      <c r="F206" s="257"/>
    </row>
    <row r="207" spans="1:6" ht="14.25" x14ac:dyDescent="0.2">
      <c r="A207" s="123"/>
      <c r="B207" s="125"/>
      <c r="C207" s="125"/>
      <c r="D207" s="125"/>
      <c r="E207" s="257"/>
      <c r="F207" s="257"/>
    </row>
    <row r="208" spans="1:6" ht="14.25" x14ac:dyDescent="0.2">
      <c r="A208" s="123"/>
      <c r="B208" s="125"/>
      <c r="C208" s="125"/>
      <c r="D208" s="125"/>
      <c r="E208" s="257"/>
      <c r="F208" s="257"/>
    </row>
    <row r="209" spans="1:6" ht="14.25" x14ac:dyDescent="0.2">
      <c r="A209" s="123"/>
      <c r="B209" s="125"/>
      <c r="C209" s="125"/>
      <c r="D209" s="125"/>
      <c r="E209" s="257"/>
      <c r="F209" s="257"/>
    </row>
    <row r="210" spans="1:6" ht="14.25" x14ac:dyDescent="0.2">
      <c r="A210" s="123"/>
      <c r="B210" s="125"/>
      <c r="C210" s="125"/>
      <c r="D210" s="125"/>
      <c r="E210" s="257"/>
      <c r="F210" s="257"/>
    </row>
    <row r="211" spans="1:6" ht="14.25" x14ac:dyDescent="0.2">
      <c r="A211" s="123"/>
      <c r="B211" s="125"/>
      <c r="C211" s="125"/>
      <c r="D211" s="125"/>
      <c r="E211" s="257"/>
      <c r="F211" s="257"/>
    </row>
    <row r="212" spans="1:6" ht="14.25" x14ac:dyDescent="0.2">
      <c r="A212" s="123"/>
      <c r="B212" s="125"/>
      <c r="C212" s="125"/>
      <c r="D212" s="125"/>
      <c r="E212" s="257"/>
      <c r="F212" s="257"/>
    </row>
    <row r="213" spans="1:6" ht="14.25" x14ac:dyDescent="0.2">
      <c r="A213" s="123"/>
      <c r="B213" s="125"/>
      <c r="C213" s="125"/>
      <c r="D213" s="125"/>
      <c r="E213" s="257"/>
      <c r="F213" s="257"/>
    </row>
    <row r="214" spans="1:6" ht="14.25" x14ac:dyDescent="0.2">
      <c r="A214" s="123"/>
      <c r="B214" s="125"/>
      <c r="C214" s="125"/>
      <c r="D214" s="125"/>
      <c r="E214" s="257"/>
      <c r="F214" s="257"/>
    </row>
    <row r="215" spans="1:6" ht="14.25" x14ac:dyDescent="0.2">
      <c r="A215" s="123"/>
      <c r="B215" s="125"/>
      <c r="C215" s="125"/>
      <c r="D215" s="125"/>
      <c r="E215" s="257"/>
      <c r="F215" s="257"/>
    </row>
    <row r="216" spans="1:6" ht="14.25" x14ac:dyDescent="0.2">
      <c r="A216" s="123"/>
      <c r="B216" s="125"/>
      <c r="C216" s="125"/>
      <c r="D216" s="125"/>
      <c r="E216" s="257"/>
      <c r="F216" s="257"/>
    </row>
    <row r="217" spans="1:6" ht="14.25" x14ac:dyDescent="0.2">
      <c r="A217" s="123"/>
      <c r="B217" s="125"/>
      <c r="C217" s="125"/>
      <c r="D217" s="125"/>
      <c r="E217" s="257"/>
      <c r="F217" s="257"/>
    </row>
    <row r="218" spans="1:6" ht="14.25" x14ac:dyDescent="0.2">
      <c r="A218" s="123"/>
      <c r="B218" s="125"/>
      <c r="C218" s="125"/>
      <c r="D218" s="125"/>
      <c r="E218" s="257"/>
      <c r="F218" s="257"/>
    </row>
    <row r="219" spans="1:6" ht="14.25" x14ac:dyDescent="0.2">
      <c r="A219" s="123"/>
      <c r="B219" s="125"/>
      <c r="C219" s="125"/>
      <c r="D219" s="125"/>
      <c r="E219" s="257"/>
      <c r="F219" s="257"/>
    </row>
    <row r="220" spans="1:6" ht="14.25" x14ac:dyDescent="0.2">
      <c r="A220" s="123"/>
      <c r="B220" s="125"/>
      <c r="C220" s="125"/>
      <c r="D220" s="125"/>
      <c r="E220" s="257"/>
      <c r="F220" s="257"/>
    </row>
    <row r="221" spans="1:6" ht="14.25" x14ac:dyDescent="0.2">
      <c r="A221" s="123"/>
      <c r="B221" s="125"/>
      <c r="C221" s="125"/>
      <c r="D221" s="125"/>
      <c r="E221" s="257"/>
      <c r="F221" s="257"/>
    </row>
    <row r="222" spans="1:6" ht="14.25" x14ac:dyDescent="0.2">
      <c r="A222" s="123"/>
      <c r="B222" s="125"/>
      <c r="C222" s="125"/>
      <c r="D222" s="125"/>
      <c r="E222" s="257"/>
      <c r="F222" s="257"/>
    </row>
    <row r="223" spans="1:6" ht="14.25" x14ac:dyDescent="0.2">
      <c r="A223" s="123"/>
      <c r="B223" s="125"/>
      <c r="C223" s="125"/>
      <c r="D223" s="125"/>
      <c r="E223" s="257"/>
      <c r="F223" s="257"/>
    </row>
    <row r="224" spans="1:6" ht="14.25" x14ac:dyDescent="0.2">
      <c r="A224" s="123"/>
      <c r="B224" s="125"/>
      <c r="C224" s="125"/>
      <c r="D224" s="125"/>
      <c r="E224" s="257"/>
      <c r="F224" s="257"/>
    </row>
    <row r="225" spans="1:6" ht="14.25" x14ac:dyDescent="0.2">
      <c r="A225" s="123"/>
      <c r="B225" s="125"/>
      <c r="C225" s="125"/>
      <c r="D225" s="125"/>
      <c r="E225" s="257"/>
      <c r="F225" s="257"/>
    </row>
    <row r="226" spans="1:6" ht="14.25" x14ac:dyDescent="0.2">
      <c r="A226" s="123"/>
      <c r="B226" s="125"/>
      <c r="C226" s="125"/>
      <c r="D226" s="125"/>
      <c r="E226" s="257"/>
      <c r="F226" s="257"/>
    </row>
    <row r="227" spans="1:6" ht="14.25" x14ac:dyDescent="0.2">
      <c r="A227" s="123"/>
      <c r="B227" s="125"/>
      <c r="C227" s="125"/>
      <c r="D227" s="125"/>
      <c r="E227" s="257"/>
      <c r="F227" s="257"/>
    </row>
    <row r="228" spans="1:6" ht="14.25" x14ac:dyDescent="0.2">
      <c r="A228" s="123"/>
      <c r="B228" s="125"/>
      <c r="C228" s="125"/>
      <c r="D228" s="125"/>
      <c r="E228" s="257"/>
      <c r="F228" s="257"/>
    </row>
    <row r="229" spans="1:6" ht="14.25" x14ac:dyDescent="0.2">
      <c r="A229" s="123"/>
      <c r="B229" s="125"/>
      <c r="C229" s="125"/>
      <c r="D229" s="125"/>
      <c r="E229" s="257"/>
      <c r="F229" s="257"/>
    </row>
    <row r="230" spans="1:6" ht="14.25" x14ac:dyDescent="0.2">
      <c r="A230" s="123"/>
      <c r="B230" s="125"/>
      <c r="C230" s="125"/>
      <c r="D230" s="125"/>
      <c r="E230" s="257"/>
      <c r="F230" s="257"/>
    </row>
    <row r="231" spans="1:6" ht="14.25" x14ac:dyDescent="0.2">
      <c r="A231" s="123"/>
      <c r="B231" s="125"/>
      <c r="C231" s="125"/>
      <c r="D231" s="125"/>
      <c r="E231" s="257"/>
      <c r="F231" s="257"/>
    </row>
    <row r="232" spans="1:6" ht="14.25" x14ac:dyDescent="0.2">
      <c r="A232" s="123"/>
      <c r="B232" s="125"/>
      <c r="C232" s="125"/>
      <c r="D232" s="125"/>
      <c r="E232" s="257"/>
      <c r="F232" s="257"/>
    </row>
    <row r="233" spans="1:6" ht="14.25" x14ac:dyDescent="0.2">
      <c r="A233" s="123"/>
      <c r="B233" s="125"/>
      <c r="C233" s="125"/>
      <c r="D233" s="125"/>
      <c r="E233" s="257"/>
      <c r="F233" s="257"/>
    </row>
    <row r="234" spans="1:6" ht="14.25" x14ac:dyDescent="0.2">
      <c r="A234" s="123"/>
      <c r="B234" s="125"/>
      <c r="C234" s="125"/>
      <c r="D234" s="125"/>
      <c r="E234" s="257"/>
      <c r="F234" s="257"/>
    </row>
    <row r="235" spans="1:6" ht="14.25" x14ac:dyDescent="0.2">
      <c r="A235" s="123"/>
      <c r="B235" s="125"/>
      <c r="C235" s="125"/>
      <c r="D235" s="125"/>
      <c r="E235" s="257"/>
      <c r="F235" s="257"/>
    </row>
    <row r="236" spans="1:6" ht="14.25" x14ac:dyDescent="0.2">
      <c r="A236" s="123"/>
      <c r="B236" s="125"/>
      <c r="C236" s="125"/>
      <c r="D236" s="125"/>
      <c r="E236" s="257"/>
      <c r="F236" s="257"/>
    </row>
    <row r="237" spans="1:6" ht="14.25" x14ac:dyDescent="0.2">
      <c r="A237" s="123"/>
      <c r="B237" s="125"/>
      <c r="C237" s="125"/>
      <c r="D237" s="125"/>
      <c r="E237" s="257"/>
      <c r="F237" s="257"/>
    </row>
    <row r="238" spans="1:6" ht="14.25" x14ac:dyDescent="0.2">
      <c r="A238" s="123"/>
      <c r="B238" s="125"/>
      <c r="C238" s="125"/>
      <c r="D238" s="125"/>
      <c r="E238" s="257"/>
      <c r="F238" s="257"/>
    </row>
    <row r="239" spans="1:6" ht="14.25" x14ac:dyDescent="0.2">
      <c r="A239" s="123"/>
      <c r="B239" s="125"/>
      <c r="C239" s="125"/>
      <c r="D239" s="125"/>
      <c r="E239" s="257"/>
      <c r="F239" s="257"/>
    </row>
    <row r="240" spans="1:6" ht="14.25" x14ac:dyDescent="0.2">
      <c r="A240" s="123"/>
      <c r="B240" s="125"/>
      <c r="C240" s="125"/>
      <c r="D240" s="125"/>
      <c r="E240" s="257"/>
      <c r="F240" s="257"/>
    </row>
    <row r="241" spans="1:6" ht="14.25" x14ac:dyDescent="0.2">
      <c r="A241" s="123"/>
      <c r="B241" s="125"/>
      <c r="C241" s="125"/>
      <c r="D241" s="125"/>
      <c r="E241" s="257"/>
      <c r="F241" s="257"/>
    </row>
    <row r="242" spans="1:6" ht="14.25" x14ac:dyDescent="0.2">
      <c r="A242" s="123"/>
      <c r="B242" s="125"/>
      <c r="C242" s="125"/>
      <c r="D242" s="125"/>
      <c r="E242" s="257"/>
      <c r="F242" s="257"/>
    </row>
    <row r="243" spans="1:6" ht="14.25" x14ac:dyDescent="0.2">
      <c r="A243" s="123"/>
      <c r="B243" s="125"/>
      <c r="C243" s="125"/>
      <c r="D243" s="125"/>
      <c r="E243" s="257"/>
      <c r="F243" s="257"/>
    </row>
    <row r="244" spans="1:6" ht="14.25" x14ac:dyDescent="0.2">
      <c r="A244" s="123"/>
      <c r="B244" s="125"/>
      <c r="C244" s="125"/>
      <c r="D244" s="125"/>
      <c r="E244" s="257"/>
      <c r="F244" s="257"/>
    </row>
    <row r="245" spans="1:6" ht="14.25" x14ac:dyDescent="0.2">
      <c r="A245" s="123"/>
      <c r="B245" s="125"/>
      <c r="C245" s="125"/>
      <c r="D245" s="125"/>
      <c r="E245" s="257"/>
      <c r="F245" s="257"/>
    </row>
    <row r="246" spans="1:6" ht="14.25" x14ac:dyDescent="0.2">
      <c r="A246" s="123"/>
      <c r="B246" s="125"/>
      <c r="C246" s="125"/>
      <c r="D246" s="125"/>
      <c r="E246" s="257"/>
      <c r="F246" s="257"/>
    </row>
    <row r="247" spans="1:6" ht="14.25" x14ac:dyDescent="0.2">
      <c r="A247" s="123"/>
      <c r="B247" s="125"/>
      <c r="C247" s="125"/>
      <c r="D247" s="125"/>
      <c r="E247" s="257"/>
      <c r="F247" s="257"/>
    </row>
    <row r="248" spans="1:6" ht="14.25" x14ac:dyDescent="0.2">
      <c r="A248" s="123"/>
      <c r="B248" s="125"/>
      <c r="C248" s="125"/>
      <c r="D248" s="125"/>
      <c r="E248" s="257"/>
      <c r="F248" s="257"/>
    </row>
    <row r="249" spans="1:6" ht="14.25" x14ac:dyDescent="0.2">
      <c r="A249" s="123"/>
      <c r="B249" s="125"/>
      <c r="C249" s="125"/>
      <c r="D249" s="125"/>
      <c r="E249" s="257"/>
      <c r="F249" s="257"/>
    </row>
    <row r="250" spans="1:6" ht="14.25" x14ac:dyDescent="0.2">
      <c r="A250" s="123"/>
      <c r="B250" s="125"/>
      <c r="C250" s="125"/>
      <c r="D250" s="125"/>
      <c r="E250" s="257"/>
      <c r="F250" s="257"/>
    </row>
    <row r="251" spans="1:6" ht="14.25" x14ac:dyDescent="0.2">
      <c r="A251" s="123"/>
      <c r="B251" s="125"/>
      <c r="C251" s="125"/>
      <c r="D251" s="125"/>
      <c r="E251" s="257"/>
      <c r="F251" s="257"/>
    </row>
    <row r="252" spans="1:6" ht="14.25" x14ac:dyDescent="0.2">
      <c r="A252" s="123"/>
      <c r="B252" s="125"/>
      <c r="C252" s="125"/>
      <c r="D252" s="125"/>
      <c r="E252" s="257"/>
      <c r="F252" s="257"/>
    </row>
    <row r="253" spans="1:6" ht="14.25" x14ac:dyDescent="0.2">
      <c r="A253" s="123"/>
      <c r="B253" s="125"/>
      <c r="C253" s="125"/>
      <c r="D253" s="125"/>
      <c r="E253" s="257"/>
      <c r="F253" s="257"/>
    </row>
    <row r="254" spans="1:6" ht="14.25" x14ac:dyDescent="0.2">
      <c r="A254" s="123"/>
      <c r="B254" s="125"/>
      <c r="C254" s="125"/>
      <c r="D254" s="125"/>
      <c r="E254" s="257"/>
      <c r="F254" s="257"/>
    </row>
    <row r="255" spans="1:6" ht="14.25" x14ac:dyDescent="0.2">
      <c r="A255" s="123"/>
      <c r="B255" s="125"/>
      <c r="C255" s="125"/>
      <c r="D255" s="125"/>
      <c r="E255" s="257"/>
      <c r="F255" s="257"/>
    </row>
    <row r="256" spans="1:6" ht="14.25" x14ac:dyDescent="0.2">
      <c r="A256" s="123"/>
      <c r="B256" s="125"/>
      <c r="C256" s="125"/>
      <c r="D256" s="125"/>
      <c r="E256" s="257"/>
      <c r="F256" s="257"/>
    </row>
    <row r="257" spans="1:6" ht="14.25" x14ac:dyDescent="0.2">
      <c r="A257" s="123"/>
      <c r="B257" s="125"/>
      <c r="C257" s="125"/>
      <c r="D257" s="125"/>
      <c r="E257" s="257"/>
      <c r="F257" s="257"/>
    </row>
    <row r="258" spans="1:6" ht="14.25" x14ac:dyDescent="0.2">
      <c r="A258" s="123"/>
      <c r="B258" s="125"/>
      <c r="C258" s="125"/>
      <c r="D258" s="125"/>
      <c r="E258" s="257"/>
      <c r="F258" s="257"/>
    </row>
    <row r="259" spans="1:6" ht="14.25" x14ac:dyDescent="0.2">
      <c r="A259" s="123"/>
      <c r="B259" s="125"/>
      <c r="C259" s="125"/>
      <c r="D259" s="125"/>
      <c r="E259" s="257"/>
      <c r="F259" s="257"/>
    </row>
    <row r="260" spans="1:6" ht="14.25" x14ac:dyDescent="0.2">
      <c r="A260" s="123"/>
      <c r="B260" s="125"/>
      <c r="C260" s="125"/>
      <c r="D260" s="125"/>
      <c r="E260" s="257"/>
      <c r="F260" s="257"/>
    </row>
    <row r="261" spans="1:6" ht="14.25" x14ac:dyDescent="0.2">
      <c r="A261" s="123"/>
      <c r="B261" s="125"/>
      <c r="C261" s="125"/>
      <c r="D261" s="125"/>
      <c r="E261" s="257"/>
      <c r="F261" s="257"/>
    </row>
    <row r="262" spans="1:6" ht="14.25" x14ac:dyDescent="0.2">
      <c r="A262" s="123"/>
      <c r="B262" s="125"/>
      <c r="C262" s="125"/>
      <c r="D262" s="125"/>
      <c r="E262" s="257"/>
      <c r="F262" s="257"/>
    </row>
    <row r="263" spans="1:6" ht="14.25" x14ac:dyDescent="0.2">
      <c r="A263" s="123"/>
      <c r="B263" s="125"/>
      <c r="C263" s="125"/>
      <c r="D263" s="125"/>
      <c r="E263" s="257"/>
      <c r="F263" s="257"/>
    </row>
    <row r="264" spans="1:6" ht="14.25" x14ac:dyDescent="0.2">
      <c r="A264" s="123"/>
      <c r="B264" s="125"/>
      <c r="C264" s="125"/>
      <c r="D264" s="125"/>
      <c r="E264" s="257"/>
      <c r="F264" s="257"/>
    </row>
    <row r="265" spans="1:6" ht="14.25" x14ac:dyDescent="0.2">
      <c r="A265" s="123"/>
      <c r="B265" s="125"/>
      <c r="C265" s="125"/>
      <c r="D265" s="125"/>
      <c r="E265" s="257"/>
      <c r="F265" s="257"/>
    </row>
    <row r="266" spans="1:6" ht="14.25" x14ac:dyDescent="0.2">
      <c r="A266" s="123"/>
      <c r="B266" s="125"/>
      <c r="C266" s="125"/>
      <c r="D266" s="125"/>
      <c r="E266" s="257"/>
      <c r="F266" s="257"/>
    </row>
    <row r="267" spans="1:6" ht="14.25" x14ac:dyDescent="0.2">
      <c r="A267" s="123"/>
      <c r="B267" s="125"/>
      <c r="C267" s="125"/>
      <c r="D267" s="125"/>
      <c r="E267" s="257"/>
      <c r="F267" s="257"/>
    </row>
    <row r="268" spans="1:6" ht="14.25" x14ac:dyDescent="0.2">
      <c r="A268" s="123"/>
      <c r="B268" s="125"/>
      <c r="C268" s="125"/>
      <c r="D268" s="125"/>
      <c r="E268" s="257"/>
      <c r="F268" s="257"/>
    </row>
    <row r="269" spans="1:6" ht="14.25" x14ac:dyDescent="0.2">
      <c r="A269" s="123"/>
      <c r="B269" s="125"/>
      <c r="C269" s="125"/>
      <c r="D269" s="125"/>
      <c r="E269" s="257"/>
      <c r="F269" s="257"/>
    </row>
    <row r="270" spans="1:6" ht="14.25" x14ac:dyDescent="0.2">
      <c r="A270" s="123"/>
      <c r="B270" s="125"/>
      <c r="C270" s="125"/>
      <c r="D270" s="125"/>
      <c r="E270" s="257"/>
      <c r="F270" s="257"/>
    </row>
    <row r="271" spans="1:6" ht="14.25" x14ac:dyDescent="0.2">
      <c r="A271" s="123"/>
      <c r="B271" s="125"/>
      <c r="C271" s="125"/>
      <c r="D271" s="125"/>
      <c r="E271" s="257"/>
      <c r="F271" s="257"/>
    </row>
    <row r="272" spans="1:6" ht="14.25" x14ac:dyDescent="0.2">
      <c r="A272" s="123"/>
      <c r="B272" s="125"/>
      <c r="C272" s="125"/>
      <c r="D272" s="125"/>
      <c r="E272" s="257"/>
      <c r="F272" s="257"/>
    </row>
    <row r="273" spans="1:6" ht="14.25" x14ac:dyDescent="0.2">
      <c r="A273" s="123"/>
      <c r="B273" s="125"/>
      <c r="C273" s="125"/>
      <c r="D273" s="125"/>
      <c r="E273" s="257"/>
      <c r="F273" s="257"/>
    </row>
    <row r="274" spans="1:6" ht="14.25" x14ac:dyDescent="0.2">
      <c r="A274" s="123"/>
      <c r="B274" s="125"/>
      <c r="C274" s="125"/>
      <c r="D274" s="125"/>
      <c r="E274" s="257"/>
      <c r="F274" s="257"/>
    </row>
    <row r="275" spans="1:6" ht="14.25" x14ac:dyDescent="0.2">
      <c r="A275" s="123"/>
      <c r="B275" s="125"/>
      <c r="C275" s="125"/>
      <c r="D275" s="125"/>
      <c r="E275" s="257"/>
      <c r="F275" s="257"/>
    </row>
    <row r="276" spans="1:6" ht="14.25" x14ac:dyDescent="0.2">
      <c r="A276" s="123"/>
      <c r="B276" s="125"/>
      <c r="C276" s="125"/>
      <c r="D276" s="125"/>
      <c r="E276" s="257"/>
      <c r="F276" s="257"/>
    </row>
    <row r="277" spans="1:6" ht="14.25" x14ac:dyDescent="0.2">
      <c r="A277" s="123"/>
      <c r="B277" s="125"/>
      <c r="C277" s="125"/>
      <c r="D277" s="125"/>
      <c r="E277" s="257"/>
      <c r="F277" s="257"/>
    </row>
    <row r="278" spans="1:6" ht="14.25" x14ac:dyDescent="0.2">
      <c r="A278" s="123"/>
      <c r="B278" s="125"/>
      <c r="C278" s="125"/>
      <c r="D278" s="125"/>
      <c r="E278" s="257"/>
      <c r="F278" s="257"/>
    </row>
    <row r="279" spans="1:6" ht="14.25" x14ac:dyDescent="0.2">
      <c r="A279" s="123"/>
      <c r="B279" s="125"/>
      <c r="C279" s="125"/>
      <c r="D279" s="125"/>
      <c r="E279" s="257"/>
      <c r="F279" s="257"/>
    </row>
    <row r="280" spans="1:6" ht="14.25" x14ac:dyDescent="0.2">
      <c r="A280" s="123"/>
      <c r="B280" s="125"/>
      <c r="C280" s="125"/>
      <c r="D280" s="125"/>
      <c r="E280" s="257"/>
      <c r="F280" s="257"/>
    </row>
    <row r="281" spans="1:6" ht="14.25" x14ac:dyDescent="0.2">
      <c r="A281" s="123"/>
      <c r="B281" s="125"/>
      <c r="C281" s="125"/>
      <c r="D281" s="125"/>
      <c r="E281" s="257"/>
      <c r="F281" s="257"/>
    </row>
    <row r="282" spans="1:6" ht="14.25" x14ac:dyDescent="0.2">
      <c r="A282" s="123"/>
      <c r="B282" s="125"/>
      <c r="C282" s="125"/>
      <c r="D282" s="125"/>
      <c r="E282" s="257"/>
      <c r="F282" s="257"/>
    </row>
    <row r="283" spans="1:6" ht="14.25" x14ac:dyDescent="0.2">
      <c r="A283" s="123"/>
      <c r="B283" s="125"/>
      <c r="C283" s="125"/>
      <c r="D283" s="125"/>
      <c r="E283" s="257"/>
      <c r="F283" s="257"/>
    </row>
    <row r="284" spans="1:6" ht="14.25" x14ac:dyDescent="0.2">
      <c r="A284" s="123"/>
      <c r="B284" s="125"/>
      <c r="C284" s="125"/>
      <c r="D284" s="125"/>
      <c r="E284" s="257"/>
      <c r="F284" s="257"/>
    </row>
    <row r="285" spans="1:6" ht="14.25" x14ac:dyDescent="0.2">
      <c r="A285" s="123"/>
      <c r="B285" s="125"/>
      <c r="C285" s="125"/>
      <c r="D285" s="125"/>
      <c r="E285" s="257"/>
      <c r="F285" s="257"/>
    </row>
    <row r="286" spans="1:6" ht="14.25" x14ac:dyDescent="0.2">
      <c r="A286" s="123"/>
      <c r="B286" s="125"/>
      <c r="C286" s="125"/>
      <c r="D286" s="125"/>
      <c r="E286" s="257"/>
      <c r="F286" s="257"/>
    </row>
    <row r="287" spans="1:6" ht="14.25" x14ac:dyDescent="0.2">
      <c r="A287" s="123"/>
      <c r="B287" s="125"/>
      <c r="C287" s="125"/>
      <c r="D287" s="125"/>
      <c r="E287" s="257"/>
      <c r="F287" s="257"/>
    </row>
    <row r="288" spans="1:6" ht="14.25" x14ac:dyDescent="0.2">
      <c r="A288" s="123"/>
      <c r="B288" s="125"/>
      <c r="C288" s="125"/>
      <c r="D288" s="125"/>
      <c r="E288" s="257"/>
      <c r="F288" s="257"/>
    </row>
    <row r="289" spans="1:6" ht="14.25" x14ac:dyDescent="0.2">
      <c r="A289" s="123"/>
      <c r="B289" s="125"/>
      <c r="C289" s="125"/>
      <c r="D289" s="125"/>
      <c r="E289" s="257"/>
      <c r="F289" s="257"/>
    </row>
    <row r="290" spans="1:6" ht="14.25" x14ac:dyDescent="0.2">
      <c r="A290" s="123"/>
      <c r="B290" s="125"/>
      <c r="C290" s="125"/>
      <c r="D290" s="125"/>
      <c r="E290" s="257"/>
      <c r="F290" s="257"/>
    </row>
    <row r="291" spans="1:6" ht="14.25" x14ac:dyDescent="0.2">
      <c r="A291" s="123"/>
      <c r="B291" s="125"/>
      <c r="C291" s="125"/>
      <c r="D291" s="125"/>
      <c r="E291" s="257"/>
      <c r="F291" s="257"/>
    </row>
    <row r="292" spans="1:6" ht="14.25" x14ac:dyDescent="0.2">
      <c r="A292" s="123"/>
      <c r="B292" s="125"/>
      <c r="C292" s="125"/>
      <c r="D292" s="125"/>
      <c r="E292" s="257"/>
      <c r="F292" s="257"/>
    </row>
    <row r="293" spans="1:6" ht="14.25" x14ac:dyDescent="0.2">
      <c r="A293" s="123"/>
      <c r="B293" s="125"/>
      <c r="C293" s="125"/>
      <c r="D293" s="125"/>
      <c r="E293" s="257"/>
      <c r="F293" s="257"/>
    </row>
    <row r="294" spans="1:6" ht="14.25" x14ac:dyDescent="0.2">
      <c r="A294" s="123"/>
      <c r="B294" s="125"/>
      <c r="C294" s="125"/>
      <c r="D294" s="125"/>
      <c r="E294" s="257"/>
      <c r="F294" s="257"/>
    </row>
    <row r="295" spans="1:6" ht="14.25" x14ac:dyDescent="0.2">
      <c r="A295" s="123"/>
      <c r="B295" s="125"/>
      <c r="C295" s="125"/>
      <c r="D295" s="125"/>
      <c r="E295" s="257"/>
      <c r="F295" s="257"/>
    </row>
    <row r="296" spans="1:6" ht="14.25" x14ac:dyDescent="0.2">
      <c r="A296" s="123"/>
      <c r="B296" s="125"/>
      <c r="C296" s="125"/>
      <c r="D296" s="125"/>
      <c r="E296" s="257"/>
      <c r="F296" s="257"/>
    </row>
    <row r="297" spans="1:6" ht="14.25" x14ac:dyDescent="0.2">
      <c r="A297" s="123"/>
      <c r="B297" s="125"/>
      <c r="C297" s="125"/>
      <c r="D297" s="125"/>
      <c r="E297" s="257"/>
      <c r="F297" s="257"/>
    </row>
    <row r="298" spans="1:6" ht="14.25" x14ac:dyDescent="0.2">
      <c r="A298" s="123"/>
      <c r="B298" s="125"/>
      <c r="C298" s="125"/>
      <c r="D298" s="125"/>
      <c r="E298" s="257"/>
      <c r="F298" s="257"/>
    </row>
    <row r="299" spans="1:6" ht="14.25" x14ac:dyDescent="0.2">
      <c r="A299" s="123"/>
      <c r="B299" s="125"/>
      <c r="C299" s="125"/>
      <c r="D299" s="125"/>
      <c r="E299" s="257"/>
      <c r="F299" s="257"/>
    </row>
    <row r="300" spans="1:6" ht="14.25" x14ac:dyDescent="0.2">
      <c r="A300" s="123"/>
      <c r="B300" s="125"/>
      <c r="C300" s="125"/>
      <c r="D300" s="125"/>
      <c r="E300" s="257"/>
      <c r="F300" s="257"/>
    </row>
    <row r="301" spans="1:6" ht="14.25" x14ac:dyDescent="0.2">
      <c r="A301" s="123"/>
      <c r="B301" s="125"/>
      <c r="C301" s="125"/>
      <c r="D301" s="125"/>
      <c r="E301" s="257"/>
      <c r="F301" s="257"/>
    </row>
    <row r="302" spans="1:6" ht="14.25" x14ac:dyDescent="0.2">
      <c r="A302" s="123"/>
      <c r="B302" s="125"/>
      <c r="C302" s="125"/>
      <c r="D302" s="125"/>
      <c r="E302" s="257"/>
      <c r="F302" s="257"/>
    </row>
    <row r="303" spans="1:6" ht="14.25" x14ac:dyDescent="0.2">
      <c r="A303" s="123"/>
      <c r="B303" s="125"/>
      <c r="C303" s="125"/>
      <c r="D303" s="125"/>
      <c r="E303" s="257"/>
      <c r="F303" s="257"/>
    </row>
    <row r="304" spans="1:6" ht="14.25" x14ac:dyDescent="0.2">
      <c r="A304" s="123"/>
      <c r="B304" s="125"/>
      <c r="C304" s="125"/>
      <c r="D304" s="125"/>
      <c r="E304" s="257"/>
      <c r="F304" s="257"/>
    </row>
    <row r="305" spans="1:6" ht="14.25" x14ac:dyDescent="0.2">
      <c r="A305" s="123"/>
      <c r="B305" s="125"/>
      <c r="C305" s="125"/>
      <c r="D305" s="125"/>
      <c r="E305" s="257"/>
      <c r="F305" s="257"/>
    </row>
    <row r="306" spans="1:6" ht="14.25" x14ac:dyDescent="0.2">
      <c r="A306" s="123"/>
      <c r="B306" s="125"/>
      <c r="C306" s="125"/>
      <c r="D306" s="125"/>
      <c r="E306" s="257"/>
      <c r="F306" s="257"/>
    </row>
    <row r="307" spans="1:6" ht="14.25" x14ac:dyDescent="0.2">
      <c r="A307" s="123"/>
      <c r="B307" s="125"/>
      <c r="C307" s="125"/>
      <c r="D307" s="125"/>
      <c r="E307" s="257"/>
      <c r="F307" s="257"/>
    </row>
    <row r="308" spans="1:6" ht="14.25" x14ac:dyDescent="0.2">
      <c r="A308" s="123"/>
      <c r="B308" s="125"/>
      <c r="C308" s="125"/>
      <c r="D308" s="125"/>
      <c r="E308" s="257"/>
      <c r="F308" s="257"/>
    </row>
    <row r="309" spans="1:6" ht="14.25" x14ac:dyDescent="0.2">
      <c r="A309" s="123"/>
      <c r="B309" s="125"/>
      <c r="C309" s="125"/>
      <c r="D309" s="125"/>
      <c r="E309" s="257"/>
      <c r="F309" s="257"/>
    </row>
    <row r="310" spans="1:6" ht="14.25" x14ac:dyDescent="0.2">
      <c r="A310" s="123"/>
      <c r="B310" s="125"/>
      <c r="C310" s="125"/>
      <c r="D310" s="125"/>
      <c r="E310" s="257"/>
      <c r="F310" s="257"/>
    </row>
    <row r="311" spans="1:6" ht="14.25" x14ac:dyDescent="0.2">
      <c r="A311" s="123"/>
      <c r="B311" s="125"/>
      <c r="C311" s="125"/>
      <c r="D311" s="125"/>
      <c r="E311" s="257"/>
      <c r="F311" s="257"/>
    </row>
    <row r="312" spans="1:6" ht="14.25" x14ac:dyDescent="0.2">
      <c r="A312" s="123"/>
      <c r="B312" s="125"/>
      <c r="C312" s="125"/>
      <c r="D312" s="125"/>
      <c r="E312" s="257"/>
      <c r="F312" s="257"/>
    </row>
    <row r="313" spans="1:6" ht="14.25" x14ac:dyDescent="0.2">
      <c r="A313" s="123"/>
      <c r="B313" s="125"/>
      <c r="C313" s="125"/>
      <c r="D313" s="125"/>
      <c r="E313" s="257"/>
      <c r="F313" s="257"/>
    </row>
    <row r="314" spans="1:6" ht="14.25" x14ac:dyDescent="0.2">
      <c r="A314" s="123"/>
      <c r="B314" s="125"/>
      <c r="C314" s="125"/>
      <c r="D314" s="125"/>
      <c r="E314" s="257"/>
      <c r="F314" s="257"/>
    </row>
    <row r="315" spans="1:6" ht="14.25" x14ac:dyDescent="0.2">
      <c r="A315" s="123"/>
      <c r="B315" s="125"/>
      <c r="C315" s="125"/>
      <c r="D315" s="125"/>
      <c r="E315" s="257"/>
      <c r="F315" s="257"/>
    </row>
    <row r="316" spans="1:6" ht="14.25" x14ac:dyDescent="0.2">
      <c r="A316" s="123"/>
      <c r="B316" s="125"/>
      <c r="C316" s="125"/>
      <c r="D316" s="125"/>
      <c r="E316" s="257"/>
      <c r="F316" s="257"/>
    </row>
    <row r="317" spans="1:6" ht="14.25" x14ac:dyDescent="0.2">
      <c r="A317" s="123"/>
      <c r="B317" s="125"/>
      <c r="C317" s="125"/>
      <c r="D317" s="125"/>
      <c r="E317" s="257"/>
      <c r="F317" s="257"/>
    </row>
    <row r="318" spans="1:6" ht="14.25" x14ac:dyDescent="0.2">
      <c r="A318" s="123"/>
      <c r="B318" s="125"/>
      <c r="C318" s="125"/>
      <c r="D318" s="125"/>
      <c r="E318" s="257"/>
      <c r="F318" s="257"/>
    </row>
    <row r="319" spans="1:6" ht="14.25" x14ac:dyDescent="0.2">
      <c r="A319" s="123"/>
      <c r="B319" s="125"/>
      <c r="C319" s="125"/>
      <c r="D319" s="125"/>
      <c r="E319" s="257"/>
      <c r="F319" s="257"/>
    </row>
    <row r="320" spans="1:6" ht="14.25" x14ac:dyDescent="0.2">
      <c r="A320" s="123"/>
      <c r="B320" s="125"/>
      <c r="C320" s="125"/>
      <c r="D320" s="125"/>
      <c r="E320" s="257"/>
      <c r="F320" s="257"/>
    </row>
    <row r="321" spans="1:6" ht="14.25" x14ac:dyDescent="0.2">
      <c r="A321" s="123"/>
      <c r="B321" s="125"/>
      <c r="C321" s="125"/>
      <c r="D321" s="125"/>
      <c r="E321" s="257"/>
      <c r="F321" s="257"/>
    </row>
    <row r="322" spans="1:6" ht="14.25" x14ac:dyDescent="0.2">
      <c r="A322" s="123"/>
      <c r="B322" s="125"/>
      <c r="C322" s="125"/>
      <c r="D322" s="125"/>
      <c r="E322" s="257"/>
      <c r="F322" s="257"/>
    </row>
    <row r="323" spans="1:6" ht="14.25" x14ac:dyDescent="0.2">
      <c r="A323" s="123"/>
      <c r="B323" s="125"/>
      <c r="C323" s="125"/>
      <c r="D323" s="125"/>
      <c r="E323" s="257"/>
      <c r="F323" s="257"/>
    </row>
    <row r="324" spans="1:6" ht="14.25" x14ac:dyDescent="0.2">
      <c r="A324" s="123"/>
      <c r="B324" s="125"/>
      <c r="C324" s="125"/>
      <c r="D324" s="125"/>
      <c r="E324" s="257"/>
      <c r="F324" s="257"/>
    </row>
    <row r="325" spans="1:6" ht="14.25" x14ac:dyDescent="0.2">
      <c r="A325" s="123"/>
      <c r="B325" s="125"/>
      <c r="C325" s="125"/>
      <c r="D325" s="125"/>
      <c r="E325" s="257"/>
      <c r="F325" s="257"/>
    </row>
    <row r="326" spans="1:6" ht="14.25" x14ac:dyDescent="0.2">
      <c r="A326" s="123"/>
      <c r="B326" s="125"/>
      <c r="C326" s="125"/>
      <c r="D326" s="125"/>
      <c r="E326" s="257"/>
      <c r="F326" s="257"/>
    </row>
    <row r="327" spans="1:6" ht="14.25" x14ac:dyDescent="0.2">
      <c r="A327" s="123"/>
      <c r="B327" s="125"/>
      <c r="C327" s="125"/>
      <c r="D327" s="125"/>
      <c r="E327" s="257"/>
      <c r="F327" s="257"/>
    </row>
    <row r="328" spans="1:6" ht="14.25" x14ac:dyDescent="0.2">
      <c r="A328" s="123"/>
      <c r="B328" s="125"/>
      <c r="C328" s="125"/>
      <c r="D328" s="125"/>
      <c r="E328" s="257"/>
      <c r="F328" s="257"/>
    </row>
    <row r="329" spans="1:6" ht="14.25" x14ac:dyDescent="0.2">
      <c r="A329" s="123"/>
      <c r="B329" s="125"/>
      <c r="C329" s="125"/>
      <c r="D329" s="125"/>
      <c r="E329" s="257"/>
      <c r="F329" s="257"/>
    </row>
    <row r="330" spans="1:6" ht="14.25" x14ac:dyDescent="0.2">
      <c r="A330" s="123"/>
      <c r="B330" s="125"/>
      <c r="C330" s="125"/>
      <c r="D330" s="125"/>
      <c r="E330" s="257"/>
      <c r="F330" s="257"/>
    </row>
    <row r="331" spans="1:6" ht="14.25" x14ac:dyDescent="0.2">
      <c r="A331" s="123"/>
      <c r="B331" s="125"/>
      <c r="C331" s="125"/>
      <c r="D331" s="125"/>
      <c r="E331" s="257"/>
      <c r="F331" s="257"/>
    </row>
    <row r="332" spans="1:6" ht="14.25" x14ac:dyDescent="0.2">
      <c r="A332" s="123"/>
      <c r="B332" s="125"/>
      <c r="C332" s="125"/>
      <c r="D332" s="125"/>
      <c r="E332" s="257"/>
      <c r="F332" s="257"/>
    </row>
    <row r="333" spans="1:6" ht="14.25" x14ac:dyDescent="0.2">
      <c r="A333" s="123"/>
      <c r="B333" s="125"/>
      <c r="C333" s="125"/>
      <c r="D333" s="125"/>
      <c r="E333" s="257"/>
      <c r="F333" s="257"/>
    </row>
    <row r="334" spans="1:6" ht="14.25" x14ac:dyDescent="0.2">
      <c r="A334" s="123"/>
      <c r="B334" s="125"/>
      <c r="C334" s="125"/>
      <c r="D334" s="125"/>
      <c r="E334" s="257"/>
      <c r="F334" s="257"/>
    </row>
    <row r="335" spans="1:6" ht="14.25" x14ac:dyDescent="0.2">
      <c r="A335" s="123"/>
      <c r="B335" s="125"/>
      <c r="C335" s="125"/>
      <c r="D335" s="125"/>
      <c r="E335" s="257"/>
      <c r="F335" s="257"/>
    </row>
    <row r="336" spans="1:6" ht="14.25" x14ac:dyDescent="0.2">
      <c r="A336" s="123"/>
      <c r="B336" s="125"/>
      <c r="C336" s="125"/>
      <c r="D336" s="125"/>
      <c r="E336" s="257"/>
      <c r="F336" s="257"/>
    </row>
    <row r="337" spans="1:6" ht="14.25" x14ac:dyDescent="0.2">
      <c r="A337" s="123"/>
      <c r="B337" s="125"/>
      <c r="C337" s="125"/>
      <c r="D337" s="125"/>
      <c r="E337" s="257"/>
      <c r="F337" s="257"/>
    </row>
    <row r="338" spans="1:6" ht="14.25" x14ac:dyDescent="0.2">
      <c r="A338" s="123"/>
      <c r="B338" s="125"/>
      <c r="C338" s="125"/>
      <c r="D338" s="125"/>
      <c r="E338" s="257"/>
      <c r="F338" s="257"/>
    </row>
    <row r="339" spans="1:6" ht="14.25" x14ac:dyDescent="0.2">
      <c r="A339" s="123"/>
      <c r="B339" s="125"/>
      <c r="C339" s="125"/>
      <c r="D339" s="125"/>
      <c r="E339" s="257"/>
      <c r="F339" s="257"/>
    </row>
    <row r="340" spans="1:6" ht="14.25" x14ac:dyDescent="0.2">
      <c r="A340" s="123"/>
      <c r="B340" s="125"/>
      <c r="C340" s="125"/>
      <c r="D340" s="125"/>
      <c r="E340" s="257"/>
      <c r="F340" s="257"/>
    </row>
    <row r="341" spans="1:6" ht="14.25" x14ac:dyDescent="0.2">
      <c r="A341" s="123"/>
      <c r="B341" s="125"/>
      <c r="C341" s="125"/>
      <c r="D341" s="125"/>
      <c r="E341" s="257"/>
      <c r="F341" s="257"/>
    </row>
    <row r="342" spans="1:6" ht="14.25" x14ac:dyDescent="0.2">
      <c r="A342" s="123"/>
      <c r="B342" s="125"/>
      <c r="C342" s="125"/>
      <c r="D342" s="125"/>
      <c r="E342" s="257"/>
      <c r="F342" s="257"/>
    </row>
    <row r="343" spans="1:6" ht="14.25" x14ac:dyDescent="0.2">
      <c r="A343" s="123"/>
      <c r="B343" s="125"/>
      <c r="C343" s="125"/>
      <c r="D343" s="125"/>
      <c r="E343" s="257"/>
      <c r="F343" s="257"/>
    </row>
    <row r="344" spans="1:6" ht="14.25" x14ac:dyDescent="0.2">
      <c r="A344" s="123"/>
      <c r="B344" s="125"/>
      <c r="C344" s="125"/>
      <c r="D344" s="125"/>
      <c r="E344" s="257"/>
      <c r="F344" s="257"/>
    </row>
    <row r="345" spans="1:6" ht="14.25" x14ac:dyDescent="0.2">
      <c r="A345" s="123"/>
      <c r="B345" s="125"/>
      <c r="C345" s="125"/>
      <c r="D345" s="125"/>
      <c r="E345" s="257"/>
      <c r="F345" s="257"/>
    </row>
    <row r="346" spans="1:6" ht="14.25" x14ac:dyDescent="0.2">
      <c r="A346" s="123"/>
      <c r="B346" s="125"/>
      <c r="C346" s="125"/>
      <c r="D346" s="125"/>
      <c r="E346" s="257"/>
      <c r="F346" s="257"/>
    </row>
    <row r="347" spans="1:6" ht="14.25" x14ac:dyDescent="0.2">
      <c r="A347" s="123"/>
      <c r="B347" s="125"/>
      <c r="C347" s="125"/>
      <c r="D347" s="125"/>
      <c r="E347" s="257"/>
      <c r="F347" s="257"/>
    </row>
    <row r="348" spans="1:6" ht="14.25" x14ac:dyDescent="0.2">
      <c r="A348" s="123"/>
      <c r="B348" s="125"/>
      <c r="C348" s="125"/>
      <c r="D348" s="125"/>
      <c r="E348" s="257"/>
      <c r="F348" s="257"/>
    </row>
    <row r="349" spans="1:6" ht="14.25" x14ac:dyDescent="0.2">
      <c r="A349" s="123"/>
      <c r="B349" s="125"/>
      <c r="C349" s="125"/>
      <c r="D349" s="125"/>
      <c r="E349" s="257"/>
      <c r="F349" s="257"/>
    </row>
    <row r="350" spans="1:6" ht="14.25" x14ac:dyDescent="0.2">
      <c r="A350" s="123"/>
      <c r="B350" s="125"/>
      <c r="C350" s="125"/>
      <c r="D350" s="125"/>
      <c r="E350" s="257"/>
      <c r="F350" s="257"/>
    </row>
    <row r="351" spans="1:6" ht="14.25" x14ac:dyDescent="0.2">
      <c r="A351" s="123"/>
      <c r="B351" s="125"/>
      <c r="C351" s="125"/>
      <c r="D351" s="125"/>
      <c r="E351" s="257"/>
      <c r="F351" s="257"/>
    </row>
    <row r="352" spans="1:6" ht="14.25" x14ac:dyDescent="0.2">
      <c r="A352" s="123"/>
      <c r="B352" s="125"/>
      <c r="C352" s="125"/>
      <c r="D352" s="125"/>
      <c r="E352" s="257"/>
      <c r="F352" s="257"/>
    </row>
    <row r="353" spans="1:6" ht="14.25" x14ac:dyDescent="0.2">
      <c r="A353" s="123"/>
      <c r="B353" s="125"/>
      <c r="C353" s="125"/>
      <c r="D353" s="125"/>
      <c r="E353" s="257"/>
      <c r="F353" s="257"/>
    </row>
    <row r="354" spans="1:6" ht="14.25" x14ac:dyDescent="0.2">
      <c r="A354" s="123"/>
      <c r="B354" s="125"/>
      <c r="C354" s="125"/>
      <c r="D354" s="125"/>
      <c r="E354" s="257"/>
      <c r="F354" s="257"/>
    </row>
    <row r="355" spans="1:6" ht="14.25" x14ac:dyDescent="0.2">
      <c r="A355" s="123"/>
      <c r="B355" s="125"/>
      <c r="C355" s="125"/>
      <c r="D355" s="125"/>
      <c r="E355" s="257"/>
      <c r="F355" s="257"/>
    </row>
    <row r="356" spans="1:6" ht="14.25" x14ac:dyDescent="0.2">
      <c r="A356" s="123"/>
      <c r="B356" s="125"/>
      <c r="C356" s="125"/>
      <c r="D356" s="125"/>
      <c r="E356" s="257"/>
      <c r="F356" s="257"/>
    </row>
    <row r="357" spans="1:6" ht="14.25" x14ac:dyDescent="0.2">
      <c r="A357" s="123"/>
      <c r="B357" s="125"/>
      <c r="C357" s="125"/>
      <c r="D357" s="125"/>
      <c r="E357" s="257"/>
      <c r="F357" s="257"/>
    </row>
    <row r="358" spans="1:6" ht="14.25" x14ac:dyDescent="0.2">
      <c r="A358" s="123"/>
      <c r="B358" s="125"/>
      <c r="C358" s="125"/>
      <c r="D358" s="125"/>
      <c r="E358" s="257"/>
      <c r="F358" s="257"/>
    </row>
    <row r="359" spans="1:6" ht="14.25" x14ac:dyDescent="0.2">
      <c r="A359" s="123"/>
      <c r="B359" s="125"/>
      <c r="C359" s="125"/>
      <c r="D359" s="125"/>
      <c r="E359" s="257"/>
      <c r="F359" s="257"/>
    </row>
    <row r="360" spans="1:6" ht="14.25" x14ac:dyDescent="0.2">
      <c r="A360" s="123"/>
      <c r="B360" s="125"/>
      <c r="C360" s="125"/>
      <c r="D360" s="125"/>
      <c r="E360" s="257"/>
      <c r="F360" s="257"/>
    </row>
    <row r="361" spans="1:6" ht="14.25" x14ac:dyDescent="0.2">
      <c r="A361" s="123"/>
      <c r="B361" s="125"/>
      <c r="C361" s="125"/>
      <c r="D361" s="125"/>
      <c r="E361" s="257"/>
      <c r="F361" s="257"/>
    </row>
    <row r="362" spans="1:6" ht="14.25" x14ac:dyDescent="0.2">
      <c r="A362" s="123"/>
      <c r="B362" s="125"/>
      <c r="C362" s="125"/>
      <c r="D362" s="125"/>
      <c r="E362" s="257"/>
      <c r="F362" s="257"/>
    </row>
    <row r="363" spans="1:6" ht="14.25" x14ac:dyDescent="0.2">
      <c r="A363" s="123"/>
      <c r="B363" s="125"/>
      <c r="C363" s="125"/>
      <c r="D363" s="125"/>
      <c r="E363" s="257"/>
      <c r="F363" s="257"/>
    </row>
    <row r="364" spans="1:6" ht="14.25" x14ac:dyDescent="0.2">
      <c r="A364" s="123"/>
      <c r="B364" s="125"/>
      <c r="C364" s="125"/>
      <c r="D364" s="125"/>
      <c r="E364" s="257"/>
      <c r="F364" s="257"/>
    </row>
    <row r="365" spans="1:6" ht="14.25" x14ac:dyDescent="0.2">
      <c r="A365" s="123"/>
      <c r="B365" s="125"/>
      <c r="C365" s="125"/>
      <c r="D365" s="125"/>
      <c r="E365" s="257"/>
      <c r="F365" s="257"/>
    </row>
    <row r="366" spans="1:6" ht="14.25" x14ac:dyDescent="0.2">
      <c r="A366" s="123"/>
      <c r="B366" s="125"/>
      <c r="C366" s="125"/>
      <c r="D366" s="125"/>
      <c r="E366" s="257"/>
      <c r="F366" s="257"/>
    </row>
    <row r="367" spans="1:6" ht="14.25" x14ac:dyDescent="0.2">
      <c r="A367" s="123"/>
      <c r="B367" s="125"/>
      <c r="C367" s="125"/>
      <c r="D367" s="125"/>
      <c r="E367" s="257"/>
      <c r="F367" s="257"/>
    </row>
    <row r="368" spans="1:6" ht="14.25" x14ac:dyDescent="0.2">
      <c r="A368" s="123"/>
      <c r="B368" s="125"/>
      <c r="C368" s="125"/>
      <c r="D368" s="125"/>
      <c r="E368" s="257"/>
      <c r="F368" s="257"/>
    </row>
    <row r="369" spans="1:6" ht="14.25" x14ac:dyDescent="0.2">
      <c r="A369" s="123"/>
      <c r="B369" s="125"/>
      <c r="C369" s="125"/>
      <c r="D369" s="125"/>
      <c r="E369" s="257"/>
      <c r="F369" s="257"/>
    </row>
    <row r="370" spans="1:6" ht="14.25" x14ac:dyDescent="0.2">
      <c r="A370" s="123"/>
      <c r="B370" s="125"/>
      <c r="C370" s="125"/>
      <c r="D370" s="125"/>
      <c r="E370" s="257"/>
      <c r="F370" s="257"/>
    </row>
    <row r="371" spans="1:6" ht="14.25" x14ac:dyDescent="0.2">
      <c r="A371" s="123"/>
      <c r="B371" s="125"/>
      <c r="C371" s="125"/>
      <c r="D371" s="125"/>
      <c r="E371" s="257"/>
      <c r="F371" s="257"/>
    </row>
    <row r="372" spans="1:6" ht="14.25" x14ac:dyDescent="0.2">
      <c r="A372" s="123"/>
      <c r="B372" s="125"/>
      <c r="C372" s="125"/>
      <c r="D372" s="125"/>
      <c r="E372" s="257"/>
      <c r="F372" s="257"/>
    </row>
    <row r="373" spans="1:6" ht="14.25" x14ac:dyDescent="0.2">
      <c r="A373" s="123"/>
      <c r="B373" s="125"/>
      <c r="C373" s="125"/>
      <c r="D373" s="125"/>
      <c r="E373" s="257"/>
      <c r="F373" s="257"/>
    </row>
    <row r="374" spans="1:6" ht="14.25" x14ac:dyDescent="0.2">
      <c r="A374" s="123"/>
      <c r="B374" s="125"/>
      <c r="C374" s="125"/>
      <c r="D374" s="125"/>
      <c r="E374" s="257"/>
      <c r="F374" s="257"/>
    </row>
    <row r="375" spans="1:6" ht="14.25" x14ac:dyDescent="0.2">
      <c r="A375" s="123"/>
      <c r="B375" s="125"/>
      <c r="C375" s="125"/>
      <c r="D375" s="125"/>
      <c r="E375" s="257"/>
      <c r="F375" s="257"/>
    </row>
    <row r="376" spans="1:6" ht="14.25" x14ac:dyDescent="0.2">
      <c r="A376" s="123"/>
      <c r="B376" s="125"/>
      <c r="C376" s="125"/>
      <c r="D376" s="125"/>
      <c r="E376" s="257"/>
      <c r="F376" s="257"/>
    </row>
    <row r="377" spans="1:6" ht="14.25" x14ac:dyDescent="0.2">
      <c r="A377" s="123"/>
      <c r="B377" s="125"/>
      <c r="C377" s="125"/>
      <c r="D377" s="125"/>
      <c r="E377" s="257"/>
      <c r="F377" s="257"/>
    </row>
    <row r="378" spans="1:6" ht="14.25" x14ac:dyDescent="0.2">
      <c r="A378" s="123"/>
      <c r="B378" s="125"/>
      <c r="C378" s="125"/>
      <c r="D378" s="125"/>
      <c r="E378" s="257"/>
      <c r="F378" s="257"/>
    </row>
    <row r="379" spans="1:6" ht="14.25" x14ac:dyDescent="0.2">
      <c r="A379" s="123"/>
      <c r="B379" s="125"/>
      <c r="C379" s="125"/>
      <c r="D379" s="125"/>
      <c r="E379" s="257"/>
      <c r="F379" s="257"/>
    </row>
    <row r="380" spans="1:6" ht="14.25" x14ac:dyDescent="0.2">
      <c r="A380" s="123"/>
      <c r="B380" s="125"/>
      <c r="C380" s="125"/>
      <c r="D380" s="125"/>
      <c r="E380" s="257"/>
      <c r="F380" s="257"/>
    </row>
    <row r="381" spans="1:6" ht="14.25" x14ac:dyDescent="0.2">
      <c r="A381" s="123"/>
      <c r="B381" s="125"/>
      <c r="C381" s="125"/>
      <c r="D381" s="125"/>
      <c r="E381" s="257"/>
      <c r="F381" s="257"/>
    </row>
    <row r="382" spans="1:6" ht="14.25" x14ac:dyDescent="0.2">
      <c r="A382" s="123"/>
      <c r="B382" s="125"/>
      <c r="C382" s="125"/>
      <c r="D382" s="125"/>
      <c r="E382" s="257"/>
      <c r="F382" s="257"/>
    </row>
    <row r="383" spans="1:6" ht="14.25" x14ac:dyDescent="0.2">
      <c r="A383" s="123"/>
      <c r="B383" s="125"/>
      <c r="C383" s="125"/>
      <c r="D383" s="125"/>
      <c r="E383" s="257"/>
      <c r="F383" s="257"/>
    </row>
    <row r="384" spans="1:6" ht="14.25" x14ac:dyDescent="0.2">
      <c r="A384" s="123"/>
      <c r="B384" s="125"/>
      <c r="C384" s="125"/>
      <c r="D384" s="125"/>
      <c r="E384" s="257"/>
      <c r="F384" s="257"/>
    </row>
    <row r="385" spans="1:6" ht="14.25" x14ac:dyDescent="0.2">
      <c r="A385" s="123"/>
      <c r="B385" s="125"/>
      <c r="C385" s="125"/>
      <c r="D385" s="125"/>
      <c r="E385" s="257"/>
      <c r="F385" s="257"/>
    </row>
    <row r="386" spans="1:6" ht="14.25" x14ac:dyDescent="0.2">
      <c r="A386" s="123"/>
      <c r="B386" s="125"/>
      <c r="C386" s="125"/>
      <c r="D386" s="125"/>
      <c r="E386" s="257"/>
      <c r="F386" s="257"/>
    </row>
    <row r="387" spans="1:6" ht="14.25" x14ac:dyDescent="0.2">
      <c r="A387" s="123"/>
      <c r="B387" s="125"/>
      <c r="C387" s="125"/>
      <c r="D387" s="125"/>
      <c r="E387" s="257"/>
      <c r="F387" s="257"/>
    </row>
    <row r="388" spans="1:6" ht="14.25" x14ac:dyDescent="0.2">
      <c r="A388" s="123"/>
      <c r="B388" s="125"/>
      <c r="C388" s="125"/>
      <c r="D388" s="125"/>
      <c r="E388" s="257"/>
      <c r="F388" s="257"/>
    </row>
    <row r="389" spans="1:6" ht="14.25" x14ac:dyDescent="0.2">
      <c r="A389" s="123"/>
      <c r="B389" s="125"/>
      <c r="C389" s="125"/>
      <c r="D389" s="125"/>
      <c r="E389" s="257"/>
      <c r="F389" s="257"/>
    </row>
    <row r="390" spans="1:6" ht="14.25" x14ac:dyDescent="0.2">
      <c r="A390" s="123"/>
      <c r="B390" s="125"/>
      <c r="C390" s="125"/>
      <c r="D390" s="125"/>
      <c r="E390" s="257"/>
      <c r="F390" s="257"/>
    </row>
    <row r="391" spans="1:6" ht="14.25" x14ac:dyDescent="0.2">
      <c r="A391" s="123"/>
      <c r="B391" s="125"/>
      <c r="C391" s="125"/>
      <c r="D391" s="125"/>
      <c r="E391" s="257"/>
      <c r="F391" s="257"/>
    </row>
    <row r="392" spans="1:6" ht="14.25" x14ac:dyDescent="0.2">
      <c r="A392" s="123"/>
      <c r="B392" s="125"/>
      <c r="C392" s="125"/>
      <c r="D392" s="125"/>
      <c r="E392" s="257"/>
      <c r="F392" s="257"/>
    </row>
    <row r="393" spans="1:6" ht="14.25" x14ac:dyDescent="0.2">
      <c r="A393" s="123"/>
      <c r="B393" s="125"/>
      <c r="C393" s="125"/>
      <c r="D393" s="125"/>
      <c r="E393" s="257"/>
      <c r="F393" s="257"/>
    </row>
    <row r="394" spans="1:6" ht="14.25" x14ac:dyDescent="0.2">
      <c r="A394" s="123"/>
      <c r="B394" s="125"/>
      <c r="C394" s="125"/>
      <c r="D394" s="125"/>
      <c r="E394" s="257"/>
      <c r="F394" s="257"/>
    </row>
    <row r="395" spans="1:6" ht="14.25" x14ac:dyDescent="0.2">
      <c r="A395" s="123"/>
      <c r="B395" s="125"/>
      <c r="C395" s="125"/>
      <c r="D395" s="125"/>
      <c r="E395" s="257"/>
      <c r="F395" s="257"/>
    </row>
    <row r="396" spans="1:6" ht="14.25" x14ac:dyDescent="0.2">
      <c r="A396" s="123"/>
      <c r="B396" s="125"/>
      <c r="C396" s="125"/>
      <c r="D396" s="125"/>
      <c r="E396" s="257"/>
      <c r="F396" s="257"/>
    </row>
    <row r="397" spans="1:6" ht="14.25" x14ac:dyDescent="0.2">
      <c r="A397" s="123"/>
      <c r="B397" s="125"/>
      <c r="C397" s="125"/>
      <c r="D397" s="125"/>
      <c r="E397" s="257"/>
      <c r="F397" s="257"/>
    </row>
    <row r="398" spans="1:6" ht="14.25" x14ac:dyDescent="0.2">
      <c r="A398" s="123"/>
      <c r="B398" s="125"/>
      <c r="C398" s="125"/>
      <c r="D398" s="125"/>
      <c r="E398" s="257"/>
      <c r="F398" s="257"/>
    </row>
    <row r="399" spans="1:6" ht="14.25" x14ac:dyDescent="0.2">
      <c r="A399" s="123"/>
      <c r="B399" s="125"/>
      <c r="C399" s="125"/>
      <c r="D399" s="125"/>
      <c r="E399" s="257"/>
      <c r="F399" s="257"/>
    </row>
    <row r="400" spans="1:6" ht="14.25" x14ac:dyDescent="0.2">
      <c r="A400" s="123"/>
      <c r="B400" s="125"/>
      <c r="C400" s="125"/>
      <c r="D400" s="125"/>
      <c r="E400" s="257"/>
      <c r="F400" s="257"/>
    </row>
    <row r="401" spans="1:6" ht="14.25" x14ac:dyDescent="0.2">
      <c r="A401" s="123"/>
      <c r="B401" s="125"/>
      <c r="C401" s="125"/>
      <c r="D401" s="125"/>
      <c r="E401" s="257"/>
      <c r="F401" s="257"/>
    </row>
    <row r="402" spans="1:6" ht="14.25" x14ac:dyDescent="0.2">
      <c r="A402" s="123"/>
      <c r="B402" s="125"/>
      <c r="C402" s="125"/>
      <c r="D402" s="125"/>
      <c r="E402" s="257"/>
      <c r="F402" s="257"/>
    </row>
    <row r="403" spans="1:6" ht="14.25" x14ac:dyDescent="0.2">
      <c r="A403" s="123"/>
      <c r="B403" s="125"/>
      <c r="C403" s="125"/>
      <c r="D403" s="125"/>
      <c r="E403" s="257"/>
      <c r="F403" s="257"/>
    </row>
    <row r="404" spans="1:6" ht="14.25" x14ac:dyDescent="0.2">
      <c r="A404" s="123"/>
      <c r="B404" s="125"/>
      <c r="C404" s="125"/>
      <c r="D404" s="125"/>
      <c r="E404" s="257"/>
      <c r="F404" s="257"/>
    </row>
    <row r="405" spans="1:6" ht="14.25" x14ac:dyDescent="0.2">
      <c r="A405" s="123"/>
      <c r="B405" s="125"/>
      <c r="C405" s="125"/>
      <c r="D405" s="125"/>
      <c r="E405" s="257"/>
      <c r="F405" s="257"/>
    </row>
    <row r="406" spans="1:6" ht="14.25" x14ac:dyDescent="0.2">
      <c r="A406" s="123"/>
      <c r="B406" s="125"/>
      <c r="C406" s="125"/>
      <c r="D406" s="125"/>
      <c r="E406" s="257"/>
      <c r="F406" s="257"/>
    </row>
    <row r="407" spans="1:6" ht="14.25" x14ac:dyDescent="0.2">
      <c r="A407" s="123"/>
      <c r="B407" s="125"/>
      <c r="C407" s="125"/>
      <c r="D407" s="125"/>
      <c r="E407" s="257"/>
      <c r="F407" s="257"/>
    </row>
    <row r="408" spans="1:6" ht="14.25" x14ac:dyDescent="0.2">
      <c r="A408" s="123"/>
      <c r="B408" s="125"/>
      <c r="C408" s="125"/>
      <c r="D408" s="125"/>
      <c r="E408" s="257"/>
      <c r="F408" s="257"/>
    </row>
    <row r="409" spans="1:6" ht="14.25" x14ac:dyDescent="0.2">
      <c r="A409" s="123"/>
      <c r="B409" s="125"/>
      <c r="C409" s="125"/>
      <c r="D409" s="125"/>
      <c r="E409" s="257"/>
      <c r="F409" s="257"/>
    </row>
    <row r="410" spans="1:6" ht="14.25" x14ac:dyDescent="0.2">
      <c r="A410" s="123"/>
      <c r="B410" s="125"/>
      <c r="C410" s="125"/>
      <c r="D410" s="125"/>
      <c r="E410" s="257"/>
      <c r="F410" s="257"/>
    </row>
    <row r="411" spans="1:6" ht="14.25" x14ac:dyDescent="0.2">
      <c r="A411" s="123"/>
      <c r="B411" s="125"/>
      <c r="C411" s="125"/>
      <c r="D411" s="125"/>
      <c r="E411" s="257"/>
      <c r="F411" s="257"/>
    </row>
    <row r="412" spans="1:6" ht="14.25" x14ac:dyDescent="0.2">
      <c r="A412" s="123"/>
      <c r="B412" s="125"/>
      <c r="C412" s="125"/>
      <c r="D412" s="125"/>
      <c r="E412" s="257"/>
      <c r="F412" s="257"/>
    </row>
    <row r="413" spans="1:6" ht="14.25" x14ac:dyDescent="0.2">
      <c r="A413" s="123"/>
      <c r="B413" s="125"/>
      <c r="C413" s="125"/>
      <c r="D413" s="125"/>
      <c r="E413" s="257"/>
      <c r="F413" s="257"/>
    </row>
    <row r="414" spans="1:6" ht="14.25" x14ac:dyDescent="0.2">
      <c r="A414" s="123"/>
      <c r="B414" s="125"/>
      <c r="C414" s="125"/>
      <c r="D414" s="125"/>
      <c r="E414" s="257"/>
      <c r="F414" s="257"/>
    </row>
    <row r="415" spans="1:6" ht="14.25" x14ac:dyDescent="0.2">
      <c r="A415" s="123"/>
      <c r="B415" s="125"/>
      <c r="C415" s="125"/>
      <c r="D415" s="125"/>
      <c r="E415" s="257"/>
      <c r="F415" s="257"/>
    </row>
    <row r="416" spans="1:6" ht="14.25" x14ac:dyDescent="0.2">
      <c r="A416" s="123"/>
      <c r="B416" s="125"/>
      <c r="C416" s="125"/>
      <c r="D416" s="125"/>
      <c r="E416" s="257"/>
      <c r="F416" s="257"/>
    </row>
    <row r="417" spans="1:6" ht="14.25" x14ac:dyDescent="0.2">
      <c r="A417" s="123"/>
      <c r="B417" s="125"/>
      <c r="C417" s="125"/>
      <c r="D417" s="125"/>
      <c r="E417" s="257"/>
      <c r="F417" s="257"/>
    </row>
    <row r="418" spans="1:6" ht="14.25" x14ac:dyDescent="0.2">
      <c r="A418" s="123"/>
      <c r="B418" s="125"/>
      <c r="C418" s="125"/>
      <c r="D418" s="125"/>
      <c r="E418" s="257"/>
      <c r="F418" s="257"/>
    </row>
    <row r="419" spans="1:6" ht="14.25" x14ac:dyDescent="0.2">
      <c r="A419" s="123"/>
      <c r="B419" s="125"/>
      <c r="C419" s="125"/>
      <c r="D419" s="125"/>
      <c r="E419" s="257"/>
      <c r="F419" s="257"/>
    </row>
    <row r="420" spans="1:6" ht="14.25" x14ac:dyDescent="0.2">
      <c r="A420" s="123"/>
      <c r="B420" s="125"/>
      <c r="C420" s="125"/>
      <c r="D420" s="125"/>
      <c r="E420" s="257"/>
      <c r="F420" s="257"/>
    </row>
    <row r="421" spans="1:6" ht="14.25" x14ac:dyDescent="0.2">
      <c r="A421" s="123"/>
      <c r="B421" s="125"/>
      <c r="C421" s="125"/>
      <c r="D421" s="125"/>
      <c r="E421" s="257"/>
      <c r="F421" s="257"/>
    </row>
    <row r="422" spans="1:6" ht="14.25" x14ac:dyDescent="0.2">
      <c r="A422" s="123"/>
      <c r="B422" s="125"/>
      <c r="C422" s="125"/>
      <c r="D422" s="125"/>
      <c r="E422" s="257"/>
      <c r="F422" s="257"/>
    </row>
    <row r="423" spans="1:6" ht="14.25" x14ac:dyDescent="0.2">
      <c r="A423" s="123"/>
      <c r="B423" s="125"/>
      <c r="C423" s="125"/>
      <c r="D423" s="125"/>
      <c r="E423" s="257"/>
      <c r="F423" s="257"/>
    </row>
    <row r="424" spans="1:6" ht="14.25" x14ac:dyDescent="0.2">
      <c r="A424" s="123"/>
      <c r="B424" s="125"/>
      <c r="C424" s="125"/>
      <c r="D424" s="125"/>
      <c r="E424" s="257"/>
      <c r="F424" s="257"/>
    </row>
    <row r="425" spans="1:6" ht="14.25" x14ac:dyDescent="0.2">
      <c r="A425" s="123"/>
      <c r="B425" s="125"/>
      <c r="C425" s="125"/>
      <c r="D425" s="125"/>
      <c r="E425" s="257"/>
      <c r="F425" s="257"/>
    </row>
    <row r="426" spans="1:6" ht="14.25" x14ac:dyDescent="0.2">
      <c r="A426" s="123"/>
      <c r="B426" s="125"/>
      <c r="C426" s="125"/>
      <c r="D426" s="125"/>
      <c r="E426" s="257"/>
      <c r="F426" s="257"/>
    </row>
    <row r="427" spans="1:6" ht="14.25" x14ac:dyDescent="0.2">
      <c r="A427" s="123"/>
      <c r="B427" s="125"/>
      <c r="C427" s="125"/>
      <c r="D427" s="125"/>
      <c r="E427" s="257"/>
      <c r="F427" s="257"/>
    </row>
    <row r="428" spans="1:6" ht="14.25" x14ac:dyDescent="0.2">
      <c r="A428" s="123"/>
      <c r="B428" s="125"/>
      <c r="C428" s="125"/>
      <c r="D428" s="125"/>
      <c r="E428" s="257"/>
      <c r="F428" s="257"/>
    </row>
    <row r="429" spans="1:6" ht="14.25" x14ac:dyDescent="0.2">
      <c r="A429" s="123"/>
      <c r="B429" s="125"/>
      <c r="C429" s="125"/>
      <c r="D429" s="125"/>
      <c r="E429" s="257"/>
      <c r="F429" s="257"/>
    </row>
    <row r="430" spans="1:6" ht="14.25" x14ac:dyDescent="0.2">
      <c r="A430" s="123"/>
      <c r="B430" s="125"/>
      <c r="C430" s="125"/>
      <c r="D430" s="125"/>
      <c r="E430" s="257"/>
      <c r="F430" s="257"/>
    </row>
    <row r="431" spans="1:6" ht="14.25" x14ac:dyDescent="0.2">
      <c r="A431" s="123"/>
      <c r="B431" s="125"/>
      <c r="C431" s="125"/>
      <c r="D431" s="125"/>
      <c r="E431" s="257"/>
      <c r="F431" s="257"/>
    </row>
    <row r="432" spans="1:6" ht="14.25" x14ac:dyDescent="0.2">
      <c r="A432" s="123"/>
      <c r="B432" s="125"/>
      <c r="C432" s="125"/>
      <c r="D432" s="125"/>
      <c r="E432" s="257"/>
      <c r="F432" s="257"/>
    </row>
    <row r="433" spans="1:6" ht="14.25" x14ac:dyDescent="0.2">
      <c r="A433" s="123"/>
      <c r="B433" s="125"/>
      <c r="C433" s="125"/>
      <c r="D433" s="125"/>
      <c r="E433" s="257"/>
      <c r="F433" s="257"/>
    </row>
    <row r="434" spans="1:6" ht="14.25" x14ac:dyDescent="0.2">
      <c r="A434" s="123"/>
      <c r="B434" s="125"/>
      <c r="C434" s="125"/>
      <c r="D434" s="125"/>
      <c r="E434" s="257"/>
      <c r="F434" s="257"/>
    </row>
    <row r="435" spans="1:6" ht="14.25" x14ac:dyDescent="0.2">
      <c r="A435" s="123"/>
      <c r="B435" s="125"/>
      <c r="C435" s="125"/>
      <c r="D435" s="125"/>
      <c r="E435" s="257"/>
      <c r="F435" s="257"/>
    </row>
    <row r="436" spans="1:6" ht="14.25" x14ac:dyDescent="0.2">
      <c r="A436" s="123"/>
      <c r="B436" s="125"/>
      <c r="C436" s="125"/>
      <c r="D436" s="125"/>
      <c r="E436" s="257"/>
      <c r="F436" s="257"/>
    </row>
    <row r="437" spans="1:6" ht="14.25" x14ac:dyDescent="0.2">
      <c r="A437" s="123"/>
      <c r="B437" s="125"/>
      <c r="C437" s="125"/>
      <c r="D437" s="125"/>
      <c r="E437" s="257"/>
      <c r="F437" s="257"/>
    </row>
    <row r="438" spans="1:6" ht="14.25" x14ac:dyDescent="0.2">
      <c r="A438" s="123"/>
      <c r="B438" s="125"/>
      <c r="C438" s="125"/>
      <c r="D438" s="125"/>
      <c r="E438" s="257"/>
      <c r="F438" s="257"/>
    </row>
    <row r="439" spans="1:6" ht="14.25" x14ac:dyDescent="0.2">
      <c r="A439" s="123"/>
      <c r="B439" s="125"/>
      <c r="C439" s="125"/>
      <c r="D439" s="125"/>
      <c r="E439" s="257"/>
      <c r="F439" s="257"/>
    </row>
    <row r="440" spans="1:6" ht="14.25" x14ac:dyDescent="0.2">
      <c r="A440" s="123"/>
      <c r="B440" s="125"/>
      <c r="C440" s="125"/>
      <c r="D440" s="125"/>
      <c r="E440" s="257"/>
      <c r="F440" s="257"/>
    </row>
    <row r="441" spans="1:6" ht="14.25" x14ac:dyDescent="0.2">
      <c r="A441" s="123"/>
      <c r="B441" s="125"/>
      <c r="C441" s="125"/>
      <c r="D441" s="125"/>
      <c r="E441" s="257"/>
      <c r="F441" s="257"/>
    </row>
    <row r="442" spans="1:6" ht="14.25" x14ac:dyDescent="0.2">
      <c r="A442" s="123"/>
      <c r="B442" s="125"/>
      <c r="C442" s="125"/>
      <c r="D442" s="125"/>
      <c r="E442" s="257"/>
      <c r="F442" s="257"/>
    </row>
    <row r="443" spans="1:6" ht="14.25" x14ac:dyDescent="0.2">
      <c r="A443" s="123"/>
      <c r="B443" s="125"/>
      <c r="C443" s="125"/>
      <c r="D443" s="125"/>
      <c r="E443" s="257"/>
      <c r="F443" s="257"/>
    </row>
    <row r="444" spans="1:6" ht="14.25" x14ac:dyDescent="0.2">
      <c r="A444" s="123"/>
      <c r="B444" s="125"/>
      <c r="C444" s="125"/>
      <c r="D444" s="125"/>
      <c r="E444" s="257"/>
      <c r="F444" s="257"/>
    </row>
    <row r="445" spans="1:6" ht="14.25" x14ac:dyDescent="0.2">
      <c r="A445" s="123"/>
      <c r="B445" s="125"/>
      <c r="C445" s="125"/>
      <c r="D445" s="125"/>
      <c r="E445" s="257"/>
      <c r="F445" s="257"/>
    </row>
    <row r="446" spans="1:6" ht="14.25" x14ac:dyDescent="0.2">
      <c r="A446" s="123"/>
      <c r="B446" s="125"/>
      <c r="C446" s="125"/>
      <c r="D446" s="125"/>
      <c r="E446" s="257"/>
      <c r="F446" s="257"/>
    </row>
    <row r="447" spans="1:6" ht="14.25" x14ac:dyDescent="0.2">
      <c r="A447" s="123"/>
      <c r="B447" s="125"/>
      <c r="C447" s="125"/>
      <c r="D447" s="125"/>
      <c r="E447" s="257"/>
      <c r="F447" s="257"/>
    </row>
    <row r="448" spans="1:6" ht="14.25" x14ac:dyDescent="0.2">
      <c r="A448" s="123"/>
      <c r="B448" s="125"/>
      <c r="C448" s="125"/>
      <c r="D448" s="125"/>
      <c r="E448" s="257"/>
      <c r="F448" s="257"/>
    </row>
    <row r="449" spans="1:6" ht="14.25" x14ac:dyDescent="0.2">
      <c r="A449" s="123"/>
      <c r="B449" s="125"/>
      <c r="C449" s="125"/>
      <c r="D449" s="125"/>
      <c r="E449" s="257"/>
      <c r="F449" s="257"/>
    </row>
    <row r="450" spans="1:6" ht="14.25" x14ac:dyDescent="0.2">
      <c r="A450" s="123"/>
      <c r="B450" s="125"/>
      <c r="C450" s="125"/>
      <c r="D450" s="125"/>
      <c r="E450" s="257"/>
      <c r="F450" s="257"/>
    </row>
    <row r="451" spans="1:6" ht="14.25" x14ac:dyDescent="0.2">
      <c r="A451" s="123"/>
      <c r="B451" s="125"/>
      <c r="C451" s="125"/>
      <c r="D451" s="125"/>
      <c r="E451" s="257"/>
      <c r="F451" s="257"/>
    </row>
    <row r="452" spans="1:6" ht="14.25" x14ac:dyDescent="0.2">
      <c r="A452" s="123"/>
      <c r="B452" s="125"/>
      <c r="C452" s="125"/>
      <c r="D452" s="125"/>
      <c r="E452" s="257"/>
      <c r="F452" s="257"/>
    </row>
    <row r="453" spans="1:6" ht="14.25" x14ac:dyDescent="0.2">
      <c r="A453" s="123"/>
      <c r="B453" s="125"/>
      <c r="C453" s="125"/>
      <c r="D453" s="125"/>
      <c r="E453" s="257"/>
      <c r="F453" s="257"/>
    </row>
    <row r="454" spans="1:6" ht="14.25" x14ac:dyDescent="0.2">
      <c r="A454" s="123"/>
      <c r="B454" s="125"/>
      <c r="C454" s="125"/>
      <c r="D454" s="125"/>
      <c r="E454" s="257"/>
      <c r="F454" s="257"/>
    </row>
    <row r="455" spans="1:6" ht="14.25" x14ac:dyDescent="0.2">
      <c r="A455" s="123"/>
      <c r="B455" s="125"/>
      <c r="C455" s="125"/>
      <c r="D455" s="125"/>
      <c r="E455" s="257"/>
      <c r="F455" s="257"/>
    </row>
    <row r="456" spans="1:6" ht="14.25" x14ac:dyDescent="0.2">
      <c r="A456" s="123"/>
      <c r="B456" s="125"/>
      <c r="C456" s="125"/>
      <c r="D456" s="125"/>
      <c r="E456" s="257"/>
      <c r="F456" s="257"/>
    </row>
    <row r="457" spans="1:6" ht="14.25" x14ac:dyDescent="0.2">
      <c r="A457" s="123"/>
      <c r="B457" s="125"/>
      <c r="C457" s="125"/>
      <c r="D457" s="125"/>
      <c r="E457" s="257"/>
      <c r="F457" s="257"/>
    </row>
    <row r="458" spans="1:6" ht="14.25" x14ac:dyDescent="0.2">
      <c r="A458" s="123"/>
      <c r="B458" s="125"/>
      <c r="C458" s="125"/>
      <c r="D458" s="125"/>
      <c r="E458" s="257"/>
      <c r="F458" s="257"/>
    </row>
    <row r="459" spans="1:6" ht="14.25" x14ac:dyDescent="0.2">
      <c r="A459" s="123"/>
      <c r="B459" s="125"/>
      <c r="C459" s="125"/>
      <c r="D459" s="125"/>
      <c r="E459" s="257"/>
      <c r="F459" s="257"/>
    </row>
    <row r="460" spans="1:6" ht="14.25" x14ac:dyDescent="0.2">
      <c r="A460" s="123"/>
      <c r="B460" s="125"/>
      <c r="C460" s="125"/>
      <c r="D460" s="125"/>
      <c r="E460" s="257"/>
      <c r="F460" s="257"/>
    </row>
    <row r="461" spans="1:6" ht="14.25" x14ac:dyDescent="0.2">
      <c r="A461" s="123"/>
      <c r="B461" s="125"/>
      <c r="C461" s="125"/>
      <c r="D461" s="125"/>
      <c r="E461" s="257"/>
      <c r="F461" s="257"/>
    </row>
    <row r="462" spans="1:6" ht="14.25" x14ac:dyDescent="0.2">
      <c r="A462" s="123"/>
      <c r="B462" s="125"/>
      <c r="C462" s="125"/>
      <c r="D462" s="125"/>
      <c r="E462" s="257"/>
      <c r="F462" s="257"/>
    </row>
    <row r="463" spans="1:6" ht="14.25" x14ac:dyDescent="0.2">
      <c r="A463" s="123"/>
      <c r="B463" s="125"/>
      <c r="C463" s="125"/>
      <c r="D463" s="125"/>
      <c r="E463" s="257"/>
      <c r="F463" s="257"/>
    </row>
    <row r="464" spans="1:6" ht="14.25" x14ac:dyDescent="0.2">
      <c r="A464" s="123"/>
      <c r="B464" s="125"/>
      <c r="C464" s="125"/>
      <c r="D464" s="125"/>
      <c r="E464" s="257"/>
      <c r="F464" s="257"/>
    </row>
    <row r="465" spans="1:6" ht="14.25" x14ac:dyDescent="0.2">
      <c r="A465" s="123"/>
      <c r="B465" s="125"/>
      <c r="C465" s="125"/>
      <c r="D465" s="125"/>
      <c r="E465" s="257"/>
      <c r="F465" s="257"/>
    </row>
    <row r="466" spans="1:6" ht="14.25" x14ac:dyDescent="0.2">
      <c r="A466" s="123"/>
      <c r="B466" s="125"/>
      <c r="C466" s="125"/>
      <c r="D466" s="125"/>
      <c r="E466" s="257"/>
      <c r="F466" s="257"/>
    </row>
    <row r="467" spans="1:6" ht="14.25" x14ac:dyDescent="0.2">
      <c r="A467" s="123"/>
      <c r="B467" s="125"/>
      <c r="C467" s="125"/>
      <c r="D467" s="125"/>
      <c r="E467" s="257"/>
      <c r="F467" s="257"/>
    </row>
    <row r="468" spans="1:6" ht="14.25" x14ac:dyDescent="0.2">
      <c r="A468" s="123"/>
      <c r="B468" s="125"/>
      <c r="C468" s="125"/>
      <c r="D468" s="125"/>
      <c r="E468" s="257"/>
      <c r="F468" s="257"/>
    </row>
    <row r="469" spans="1:6" ht="14.25" x14ac:dyDescent="0.2">
      <c r="A469" s="123"/>
      <c r="B469" s="125"/>
      <c r="C469" s="125"/>
      <c r="D469" s="125"/>
      <c r="E469" s="257"/>
      <c r="F469" s="257"/>
    </row>
    <row r="470" spans="1:6" ht="14.25" x14ac:dyDescent="0.2">
      <c r="A470" s="123"/>
      <c r="B470" s="125"/>
      <c r="C470" s="125"/>
      <c r="D470" s="125"/>
      <c r="E470" s="257"/>
      <c r="F470" s="257"/>
    </row>
    <row r="471" spans="1:6" ht="14.25" x14ac:dyDescent="0.2">
      <c r="A471" s="123"/>
      <c r="B471" s="125"/>
      <c r="C471" s="125"/>
      <c r="D471" s="125"/>
      <c r="E471" s="257"/>
      <c r="F471" s="257"/>
    </row>
    <row r="472" spans="1:6" ht="14.25" x14ac:dyDescent="0.2">
      <c r="A472" s="123"/>
      <c r="B472" s="125"/>
      <c r="C472" s="125"/>
      <c r="D472" s="125"/>
      <c r="E472" s="257"/>
      <c r="F472" s="257"/>
    </row>
    <row r="473" spans="1:6" ht="14.25" x14ac:dyDescent="0.2">
      <c r="A473" s="123"/>
      <c r="B473" s="125"/>
      <c r="C473" s="125"/>
      <c r="D473" s="125"/>
      <c r="E473" s="257"/>
      <c r="F473" s="257"/>
    </row>
    <row r="474" spans="1:6" ht="14.25" x14ac:dyDescent="0.2">
      <c r="A474" s="123"/>
      <c r="B474" s="125"/>
      <c r="C474" s="125"/>
      <c r="D474" s="125"/>
      <c r="E474" s="257"/>
      <c r="F474" s="257"/>
    </row>
    <row r="475" spans="1:6" ht="14.25" x14ac:dyDescent="0.2">
      <c r="A475" s="123"/>
      <c r="B475" s="125"/>
      <c r="C475" s="125"/>
      <c r="D475" s="125"/>
      <c r="E475" s="257"/>
      <c r="F475" s="257"/>
    </row>
    <row r="476" spans="1:6" ht="14.25" x14ac:dyDescent="0.2">
      <c r="A476" s="123"/>
      <c r="B476" s="125"/>
      <c r="C476" s="125"/>
      <c r="D476" s="125"/>
      <c r="E476" s="257"/>
      <c r="F476" s="257"/>
    </row>
    <row r="477" spans="1:6" ht="14.25" x14ac:dyDescent="0.2">
      <c r="A477" s="123"/>
      <c r="B477" s="125"/>
      <c r="C477" s="125"/>
      <c r="D477" s="125"/>
      <c r="E477" s="257"/>
      <c r="F477" s="257"/>
    </row>
    <row r="478" spans="1:6" ht="14.25" x14ac:dyDescent="0.2">
      <c r="A478" s="123"/>
      <c r="B478" s="125"/>
      <c r="C478" s="125"/>
      <c r="D478" s="125"/>
      <c r="E478" s="257"/>
      <c r="F478" s="257"/>
    </row>
    <row r="479" spans="1:6" ht="14.25" x14ac:dyDescent="0.2">
      <c r="A479" s="123"/>
      <c r="B479" s="125"/>
      <c r="C479" s="125"/>
      <c r="D479" s="125"/>
      <c r="E479" s="257"/>
      <c r="F479" s="257"/>
    </row>
    <row r="480" spans="1:6" ht="14.25" x14ac:dyDescent="0.2">
      <c r="A480" s="123"/>
      <c r="B480" s="125"/>
      <c r="C480" s="125"/>
      <c r="D480" s="125"/>
      <c r="E480" s="257"/>
      <c r="F480" s="257"/>
    </row>
    <row r="481" spans="1:6" ht="14.25" x14ac:dyDescent="0.2">
      <c r="A481" s="123"/>
      <c r="B481" s="125"/>
      <c r="C481" s="125"/>
      <c r="D481" s="125"/>
      <c r="E481" s="257"/>
      <c r="F481" s="257"/>
    </row>
    <row r="482" spans="1:6" ht="14.25" x14ac:dyDescent="0.2">
      <c r="A482" s="123"/>
      <c r="B482" s="125"/>
      <c r="C482" s="125"/>
      <c r="D482" s="125"/>
      <c r="E482" s="257"/>
      <c r="F482" s="257"/>
    </row>
    <row r="483" spans="1:6" ht="14.25" x14ac:dyDescent="0.2">
      <c r="A483" s="123"/>
      <c r="B483" s="125"/>
      <c r="C483" s="125"/>
      <c r="D483" s="125"/>
      <c r="E483" s="257"/>
      <c r="F483" s="257"/>
    </row>
    <row r="484" spans="1:6" ht="14.25" x14ac:dyDescent="0.2">
      <c r="A484" s="123"/>
      <c r="B484" s="125"/>
      <c r="C484" s="125"/>
      <c r="D484" s="125"/>
      <c r="E484" s="257"/>
      <c r="F484" s="257"/>
    </row>
    <row r="485" spans="1:6" ht="14.25" x14ac:dyDescent="0.2">
      <c r="A485" s="123"/>
      <c r="B485" s="125"/>
      <c r="C485" s="125"/>
      <c r="D485" s="125"/>
      <c r="E485" s="257"/>
      <c r="F485" s="257"/>
    </row>
    <row r="486" spans="1:6" ht="14.25" x14ac:dyDescent="0.2">
      <c r="A486" s="123"/>
      <c r="B486" s="125"/>
      <c r="C486" s="125"/>
      <c r="D486" s="125"/>
      <c r="E486" s="257"/>
      <c r="F486" s="257"/>
    </row>
    <row r="487" spans="1:6" ht="14.25" x14ac:dyDescent="0.2">
      <c r="A487" s="123"/>
      <c r="B487" s="125"/>
      <c r="C487" s="125"/>
      <c r="D487" s="125"/>
      <c r="E487" s="257"/>
      <c r="F487" s="257"/>
    </row>
    <row r="488" spans="1:6" ht="14.25" x14ac:dyDescent="0.2">
      <c r="A488" s="123"/>
      <c r="B488" s="125"/>
      <c r="C488" s="125"/>
      <c r="D488" s="125"/>
      <c r="E488" s="257"/>
      <c r="F488" s="257"/>
    </row>
    <row r="489" spans="1:6" ht="14.25" x14ac:dyDescent="0.2">
      <c r="A489" s="123"/>
      <c r="B489" s="125"/>
      <c r="C489" s="125"/>
      <c r="D489" s="125"/>
      <c r="E489" s="257"/>
      <c r="F489" s="257"/>
    </row>
    <row r="490" spans="1:6" ht="14.25" x14ac:dyDescent="0.2">
      <c r="A490" s="123"/>
      <c r="B490" s="125"/>
      <c r="C490" s="125"/>
      <c r="D490" s="125"/>
      <c r="E490" s="257"/>
      <c r="F490" s="257"/>
    </row>
    <row r="491" spans="1:6" ht="14.25" x14ac:dyDescent="0.2">
      <c r="A491" s="123"/>
      <c r="B491" s="125"/>
      <c r="C491" s="125"/>
      <c r="D491" s="125"/>
      <c r="E491" s="257"/>
      <c r="F491" s="257"/>
    </row>
    <row r="492" spans="1:6" ht="14.25" x14ac:dyDescent="0.2">
      <c r="A492" s="123"/>
      <c r="B492" s="125"/>
      <c r="C492" s="125"/>
      <c r="D492" s="125"/>
      <c r="E492" s="257"/>
      <c r="F492" s="257"/>
    </row>
    <row r="493" spans="1:6" ht="14.25" x14ac:dyDescent="0.2">
      <c r="A493" s="123"/>
      <c r="B493" s="125"/>
      <c r="C493" s="125"/>
      <c r="D493" s="125"/>
      <c r="E493" s="257"/>
      <c r="F493" s="257"/>
    </row>
    <row r="494" spans="1:6" ht="14.25" x14ac:dyDescent="0.2">
      <c r="A494" s="123"/>
      <c r="B494" s="125"/>
      <c r="C494" s="125"/>
      <c r="D494" s="125"/>
      <c r="E494" s="257"/>
      <c r="F494" s="257"/>
    </row>
    <row r="495" spans="1:6" ht="14.25" x14ac:dyDescent="0.2">
      <c r="A495" s="123"/>
      <c r="B495" s="125"/>
      <c r="C495" s="125"/>
      <c r="D495" s="125"/>
      <c r="E495" s="257"/>
      <c r="F495" s="257"/>
    </row>
    <row r="496" spans="1:6" ht="14.25" x14ac:dyDescent="0.2">
      <c r="A496" s="123"/>
      <c r="B496" s="125"/>
      <c r="C496" s="125"/>
      <c r="D496" s="125"/>
      <c r="E496" s="257"/>
      <c r="F496" s="257"/>
    </row>
    <row r="497" spans="1:6" ht="14.25" x14ac:dyDescent="0.2">
      <c r="A497" s="123"/>
      <c r="B497" s="125"/>
      <c r="C497" s="125"/>
      <c r="D497" s="125"/>
      <c r="E497" s="257"/>
      <c r="F497" s="257"/>
    </row>
    <row r="498" spans="1:6" ht="14.25" x14ac:dyDescent="0.2">
      <c r="A498" s="123"/>
      <c r="B498" s="125"/>
      <c r="C498" s="125"/>
      <c r="D498" s="125"/>
      <c r="E498" s="257"/>
      <c r="F498" s="257"/>
    </row>
    <row r="499" spans="1:6" ht="14.25" x14ac:dyDescent="0.2">
      <c r="A499" s="123"/>
      <c r="B499" s="125"/>
      <c r="C499" s="125"/>
      <c r="D499" s="125"/>
      <c r="E499" s="257"/>
      <c r="F499" s="257"/>
    </row>
    <row r="500" spans="1:6" ht="14.25" x14ac:dyDescent="0.2">
      <c r="A500" s="123"/>
      <c r="B500" s="125"/>
      <c r="C500" s="125"/>
      <c r="D500" s="125"/>
      <c r="E500" s="257"/>
      <c r="F500" s="257"/>
    </row>
    <row r="501" spans="1:6" ht="14.25" x14ac:dyDescent="0.2">
      <c r="A501" s="123"/>
      <c r="B501" s="125"/>
      <c r="C501" s="125"/>
      <c r="D501" s="125"/>
      <c r="E501" s="257"/>
      <c r="F501" s="257"/>
    </row>
    <row r="502" spans="1:6" ht="14.25" x14ac:dyDescent="0.2">
      <c r="A502" s="123"/>
      <c r="B502" s="125"/>
      <c r="C502" s="125"/>
      <c r="D502" s="125"/>
      <c r="E502" s="257"/>
      <c r="F502" s="257"/>
    </row>
    <row r="503" spans="1:6" ht="14.25" x14ac:dyDescent="0.2">
      <c r="A503" s="123"/>
      <c r="B503" s="125"/>
      <c r="C503" s="125"/>
      <c r="D503" s="125"/>
      <c r="E503" s="257"/>
      <c r="F503" s="257"/>
    </row>
    <row r="504" spans="1:6" ht="14.25" x14ac:dyDescent="0.2">
      <c r="A504" s="123"/>
      <c r="B504" s="125"/>
      <c r="C504" s="125"/>
      <c r="D504" s="125"/>
      <c r="E504" s="257"/>
      <c r="F504" s="257"/>
    </row>
    <row r="505" spans="1:6" ht="14.25" x14ac:dyDescent="0.2">
      <c r="A505" s="123"/>
      <c r="B505" s="125"/>
      <c r="C505" s="125"/>
      <c r="D505" s="125"/>
      <c r="E505" s="257"/>
      <c r="F505" s="257"/>
    </row>
    <row r="506" spans="1:6" ht="14.25" x14ac:dyDescent="0.2">
      <c r="A506" s="123"/>
      <c r="B506" s="125"/>
      <c r="C506" s="125"/>
      <c r="D506" s="125"/>
      <c r="E506" s="257"/>
      <c r="F506" s="257"/>
    </row>
    <row r="507" spans="1:6" ht="14.25" x14ac:dyDescent="0.2">
      <c r="A507" s="123"/>
      <c r="B507" s="125"/>
      <c r="C507" s="125"/>
      <c r="D507" s="125"/>
      <c r="E507" s="257"/>
      <c r="F507" s="257"/>
    </row>
    <row r="508" spans="1:6" ht="14.25" x14ac:dyDescent="0.2">
      <c r="A508" s="123"/>
      <c r="B508" s="125"/>
      <c r="C508" s="125"/>
      <c r="D508" s="125"/>
      <c r="E508" s="257"/>
      <c r="F508" s="257"/>
    </row>
    <row r="509" spans="1:6" ht="14.25" x14ac:dyDescent="0.2">
      <c r="A509" s="123"/>
      <c r="B509" s="125"/>
      <c r="C509" s="125"/>
      <c r="D509" s="125"/>
      <c r="E509" s="257"/>
      <c r="F509" s="257"/>
    </row>
    <row r="510" spans="1:6" ht="14.25" x14ac:dyDescent="0.2">
      <c r="A510" s="123"/>
      <c r="B510" s="125"/>
      <c r="C510" s="125"/>
      <c r="D510" s="125"/>
      <c r="E510" s="257"/>
      <c r="F510" s="257"/>
    </row>
    <row r="511" spans="1:6" ht="14.25" x14ac:dyDescent="0.2">
      <c r="A511" s="123"/>
      <c r="B511" s="125"/>
      <c r="C511" s="125"/>
      <c r="D511" s="125"/>
      <c r="E511" s="257"/>
      <c r="F511" s="257"/>
    </row>
    <row r="512" spans="1:6" ht="14.25" x14ac:dyDescent="0.2">
      <c r="A512" s="123"/>
      <c r="B512" s="125"/>
      <c r="C512" s="125"/>
      <c r="D512" s="125"/>
      <c r="E512" s="257"/>
      <c r="F512" s="257"/>
    </row>
    <row r="513" spans="1:6" ht="14.25" x14ac:dyDescent="0.2">
      <c r="A513" s="123"/>
      <c r="B513" s="125"/>
      <c r="C513" s="125"/>
      <c r="D513" s="125"/>
      <c r="E513" s="257"/>
      <c r="F513" s="257"/>
    </row>
    <row r="514" spans="1:6" ht="14.25" x14ac:dyDescent="0.2">
      <c r="A514" s="123"/>
      <c r="B514" s="125"/>
      <c r="C514" s="125"/>
      <c r="D514" s="125"/>
      <c r="E514" s="257"/>
      <c r="F514" s="257"/>
    </row>
    <row r="515" spans="1:6" ht="14.25" x14ac:dyDescent="0.2">
      <c r="A515" s="123"/>
      <c r="B515" s="125"/>
      <c r="C515" s="125"/>
      <c r="D515" s="125"/>
      <c r="E515" s="257"/>
      <c r="F515" s="257"/>
    </row>
    <row r="516" spans="1:6" ht="14.25" x14ac:dyDescent="0.2">
      <c r="A516" s="123"/>
      <c r="B516" s="125"/>
      <c r="C516" s="125"/>
      <c r="D516" s="125"/>
      <c r="E516" s="257"/>
      <c r="F516" s="257"/>
    </row>
    <row r="517" spans="1:6" ht="14.25" x14ac:dyDescent="0.2">
      <c r="A517" s="123"/>
      <c r="B517" s="125"/>
      <c r="C517" s="125"/>
      <c r="D517" s="125"/>
      <c r="E517" s="257"/>
      <c r="F517" s="257"/>
    </row>
    <row r="518" spans="1:6" ht="14.25" x14ac:dyDescent="0.2">
      <c r="A518" s="123"/>
      <c r="B518" s="125"/>
      <c r="C518" s="125"/>
      <c r="D518" s="125"/>
      <c r="E518" s="257"/>
      <c r="F518" s="257"/>
    </row>
    <row r="519" spans="1:6" ht="14.25" x14ac:dyDescent="0.2">
      <c r="A519" s="123"/>
      <c r="B519" s="125"/>
      <c r="C519" s="125"/>
      <c r="D519" s="125"/>
      <c r="E519" s="257"/>
      <c r="F519" s="257"/>
    </row>
    <row r="520" spans="1:6" ht="14.25" x14ac:dyDescent="0.2">
      <c r="A520" s="123"/>
      <c r="B520" s="125"/>
      <c r="C520" s="125"/>
      <c r="D520" s="125"/>
      <c r="E520" s="257"/>
      <c r="F520" s="257"/>
    </row>
    <row r="521" spans="1:6" ht="14.25" x14ac:dyDescent="0.2">
      <c r="A521" s="123"/>
      <c r="B521" s="125"/>
      <c r="C521" s="125"/>
      <c r="D521" s="125"/>
      <c r="E521" s="257"/>
      <c r="F521" s="257"/>
    </row>
    <row r="522" spans="1:6" ht="14.25" x14ac:dyDescent="0.2">
      <c r="A522" s="123"/>
      <c r="B522" s="125"/>
      <c r="C522" s="125"/>
      <c r="D522" s="125"/>
      <c r="E522" s="257"/>
      <c r="F522" s="257"/>
    </row>
    <row r="523" spans="1:6" ht="14.25" x14ac:dyDescent="0.2">
      <c r="A523" s="123"/>
      <c r="B523" s="125"/>
      <c r="C523" s="125"/>
      <c r="D523" s="125"/>
      <c r="E523" s="257"/>
      <c r="F523" s="257"/>
    </row>
    <row r="524" spans="1:6" ht="14.25" x14ac:dyDescent="0.2">
      <c r="A524" s="123"/>
      <c r="B524" s="125"/>
      <c r="C524" s="125"/>
      <c r="D524" s="125"/>
      <c r="E524" s="257"/>
      <c r="F524" s="257"/>
    </row>
    <row r="525" spans="1:6" ht="14.25" x14ac:dyDescent="0.2">
      <c r="A525" s="123"/>
      <c r="B525" s="125"/>
      <c r="C525" s="125"/>
      <c r="D525" s="125"/>
      <c r="E525" s="257"/>
      <c r="F525" s="257"/>
    </row>
    <row r="526" spans="1:6" ht="14.25" x14ac:dyDescent="0.2">
      <c r="A526" s="123"/>
      <c r="B526" s="125"/>
      <c r="C526" s="125"/>
      <c r="D526" s="125"/>
      <c r="E526" s="257"/>
      <c r="F526" s="257"/>
    </row>
    <row r="527" spans="1:6" ht="14.25" x14ac:dyDescent="0.2">
      <c r="A527" s="123"/>
      <c r="B527" s="125"/>
      <c r="C527" s="125"/>
      <c r="D527" s="125"/>
      <c r="E527" s="257"/>
      <c r="F527" s="257"/>
    </row>
    <row r="528" spans="1:6" ht="14.25" x14ac:dyDescent="0.2">
      <c r="A528" s="123"/>
      <c r="B528" s="125"/>
      <c r="C528" s="125"/>
      <c r="D528" s="125"/>
      <c r="E528" s="257"/>
      <c r="F528" s="257"/>
    </row>
    <row r="529" spans="1:6" ht="14.25" x14ac:dyDescent="0.2">
      <c r="A529" s="123"/>
      <c r="B529" s="125"/>
      <c r="C529" s="125"/>
      <c r="D529" s="125"/>
      <c r="E529" s="257"/>
      <c r="F529" s="257"/>
    </row>
    <row r="530" spans="1:6" ht="14.25" x14ac:dyDescent="0.2">
      <c r="A530" s="123"/>
      <c r="B530" s="125"/>
      <c r="C530" s="125"/>
      <c r="D530" s="125"/>
      <c r="E530" s="257"/>
      <c r="F530" s="257"/>
    </row>
    <row r="531" spans="1:6" ht="14.25" x14ac:dyDescent="0.2">
      <c r="A531" s="123"/>
      <c r="B531" s="125"/>
      <c r="C531" s="125"/>
      <c r="D531" s="125"/>
      <c r="E531" s="257"/>
      <c r="F531" s="257"/>
    </row>
    <row r="532" spans="1:6" ht="14.25" x14ac:dyDescent="0.2">
      <c r="A532" s="123"/>
      <c r="B532" s="125"/>
      <c r="C532" s="125"/>
      <c r="D532" s="125"/>
      <c r="E532" s="257"/>
      <c r="F532" s="257"/>
    </row>
    <row r="533" spans="1:6" ht="14.25" x14ac:dyDescent="0.2">
      <c r="A533" s="123"/>
      <c r="B533" s="125"/>
      <c r="C533" s="125"/>
      <c r="D533" s="125"/>
      <c r="E533" s="257"/>
      <c r="F533" s="257"/>
    </row>
    <row r="534" spans="1:6" ht="14.25" x14ac:dyDescent="0.2">
      <c r="A534" s="123"/>
      <c r="B534" s="125"/>
      <c r="C534" s="125"/>
      <c r="D534" s="125"/>
      <c r="E534" s="257"/>
      <c r="F534" s="257"/>
    </row>
    <row r="535" spans="1:6" ht="14.25" x14ac:dyDescent="0.2">
      <c r="A535" s="123"/>
      <c r="B535" s="125"/>
      <c r="C535" s="125"/>
      <c r="D535" s="125"/>
      <c r="E535" s="257"/>
      <c r="F535" s="257"/>
    </row>
    <row r="536" spans="1:6" ht="14.25" x14ac:dyDescent="0.2">
      <c r="A536" s="123"/>
      <c r="B536" s="125"/>
      <c r="C536" s="125"/>
      <c r="D536" s="125"/>
      <c r="E536" s="257"/>
      <c r="F536" s="257"/>
    </row>
    <row r="537" spans="1:6" ht="14.25" x14ac:dyDescent="0.2">
      <c r="A537" s="123"/>
      <c r="B537" s="125"/>
      <c r="C537" s="125"/>
      <c r="D537" s="125"/>
      <c r="E537" s="257"/>
      <c r="F537" s="257"/>
    </row>
    <row r="538" spans="1:6" ht="14.25" x14ac:dyDescent="0.2">
      <c r="A538" s="123"/>
      <c r="B538" s="125"/>
      <c r="C538" s="125"/>
      <c r="D538" s="125"/>
      <c r="E538" s="257"/>
      <c r="F538" s="257"/>
    </row>
    <row r="539" spans="1:6" ht="14.25" x14ac:dyDescent="0.2">
      <c r="A539" s="123"/>
      <c r="B539" s="125"/>
      <c r="C539" s="125"/>
      <c r="D539" s="125"/>
      <c r="E539" s="257"/>
      <c r="F539" s="257"/>
    </row>
    <row r="540" spans="1:6" ht="14.25" x14ac:dyDescent="0.2">
      <c r="A540" s="123"/>
      <c r="B540" s="125"/>
      <c r="C540" s="125"/>
      <c r="D540" s="125"/>
      <c r="E540" s="257"/>
      <c r="F540" s="257"/>
    </row>
    <row r="541" spans="1:6" ht="14.25" x14ac:dyDescent="0.2">
      <c r="A541" s="123"/>
      <c r="B541" s="125"/>
      <c r="C541" s="125"/>
      <c r="D541" s="125"/>
      <c r="E541" s="257"/>
      <c r="F541" s="257"/>
    </row>
    <row r="542" spans="1:6" ht="14.25" x14ac:dyDescent="0.2">
      <c r="A542" s="123"/>
      <c r="B542" s="125"/>
      <c r="C542" s="125"/>
      <c r="D542" s="125"/>
      <c r="E542" s="257"/>
      <c r="F542" s="257"/>
    </row>
    <row r="543" spans="1:6" ht="14.25" x14ac:dyDescent="0.2">
      <c r="A543" s="123"/>
      <c r="B543" s="125"/>
      <c r="C543" s="125"/>
      <c r="D543" s="125"/>
      <c r="E543" s="257"/>
      <c r="F543" s="257"/>
    </row>
    <row r="544" spans="1:6" ht="14.25" x14ac:dyDescent="0.2">
      <c r="A544" s="123"/>
      <c r="B544" s="125"/>
      <c r="C544" s="125"/>
      <c r="D544" s="125"/>
      <c r="E544" s="257"/>
      <c r="F544" s="257"/>
    </row>
    <row r="545" spans="1:6" ht="14.25" x14ac:dyDescent="0.2">
      <c r="A545" s="123"/>
      <c r="B545" s="125"/>
      <c r="C545" s="125"/>
      <c r="D545" s="125"/>
      <c r="E545" s="257"/>
      <c r="F545" s="257"/>
    </row>
    <row r="546" spans="1:6" ht="14.25" x14ac:dyDescent="0.2">
      <c r="A546" s="123"/>
      <c r="B546" s="125"/>
      <c r="C546" s="125"/>
      <c r="D546" s="125"/>
      <c r="E546" s="257"/>
      <c r="F546" s="257"/>
    </row>
    <row r="547" spans="1:6" ht="14.25" x14ac:dyDescent="0.2">
      <c r="A547" s="123"/>
      <c r="B547" s="125"/>
      <c r="C547" s="125"/>
      <c r="D547" s="125"/>
      <c r="E547" s="257"/>
      <c r="F547" s="257"/>
    </row>
    <row r="548" spans="1:6" ht="14.25" x14ac:dyDescent="0.2">
      <c r="A548" s="123"/>
      <c r="B548" s="125"/>
      <c r="C548" s="125"/>
      <c r="D548" s="125"/>
      <c r="E548" s="257"/>
      <c r="F548" s="257"/>
    </row>
    <row r="549" spans="1:6" ht="14.25" x14ac:dyDescent="0.2">
      <c r="A549" s="123"/>
      <c r="B549" s="125"/>
      <c r="C549" s="125"/>
      <c r="D549" s="125"/>
      <c r="E549" s="257"/>
      <c r="F549" s="257"/>
    </row>
    <row r="550" spans="1:6" ht="14.25" x14ac:dyDescent="0.2">
      <c r="A550" s="123"/>
      <c r="B550" s="125"/>
      <c r="C550" s="125"/>
      <c r="D550" s="125"/>
      <c r="E550" s="257"/>
      <c r="F550" s="257"/>
    </row>
    <row r="551" spans="1:6" ht="14.25" x14ac:dyDescent="0.2">
      <c r="A551" s="123"/>
      <c r="B551" s="125"/>
      <c r="C551" s="125"/>
      <c r="D551" s="125"/>
      <c r="E551" s="257"/>
      <c r="F551" s="257"/>
    </row>
    <row r="552" spans="1:6" ht="14.25" x14ac:dyDescent="0.2">
      <c r="A552" s="123"/>
      <c r="B552" s="125"/>
      <c r="C552" s="125"/>
      <c r="D552" s="125"/>
      <c r="E552" s="257"/>
      <c r="F552" s="257"/>
    </row>
    <row r="553" spans="1:6" ht="14.25" x14ac:dyDescent="0.2">
      <c r="A553" s="123"/>
      <c r="B553" s="125"/>
      <c r="C553" s="125"/>
      <c r="D553" s="125"/>
      <c r="E553" s="257"/>
      <c r="F553" s="257"/>
    </row>
    <row r="554" spans="1:6" ht="14.25" x14ac:dyDescent="0.2">
      <c r="A554" s="123"/>
      <c r="B554" s="125"/>
      <c r="C554" s="125"/>
      <c r="D554" s="125"/>
      <c r="E554" s="257"/>
      <c r="F554" s="257"/>
    </row>
    <row r="555" spans="1:6" ht="14.25" x14ac:dyDescent="0.2">
      <c r="A555" s="123"/>
      <c r="B555" s="125"/>
      <c r="C555" s="125"/>
      <c r="D555" s="125"/>
      <c r="E555" s="257"/>
      <c r="F555" s="257"/>
    </row>
    <row r="556" spans="1:6" ht="14.25" x14ac:dyDescent="0.2">
      <c r="A556" s="123"/>
      <c r="B556" s="125"/>
      <c r="C556" s="125"/>
      <c r="D556" s="125"/>
      <c r="E556" s="257"/>
      <c r="F556" s="257"/>
    </row>
    <row r="557" spans="1:6" ht="14.25" x14ac:dyDescent="0.2">
      <c r="A557" s="123"/>
      <c r="B557" s="125"/>
      <c r="C557" s="125"/>
      <c r="D557" s="125"/>
      <c r="E557" s="257"/>
      <c r="F557" s="257"/>
    </row>
    <row r="558" spans="1:6" ht="14.25" x14ac:dyDescent="0.2">
      <c r="A558" s="123"/>
      <c r="B558" s="125"/>
      <c r="C558" s="125"/>
      <c r="D558" s="125"/>
      <c r="E558" s="257"/>
      <c r="F558" s="257"/>
    </row>
    <row r="559" spans="1:6" ht="14.25" x14ac:dyDescent="0.2">
      <c r="A559" s="123"/>
      <c r="B559" s="125"/>
      <c r="C559" s="125"/>
      <c r="D559" s="125"/>
      <c r="E559" s="257"/>
      <c r="F559" s="257"/>
    </row>
    <row r="560" spans="1:6" ht="14.25" x14ac:dyDescent="0.2">
      <c r="A560" s="123"/>
      <c r="B560" s="125"/>
      <c r="C560" s="125"/>
      <c r="D560" s="125"/>
      <c r="E560" s="257"/>
      <c r="F560" s="257"/>
    </row>
    <row r="561" spans="1:6" ht="14.25" x14ac:dyDescent="0.2">
      <c r="A561" s="123"/>
      <c r="B561" s="125"/>
      <c r="C561" s="125"/>
      <c r="D561" s="125"/>
      <c r="E561" s="257"/>
      <c r="F561" s="257"/>
    </row>
    <row r="562" spans="1:6" ht="14.25" x14ac:dyDescent="0.2">
      <c r="A562" s="123"/>
      <c r="B562" s="125"/>
      <c r="C562" s="125"/>
      <c r="D562" s="125"/>
      <c r="E562" s="257"/>
      <c r="F562" s="257"/>
    </row>
    <row r="563" spans="1:6" ht="14.25" x14ac:dyDescent="0.2">
      <c r="A563" s="123"/>
      <c r="B563" s="125"/>
      <c r="C563" s="125"/>
      <c r="D563" s="125"/>
      <c r="E563" s="257"/>
      <c r="F563" s="257"/>
    </row>
    <row r="564" spans="1:6" ht="14.25" x14ac:dyDescent="0.2">
      <c r="A564" s="123"/>
      <c r="B564" s="125"/>
      <c r="C564" s="125"/>
      <c r="D564" s="125"/>
      <c r="E564" s="257"/>
      <c r="F564" s="257"/>
    </row>
    <row r="565" spans="1:6" ht="14.25" x14ac:dyDescent="0.2">
      <c r="A565" s="123"/>
      <c r="B565" s="125"/>
      <c r="C565" s="125"/>
      <c r="D565" s="125"/>
      <c r="E565" s="257"/>
      <c r="F565" s="257"/>
    </row>
    <row r="566" spans="1:6" ht="14.25" x14ac:dyDescent="0.2">
      <c r="A566" s="123"/>
      <c r="B566" s="125"/>
      <c r="C566" s="125"/>
      <c r="D566" s="125"/>
      <c r="E566" s="257"/>
      <c r="F566" s="257"/>
    </row>
    <row r="567" spans="1:6" ht="14.25" x14ac:dyDescent="0.2">
      <c r="A567" s="123"/>
      <c r="B567" s="125"/>
      <c r="C567" s="125"/>
      <c r="D567" s="125"/>
      <c r="E567" s="257"/>
      <c r="F567" s="257"/>
    </row>
    <row r="568" spans="1:6" ht="14.25" x14ac:dyDescent="0.2">
      <c r="A568" s="123"/>
      <c r="B568" s="125"/>
      <c r="C568" s="125"/>
      <c r="D568" s="125"/>
      <c r="E568" s="257"/>
      <c r="F568" s="257"/>
    </row>
    <row r="569" spans="1:6" ht="14.25" x14ac:dyDescent="0.2">
      <c r="A569" s="123"/>
      <c r="B569" s="125"/>
      <c r="C569" s="125"/>
      <c r="D569" s="125"/>
      <c r="E569" s="257"/>
      <c r="F569" s="257"/>
    </row>
    <row r="570" spans="1:6" ht="14.25" x14ac:dyDescent="0.2">
      <c r="A570" s="123"/>
      <c r="B570" s="125"/>
      <c r="C570" s="125"/>
      <c r="D570" s="125"/>
      <c r="E570" s="257"/>
      <c r="F570" s="257"/>
    </row>
    <row r="571" spans="1:6" ht="14.25" x14ac:dyDescent="0.2">
      <c r="A571" s="123"/>
      <c r="B571" s="125"/>
      <c r="C571" s="125"/>
      <c r="D571" s="125"/>
      <c r="E571" s="257"/>
      <c r="F571" s="257"/>
    </row>
    <row r="572" spans="1:6" ht="14.25" x14ac:dyDescent="0.2">
      <c r="A572" s="123"/>
      <c r="B572" s="125"/>
      <c r="C572" s="125"/>
      <c r="D572" s="125"/>
      <c r="E572" s="257"/>
      <c r="F572" s="257"/>
    </row>
    <row r="573" spans="1:6" ht="14.25" x14ac:dyDescent="0.2">
      <c r="A573" s="123"/>
      <c r="B573" s="125"/>
      <c r="C573" s="125"/>
      <c r="D573" s="125"/>
      <c r="E573" s="257"/>
      <c r="F573" s="257"/>
    </row>
    <row r="574" spans="1:6" ht="14.25" x14ac:dyDescent="0.2">
      <c r="A574" s="123"/>
      <c r="B574" s="125"/>
      <c r="C574" s="125"/>
      <c r="D574" s="125"/>
      <c r="E574" s="257"/>
      <c r="F574" s="257"/>
    </row>
    <row r="575" spans="1:6" ht="14.25" x14ac:dyDescent="0.2">
      <c r="A575" s="123"/>
      <c r="B575" s="125"/>
      <c r="C575" s="125"/>
      <c r="D575" s="125"/>
      <c r="E575" s="257"/>
      <c r="F575" s="257"/>
    </row>
    <row r="576" spans="1:6" ht="14.25" x14ac:dyDescent="0.2">
      <c r="A576" s="123"/>
      <c r="B576" s="125"/>
      <c r="C576" s="125"/>
      <c r="D576" s="125"/>
      <c r="E576" s="257"/>
      <c r="F576" s="257"/>
    </row>
    <row r="577" spans="1:6" ht="14.25" x14ac:dyDescent="0.2">
      <c r="A577" s="123"/>
      <c r="B577" s="125"/>
      <c r="C577" s="125"/>
      <c r="D577" s="125"/>
      <c r="E577" s="257"/>
      <c r="F577" s="257"/>
    </row>
    <row r="578" spans="1:6" ht="14.25" x14ac:dyDescent="0.2">
      <c r="A578" s="123"/>
      <c r="B578" s="125"/>
      <c r="C578" s="125"/>
      <c r="D578" s="125"/>
      <c r="E578" s="257"/>
      <c r="F578" s="257"/>
    </row>
    <row r="579" spans="1:6" ht="14.25" x14ac:dyDescent="0.2">
      <c r="A579" s="123"/>
      <c r="B579" s="125"/>
      <c r="C579" s="125"/>
      <c r="D579" s="125"/>
      <c r="E579" s="257"/>
      <c r="F579" s="257"/>
    </row>
    <row r="580" spans="1:6" ht="14.25" x14ac:dyDescent="0.2">
      <c r="A580" s="123"/>
      <c r="B580" s="125"/>
      <c r="C580" s="125"/>
      <c r="D580" s="125"/>
      <c r="E580" s="257"/>
      <c r="F580" s="257"/>
    </row>
    <row r="581" spans="1:6" ht="14.25" x14ac:dyDescent="0.2">
      <c r="A581" s="123"/>
      <c r="B581" s="125"/>
      <c r="C581" s="125"/>
      <c r="D581" s="125"/>
      <c r="E581" s="257"/>
      <c r="F581" s="257"/>
    </row>
    <row r="582" spans="1:6" ht="14.25" x14ac:dyDescent="0.2">
      <c r="A582" s="123"/>
      <c r="B582" s="125"/>
      <c r="C582" s="125"/>
      <c r="D582" s="125"/>
      <c r="E582" s="257"/>
      <c r="F582" s="257"/>
    </row>
    <row r="583" spans="1:6" ht="14.25" x14ac:dyDescent="0.2">
      <c r="A583" s="123"/>
      <c r="B583" s="125"/>
      <c r="C583" s="125"/>
      <c r="D583" s="125"/>
      <c r="E583" s="257"/>
      <c r="F583" s="257"/>
    </row>
    <row r="584" spans="1:6" ht="14.25" x14ac:dyDescent="0.2">
      <c r="A584" s="123"/>
      <c r="B584" s="125"/>
      <c r="C584" s="125"/>
      <c r="D584" s="125"/>
      <c r="E584" s="257"/>
      <c r="F584" s="257"/>
    </row>
    <row r="585" spans="1:6" ht="14.25" x14ac:dyDescent="0.2">
      <c r="A585" s="123"/>
      <c r="B585" s="125"/>
      <c r="C585" s="125"/>
      <c r="D585" s="125"/>
      <c r="E585" s="257"/>
      <c r="F585" s="257"/>
    </row>
    <row r="586" spans="1:6" ht="14.25" x14ac:dyDescent="0.2">
      <c r="A586" s="123"/>
      <c r="B586" s="125"/>
      <c r="C586" s="125"/>
      <c r="D586" s="125"/>
      <c r="E586" s="257"/>
      <c r="F586" s="257"/>
    </row>
    <row r="587" spans="1:6" ht="14.25" x14ac:dyDescent="0.2">
      <c r="A587" s="123"/>
      <c r="B587" s="125"/>
      <c r="C587" s="125"/>
      <c r="D587" s="125"/>
      <c r="E587" s="257"/>
      <c r="F587" s="257"/>
    </row>
    <row r="588" spans="1:6" ht="14.25" x14ac:dyDescent="0.2">
      <c r="A588" s="123"/>
      <c r="B588" s="125"/>
      <c r="C588" s="125"/>
      <c r="D588" s="125"/>
      <c r="E588" s="257"/>
      <c r="F588" s="257"/>
    </row>
    <row r="589" spans="1:6" ht="14.25" x14ac:dyDescent="0.2">
      <c r="A589" s="123"/>
      <c r="B589" s="125"/>
      <c r="C589" s="125"/>
      <c r="D589" s="125"/>
      <c r="E589" s="257"/>
      <c r="F589" s="257"/>
    </row>
    <row r="590" spans="1:6" ht="14.25" x14ac:dyDescent="0.2">
      <c r="A590" s="123"/>
      <c r="B590" s="125"/>
      <c r="C590" s="125"/>
      <c r="D590" s="125"/>
      <c r="E590" s="257"/>
      <c r="F590" s="257"/>
    </row>
    <row r="591" spans="1:6" ht="14.25" x14ac:dyDescent="0.2">
      <c r="A591" s="123"/>
      <c r="B591" s="125"/>
      <c r="C591" s="125"/>
      <c r="D591" s="125"/>
      <c r="E591" s="257"/>
      <c r="F591" s="257"/>
    </row>
    <row r="592" spans="1:6" ht="14.25" x14ac:dyDescent="0.2">
      <c r="A592" s="123"/>
      <c r="B592" s="125"/>
      <c r="C592" s="125"/>
      <c r="D592" s="125"/>
      <c r="E592" s="257"/>
      <c r="F592" s="257"/>
    </row>
    <row r="593" spans="1:6" ht="14.25" x14ac:dyDescent="0.2">
      <c r="A593" s="123"/>
      <c r="B593" s="125"/>
      <c r="C593" s="125"/>
      <c r="D593" s="125"/>
      <c r="E593" s="257"/>
      <c r="F593" s="257"/>
    </row>
    <row r="594" spans="1:6" ht="14.25" x14ac:dyDescent="0.2">
      <c r="A594" s="123"/>
      <c r="B594" s="125"/>
      <c r="C594" s="125"/>
      <c r="D594" s="125"/>
      <c r="E594" s="257"/>
      <c r="F594" s="257"/>
    </row>
    <row r="595" spans="1:6" ht="14.25" x14ac:dyDescent="0.2">
      <c r="A595" s="123"/>
      <c r="B595" s="125"/>
      <c r="C595" s="125"/>
      <c r="D595" s="125"/>
      <c r="E595" s="257"/>
      <c r="F595" s="257"/>
    </row>
    <row r="596" spans="1:6" ht="14.25" x14ac:dyDescent="0.2">
      <c r="A596" s="123"/>
      <c r="B596" s="125"/>
      <c r="C596" s="125"/>
      <c r="D596" s="125"/>
      <c r="E596" s="257"/>
      <c r="F596" s="257"/>
    </row>
    <row r="597" spans="1:6" ht="14.25" x14ac:dyDescent="0.2">
      <c r="A597" s="123"/>
      <c r="B597" s="125"/>
      <c r="C597" s="125"/>
      <c r="D597" s="125"/>
      <c r="E597" s="257"/>
      <c r="F597" s="257"/>
    </row>
    <row r="598" spans="1:6" ht="14.25" x14ac:dyDescent="0.2">
      <c r="A598" s="123"/>
      <c r="B598" s="125"/>
      <c r="C598" s="125"/>
      <c r="D598" s="125"/>
      <c r="E598" s="257"/>
      <c r="F598" s="257"/>
    </row>
    <row r="599" spans="1:6" ht="14.25" x14ac:dyDescent="0.2">
      <c r="A599" s="123"/>
      <c r="B599" s="125"/>
      <c r="C599" s="125"/>
      <c r="D599" s="125"/>
      <c r="E599" s="257"/>
      <c r="F599" s="257"/>
    </row>
    <row r="600" spans="1:6" ht="14.25" x14ac:dyDescent="0.2">
      <c r="A600" s="123"/>
      <c r="B600" s="125"/>
      <c r="C600" s="125"/>
      <c r="D600" s="125"/>
      <c r="E600" s="257"/>
      <c r="F600" s="257"/>
    </row>
    <row r="601" spans="1:6" ht="14.25" x14ac:dyDescent="0.2">
      <c r="A601" s="123"/>
      <c r="B601" s="125"/>
      <c r="C601" s="125"/>
      <c r="D601" s="125"/>
      <c r="E601" s="257"/>
      <c r="F601" s="257"/>
    </row>
    <row r="602" spans="1:6" ht="14.25" x14ac:dyDescent="0.2">
      <c r="A602" s="123"/>
      <c r="B602" s="125"/>
      <c r="C602" s="125"/>
      <c r="D602" s="125"/>
      <c r="E602" s="257"/>
      <c r="F602" s="257"/>
    </row>
    <row r="603" spans="1:6" ht="14.25" x14ac:dyDescent="0.2">
      <c r="A603" s="123"/>
      <c r="B603" s="125"/>
      <c r="C603" s="125"/>
      <c r="D603" s="125"/>
      <c r="E603" s="257"/>
      <c r="F603" s="257"/>
    </row>
    <row r="604" spans="1:6" ht="14.25" x14ac:dyDescent="0.2">
      <c r="A604" s="123"/>
      <c r="B604" s="125"/>
      <c r="C604" s="125"/>
      <c r="D604" s="125"/>
      <c r="E604" s="257"/>
      <c r="F604" s="257"/>
    </row>
    <row r="605" spans="1:6" ht="14.25" x14ac:dyDescent="0.2">
      <c r="A605" s="123"/>
      <c r="B605" s="125"/>
      <c r="C605" s="125"/>
      <c r="D605" s="125"/>
      <c r="E605" s="257"/>
      <c r="F605" s="257"/>
    </row>
    <row r="606" spans="1:6" ht="14.25" x14ac:dyDescent="0.2">
      <c r="A606" s="123"/>
      <c r="B606" s="125"/>
      <c r="C606" s="125"/>
      <c r="D606" s="125"/>
      <c r="E606" s="257"/>
      <c r="F606" s="257"/>
    </row>
    <row r="607" spans="1:6" ht="14.25" x14ac:dyDescent="0.2">
      <c r="A607" s="123"/>
      <c r="B607" s="125"/>
      <c r="C607" s="125"/>
      <c r="D607" s="125"/>
      <c r="E607" s="257"/>
      <c r="F607" s="257"/>
    </row>
    <row r="608" spans="1:6" ht="14.25" x14ac:dyDescent="0.2">
      <c r="A608" s="123"/>
      <c r="B608" s="125"/>
      <c r="C608" s="125"/>
      <c r="D608" s="125"/>
      <c r="E608" s="257"/>
      <c r="F608" s="257"/>
    </row>
    <row r="609" spans="1:6" ht="14.25" x14ac:dyDescent="0.2">
      <c r="A609" s="123"/>
      <c r="B609" s="125"/>
      <c r="C609" s="125"/>
      <c r="D609" s="125"/>
      <c r="E609" s="257"/>
      <c r="F609" s="257"/>
    </row>
    <row r="610" spans="1:6" ht="14.25" x14ac:dyDescent="0.2">
      <c r="A610" s="123"/>
      <c r="B610" s="125"/>
      <c r="C610" s="125"/>
      <c r="D610" s="125"/>
      <c r="E610" s="257"/>
      <c r="F610" s="257"/>
    </row>
    <row r="611" spans="1:6" ht="14.25" x14ac:dyDescent="0.2">
      <c r="A611" s="123"/>
      <c r="B611" s="125"/>
      <c r="C611" s="125"/>
      <c r="D611" s="125"/>
      <c r="E611" s="257"/>
      <c r="F611" s="257"/>
    </row>
    <row r="612" spans="1:6" ht="14.25" x14ac:dyDescent="0.2">
      <c r="A612" s="123"/>
      <c r="B612" s="125"/>
      <c r="C612" s="125"/>
      <c r="D612" s="125"/>
      <c r="E612" s="257"/>
      <c r="F612" s="257"/>
    </row>
    <row r="613" spans="1:6" ht="14.25" x14ac:dyDescent="0.2">
      <c r="A613" s="123"/>
      <c r="B613" s="125"/>
      <c r="C613" s="125"/>
      <c r="D613" s="125"/>
      <c r="E613" s="257"/>
      <c r="F613" s="257"/>
    </row>
    <row r="614" spans="1:6" ht="14.25" x14ac:dyDescent="0.2">
      <c r="A614" s="123"/>
      <c r="B614" s="125"/>
      <c r="C614" s="125"/>
      <c r="D614" s="125"/>
      <c r="E614" s="257"/>
      <c r="F614" s="257"/>
    </row>
    <row r="615" spans="1:6" ht="14.25" x14ac:dyDescent="0.2">
      <c r="A615" s="123"/>
      <c r="B615" s="125"/>
      <c r="C615" s="125"/>
      <c r="D615" s="125"/>
      <c r="E615" s="257"/>
      <c r="F615" s="257"/>
    </row>
    <row r="616" spans="1:6" ht="14.25" x14ac:dyDescent="0.2">
      <c r="A616" s="123"/>
      <c r="B616" s="125"/>
      <c r="C616" s="125"/>
      <c r="D616" s="125"/>
      <c r="E616" s="257"/>
      <c r="F616" s="257"/>
    </row>
    <row r="617" spans="1:6" ht="14.25" x14ac:dyDescent="0.2">
      <c r="A617" s="123"/>
      <c r="B617" s="125"/>
      <c r="C617" s="125"/>
      <c r="D617" s="125"/>
      <c r="E617" s="257"/>
      <c r="F617" s="257"/>
    </row>
    <row r="618" spans="1:6" ht="14.25" x14ac:dyDescent="0.2">
      <c r="A618" s="123"/>
      <c r="B618" s="125"/>
      <c r="C618" s="125"/>
      <c r="D618" s="125"/>
      <c r="E618" s="257"/>
      <c r="F618" s="257"/>
    </row>
    <row r="619" spans="1:6" ht="14.25" x14ac:dyDescent="0.2">
      <c r="A619" s="123"/>
      <c r="B619" s="125"/>
      <c r="C619" s="125"/>
      <c r="D619" s="125"/>
      <c r="E619" s="257"/>
      <c r="F619" s="257"/>
    </row>
    <row r="620" spans="1:6" ht="14.25" x14ac:dyDescent="0.2">
      <c r="A620" s="123"/>
      <c r="B620" s="125"/>
      <c r="C620" s="125"/>
      <c r="D620" s="125"/>
      <c r="E620" s="257"/>
      <c r="F620" s="257"/>
    </row>
    <row r="621" spans="1:6" ht="14.25" x14ac:dyDescent="0.2">
      <c r="A621" s="123"/>
      <c r="B621" s="125"/>
      <c r="C621" s="125"/>
      <c r="D621" s="125"/>
      <c r="E621" s="257"/>
      <c r="F621" s="257"/>
    </row>
    <row r="622" spans="1:6" ht="14.25" x14ac:dyDescent="0.2">
      <c r="A622" s="123"/>
      <c r="B622" s="125"/>
      <c r="C622" s="125"/>
      <c r="D622" s="125"/>
      <c r="E622" s="257"/>
      <c r="F622" s="257"/>
    </row>
    <row r="623" spans="1:6" ht="14.25" x14ac:dyDescent="0.2">
      <c r="A623" s="123"/>
      <c r="B623" s="125"/>
      <c r="C623" s="125"/>
      <c r="D623" s="125"/>
      <c r="E623" s="257"/>
      <c r="F623" s="257"/>
    </row>
    <row r="624" spans="1:6" ht="14.25" x14ac:dyDescent="0.2">
      <c r="A624" s="123"/>
      <c r="B624" s="125"/>
      <c r="C624" s="125"/>
      <c r="D624" s="125"/>
      <c r="E624" s="257"/>
      <c r="F624" s="257"/>
    </row>
    <row r="625" spans="1:6" ht="14.25" x14ac:dyDescent="0.2">
      <c r="A625" s="123"/>
      <c r="B625" s="125"/>
      <c r="C625" s="125"/>
      <c r="D625" s="125"/>
      <c r="E625" s="257"/>
      <c r="F625" s="257"/>
    </row>
    <row r="626" spans="1:6" ht="14.25" x14ac:dyDescent="0.2">
      <c r="A626" s="123"/>
      <c r="B626" s="125"/>
      <c r="C626" s="125"/>
      <c r="D626" s="125"/>
      <c r="E626" s="257"/>
      <c r="F626" s="257"/>
    </row>
    <row r="627" spans="1:6" ht="14.25" x14ac:dyDescent="0.2">
      <c r="A627" s="123"/>
      <c r="B627" s="125"/>
      <c r="C627" s="125"/>
      <c r="D627" s="125"/>
      <c r="E627" s="257"/>
      <c r="F627" s="257"/>
    </row>
    <row r="628" spans="1:6" ht="14.25" x14ac:dyDescent="0.2">
      <c r="A628" s="123"/>
      <c r="B628" s="125"/>
      <c r="C628" s="125"/>
      <c r="D628" s="125"/>
      <c r="E628" s="257"/>
      <c r="F628" s="257"/>
    </row>
    <row r="629" spans="1:6" ht="14.25" x14ac:dyDescent="0.2">
      <c r="A629" s="123"/>
      <c r="B629" s="125"/>
      <c r="C629" s="125"/>
      <c r="D629" s="125"/>
      <c r="E629" s="257"/>
      <c r="F629" s="257"/>
    </row>
    <row r="630" spans="1:6" ht="14.25" x14ac:dyDescent="0.2">
      <c r="A630" s="123"/>
      <c r="B630" s="125"/>
      <c r="C630" s="125"/>
      <c r="D630" s="125"/>
      <c r="E630" s="257"/>
      <c r="F630" s="257"/>
    </row>
    <row r="631" spans="1:6" ht="14.25" x14ac:dyDescent="0.2">
      <c r="A631" s="123"/>
      <c r="B631" s="125"/>
      <c r="C631" s="125"/>
      <c r="D631" s="125"/>
      <c r="E631" s="257"/>
      <c r="F631" s="257"/>
    </row>
    <row r="632" spans="1:6" ht="14.25" x14ac:dyDescent="0.2">
      <c r="A632" s="123"/>
      <c r="B632" s="125"/>
      <c r="C632" s="125"/>
      <c r="D632" s="125"/>
      <c r="E632" s="257"/>
      <c r="F632" s="257"/>
    </row>
    <row r="633" spans="1:6" ht="14.25" x14ac:dyDescent="0.2">
      <c r="A633" s="123"/>
      <c r="B633" s="125"/>
      <c r="C633" s="125"/>
      <c r="D633" s="125"/>
      <c r="E633" s="257"/>
      <c r="F633" s="257"/>
    </row>
    <row r="634" spans="1:6" ht="14.25" x14ac:dyDescent="0.2">
      <c r="A634" s="123"/>
      <c r="B634" s="125"/>
      <c r="C634" s="125"/>
      <c r="D634" s="125"/>
      <c r="E634" s="257"/>
      <c r="F634" s="257"/>
    </row>
    <row r="635" spans="1:6" ht="14.25" x14ac:dyDescent="0.2">
      <c r="A635" s="123"/>
      <c r="B635" s="125"/>
      <c r="C635" s="125"/>
      <c r="D635" s="125"/>
      <c r="E635" s="257"/>
      <c r="F635" s="257"/>
    </row>
    <row r="636" spans="1:6" ht="14.25" x14ac:dyDescent="0.2">
      <c r="A636" s="123"/>
      <c r="B636" s="125"/>
      <c r="C636" s="125"/>
      <c r="D636" s="125"/>
      <c r="E636" s="257"/>
      <c r="F636" s="257"/>
    </row>
    <row r="637" spans="1:6" ht="14.25" x14ac:dyDescent="0.2">
      <c r="A637" s="123"/>
      <c r="B637" s="125"/>
      <c r="C637" s="125"/>
      <c r="D637" s="125"/>
      <c r="E637" s="257"/>
      <c r="F637" s="257"/>
    </row>
    <row r="638" spans="1:6" ht="14.25" x14ac:dyDescent="0.2">
      <c r="A638" s="123"/>
      <c r="B638" s="125"/>
      <c r="C638" s="125"/>
      <c r="D638" s="125"/>
      <c r="E638" s="257"/>
      <c r="F638" s="257"/>
    </row>
    <row r="639" spans="1:6" ht="14.25" x14ac:dyDescent="0.2">
      <c r="A639" s="123"/>
      <c r="B639" s="125"/>
      <c r="C639" s="125"/>
      <c r="D639" s="125"/>
      <c r="E639" s="257"/>
      <c r="F639" s="257"/>
    </row>
    <row r="640" spans="1:6" ht="14.25" x14ac:dyDescent="0.2">
      <c r="A640" s="123"/>
      <c r="B640" s="125"/>
      <c r="C640" s="125"/>
      <c r="D640" s="125"/>
      <c r="E640" s="257"/>
      <c r="F640" s="257"/>
    </row>
    <row r="641" spans="1:6" ht="14.25" x14ac:dyDescent="0.2">
      <c r="A641" s="123"/>
      <c r="B641" s="125"/>
      <c r="C641" s="125"/>
      <c r="D641" s="125"/>
      <c r="E641" s="257"/>
      <c r="F641" s="257"/>
    </row>
    <row r="642" spans="1:6" ht="14.25" x14ac:dyDescent="0.2">
      <c r="A642" s="123"/>
      <c r="B642" s="125"/>
      <c r="C642" s="125"/>
      <c r="D642" s="125"/>
      <c r="E642" s="257"/>
      <c r="F642" s="257"/>
    </row>
    <row r="643" spans="1:6" ht="14.25" x14ac:dyDescent="0.2">
      <c r="A643" s="123"/>
      <c r="B643" s="125"/>
      <c r="C643" s="125"/>
      <c r="D643" s="125"/>
      <c r="E643" s="257"/>
      <c r="F643" s="257"/>
    </row>
    <row r="644" spans="1:6" ht="14.25" x14ac:dyDescent="0.2">
      <c r="A644" s="123"/>
      <c r="B644" s="125"/>
      <c r="C644" s="125"/>
      <c r="D644" s="125"/>
      <c r="E644" s="257"/>
      <c r="F644" s="257"/>
    </row>
    <row r="645" spans="1:6" ht="14.25" x14ac:dyDescent="0.2">
      <c r="A645" s="123"/>
      <c r="B645" s="125"/>
      <c r="C645" s="125"/>
      <c r="D645" s="125"/>
      <c r="E645" s="257"/>
      <c r="F645" s="257"/>
    </row>
    <row r="646" spans="1:6" ht="14.25" x14ac:dyDescent="0.2">
      <c r="A646" s="123"/>
      <c r="B646" s="125"/>
      <c r="C646" s="125"/>
      <c r="D646" s="125"/>
      <c r="E646" s="257"/>
      <c r="F646" s="257"/>
    </row>
    <row r="647" spans="1:6" ht="14.25" x14ac:dyDescent="0.2">
      <c r="A647" s="123"/>
      <c r="B647" s="125"/>
      <c r="C647" s="125"/>
      <c r="D647" s="125"/>
      <c r="E647" s="257"/>
      <c r="F647" s="257"/>
    </row>
    <row r="648" spans="1:6" ht="14.25" x14ac:dyDescent="0.2">
      <c r="A648" s="123"/>
      <c r="B648" s="125"/>
      <c r="C648" s="125"/>
      <c r="D648" s="125"/>
      <c r="E648" s="257"/>
      <c r="F648" s="257"/>
    </row>
    <row r="649" spans="1:6" ht="14.25" x14ac:dyDescent="0.2">
      <c r="A649" s="123"/>
      <c r="B649" s="125"/>
      <c r="C649" s="125"/>
      <c r="D649" s="125"/>
      <c r="E649" s="257"/>
      <c r="F649" s="257"/>
    </row>
    <row r="650" spans="1:6" ht="14.25" x14ac:dyDescent="0.2">
      <c r="A650" s="123"/>
      <c r="B650" s="125"/>
      <c r="C650" s="125"/>
      <c r="D650" s="125"/>
      <c r="E650" s="257"/>
      <c r="F650" s="257"/>
    </row>
    <row r="651" spans="1:6" ht="14.25" x14ac:dyDescent="0.2">
      <c r="A651" s="123"/>
      <c r="B651" s="125"/>
      <c r="C651" s="125"/>
      <c r="D651" s="125"/>
      <c r="E651" s="257"/>
      <c r="F651" s="257"/>
    </row>
    <row r="652" spans="1:6" ht="14.25" x14ac:dyDescent="0.2">
      <c r="A652" s="123"/>
      <c r="B652" s="125"/>
      <c r="C652" s="125"/>
      <c r="D652" s="125"/>
      <c r="E652" s="257"/>
      <c r="F652" s="257"/>
    </row>
    <row r="653" spans="1:6" ht="14.25" x14ac:dyDescent="0.2">
      <c r="A653" s="123"/>
      <c r="B653" s="125"/>
      <c r="C653" s="125"/>
      <c r="D653" s="125"/>
      <c r="E653" s="257"/>
      <c r="F653" s="257"/>
    </row>
    <row r="654" spans="1:6" ht="14.25" x14ac:dyDescent="0.2">
      <c r="A654" s="123"/>
      <c r="B654" s="125"/>
      <c r="C654" s="125"/>
      <c r="D654" s="125"/>
      <c r="E654" s="257"/>
      <c r="F654" s="257"/>
    </row>
    <row r="655" spans="1:6" ht="14.25" x14ac:dyDescent="0.2">
      <c r="A655" s="123"/>
      <c r="B655" s="125"/>
      <c r="C655" s="125"/>
      <c r="D655" s="125"/>
      <c r="E655" s="257"/>
      <c r="F655" s="257"/>
    </row>
    <row r="656" spans="1:6" ht="14.25" x14ac:dyDescent="0.2">
      <c r="A656" s="123"/>
      <c r="B656" s="125"/>
      <c r="C656" s="125"/>
      <c r="D656" s="125"/>
      <c r="E656" s="257"/>
      <c r="F656" s="257"/>
    </row>
    <row r="657" spans="1:6" ht="14.25" x14ac:dyDescent="0.2">
      <c r="A657" s="123"/>
      <c r="B657" s="125"/>
      <c r="C657" s="125"/>
      <c r="D657" s="125"/>
      <c r="E657" s="257"/>
      <c r="F657" s="257"/>
    </row>
    <row r="658" spans="1:6" ht="14.25" x14ac:dyDescent="0.2">
      <c r="A658" s="123"/>
      <c r="B658" s="125"/>
      <c r="C658" s="125"/>
      <c r="D658" s="125"/>
      <c r="E658" s="257"/>
      <c r="F658" s="257"/>
    </row>
    <row r="659" spans="1:6" ht="14.25" x14ac:dyDescent="0.2">
      <c r="A659" s="123"/>
      <c r="B659" s="125"/>
      <c r="C659" s="125"/>
      <c r="D659" s="125"/>
      <c r="E659" s="257"/>
      <c r="F659" s="257"/>
    </row>
    <row r="660" spans="1:6" ht="14.25" x14ac:dyDescent="0.2">
      <c r="A660" s="123"/>
      <c r="B660" s="125"/>
      <c r="C660" s="125"/>
      <c r="D660" s="125"/>
      <c r="E660" s="257"/>
      <c r="F660" s="257"/>
    </row>
    <row r="661" spans="1:6" ht="14.25" x14ac:dyDescent="0.2">
      <c r="A661" s="123"/>
      <c r="B661" s="125"/>
      <c r="C661" s="125"/>
      <c r="D661" s="125"/>
      <c r="E661" s="257"/>
      <c r="F661" s="257"/>
    </row>
    <row r="662" spans="1:6" ht="14.25" x14ac:dyDescent="0.2">
      <c r="A662" s="123"/>
      <c r="B662" s="125"/>
      <c r="C662" s="125"/>
      <c r="D662" s="125"/>
      <c r="E662" s="257"/>
      <c r="F662" s="257"/>
    </row>
    <row r="663" spans="1:6" ht="14.25" x14ac:dyDescent="0.2">
      <c r="A663" s="123"/>
      <c r="B663" s="125"/>
      <c r="C663" s="125"/>
      <c r="D663" s="125"/>
      <c r="E663" s="257"/>
      <c r="F663" s="257"/>
    </row>
    <row r="664" spans="1:6" ht="14.25" x14ac:dyDescent="0.2">
      <c r="A664" s="123"/>
      <c r="B664" s="125"/>
      <c r="C664" s="125"/>
      <c r="D664" s="125"/>
      <c r="E664" s="257"/>
      <c r="F664" s="257"/>
    </row>
    <row r="665" spans="1:6" ht="14.25" x14ac:dyDescent="0.2">
      <c r="A665" s="123"/>
      <c r="B665" s="125"/>
      <c r="C665" s="125"/>
      <c r="D665" s="125"/>
      <c r="E665" s="257"/>
      <c r="F665" s="257"/>
    </row>
    <row r="666" spans="1:6" ht="14.25" x14ac:dyDescent="0.2">
      <c r="A666" s="123"/>
      <c r="B666" s="125"/>
      <c r="C666" s="125"/>
      <c r="D666" s="125"/>
      <c r="E666" s="257"/>
      <c r="F666" s="257"/>
    </row>
    <row r="667" spans="1:6" ht="14.25" x14ac:dyDescent="0.2">
      <c r="A667" s="123"/>
      <c r="B667" s="125"/>
      <c r="C667" s="125"/>
      <c r="D667" s="125"/>
      <c r="E667" s="257"/>
      <c r="F667" s="257"/>
    </row>
    <row r="668" spans="1:6" ht="14.25" x14ac:dyDescent="0.2">
      <c r="A668" s="123"/>
      <c r="B668" s="125"/>
      <c r="C668" s="125"/>
      <c r="D668" s="125"/>
      <c r="E668" s="257"/>
      <c r="F668" s="257"/>
    </row>
    <row r="669" spans="1:6" ht="14.25" x14ac:dyDescent="0.2">
      <c r="A669" s="123"/>
      <c r="B669" s="125"/>
      <c r="C669" s="125"/>
      <c r="D669" s="125"/>
      <c r="E669" s="257"/>
      <c r="F669" s="257"/>
    </row>
    <row r="670" spans="1:6" ht="14.25" x14ac:dyDescent="0.2">
      <c r="A670" s="123"/>
      <c r="B670" s="125"/>
      <c r="C670" s="125"/>
      <c r="D670" s="125"/>
      <c r="E670" s="257"/>
      <c r="F670" s="257"/>
    </row>
    <row r="671" spans="1:6" ht="14.25" x14ac:dyDescent="0.2">
      <c r="A671" s="123"/>
      <c r="B671" s="125"/>
      <c r="C671" s="125"/>
      <c r="D671" s="125"/>
      <c r="E671" s="257"/>
      <c r="F671" s="257"/>
    </row>
    <row r="672" spans="1:6" ht="14.25" x14ac:dyDescent="0.2">
      <c r="A672" s="123"/>
      <c r="B672" s="125"/>
      <c r="C672" s="125"/>
      <c r="D672" s="125"/>
      <c r="E672" s="257"/>
      <c r="F672" s="257"/>
    </row>
    <row r="673" spans="1:6" ht="14.25" x14ac:dyDescent="0.2">
      <c r="A673" s="123"/>
      <c r="B673" s="125"/>
      <c r="C673" s="125"/>
      <c r="D673" s="125"/>
      <c r="E673" s="257"/>
      <c r="F673" s="257"/>
    </row>
    <row r="674" spans="1:6" ht="14.25" x14ac:dyDescent="0.2">
      <c r="A674" s="123"/>
      <c r="B674" s="125"/>
      <c r="C674" s="125"/>
      <c r="D674" s="125"/>
      <c r="E674" s="257"/>
      <c r="F674" s="257"/>
    </row>
    <row r="675" spans="1:6" ht="14.25" x14ac:dyDescent="0.2">
      <c r="A675" s="123"/>
      <c r="B675" s="125"/>
      <c r="C675" s="125"/>
      <c r="D675" s="125"/>
      <c r="E675" s="257"/>
      <c r="F675" s="257"/>
    </row>
    <row r="676" spans="1:6" ht="14.25" x14ac:dyDescent="0.2">
      <c r="A676" s="123"/>
      <c r="B676" s="125"/>
      <c r="C676" s="125"/>
      <c r="D676" s="125"/>
      <c r="E676" s="257"/>
      <c r="F676" s="257"/>
    </row>
    <row r="677" spans="1:6" ht="14.25" x14ac:dyDescent="0.2">
      <c r="A677" s="123"/>
      <c r="B677" s="125"/>
      <c r="C677" s="125"/>
      <c r="D677" s="125"/>
      <c r="E677" s="257"/>
      <c r="F677" s="257"/>
    </row>
    <row r="678" spans="1:6" ht="14.25" x14ac:dyDescent="0.2">
      <c r="A678" s="123"/>
      <c r="B678" s="125"/>
      <c r="C678" s="125"/>
      <c r="D678" s="125"/>
      <c r="E678" s="257"/>
      <c r="F678" s="257"/>
    </row>
    <row r="679" spans="1:6" ht="14.25" x14ac:dyDescent="0.2">
      <c r="A679" s="123"/>
      <c r="B679" s="125"/>
      <c r="C679" s="125"/>
      <c r="D679" s="125"/>
      <c r="E679" s="257"/>
      <c r="F679" s="257"/>
    </row>
    <row r="680" spans="1:6" ht="14.25" x14ac:dyDescent="0.2">
      <c r="A680" s="123"/>
      <c r="B680" s="125"/>
      <c r="C680" s="125"/>
      <c r="D680" s="125"/>
      <c r="E680" s="257"/>
      <c r="F680" s="257"/>
    </row>
    <row r="681" spans="1:6" ht="14.25" x14ac:dyDescent="0.2">
      <c r="A681" s="123"/>
      <c r="B681" s="125"/>
      <c r="C681" s="125"/>
      <c r="D681" s="125"/>
      <c r="E681" s="257"/>
      <c r="F681" s="257"/>
    </row>
    <row r="682" spans="1:6" ht="14.25" x14ac:dyDescent="0.2">
      <c r="A682" s="123"/>
      <c r="B682" s="125"/>
      <c r="C682" s="125"/>
      <c r="D682" s="125"/>
      <c r="E682" s="257"/>
      <c r="F682" s="257"/>
    </row>
    <row r="683" spans="1:6" ht="14.25" x14ac:dyDescent="0.2">
      <c r="A683" s="123"/>
      <c r="B683" s="125"/>
      <c r="C683" s="125"/>
      <c r="D683" s="125"/>
      <c r="E683" s="257"/>
      <c r="F683" s="257"/>
    </row>
    <row r="684" spans="1:6" ht="14.25" x14ac:dyDescent="0.2">
      <c r="A684" s="123"/>
      <c r="B684" s="125"/>
      <c r="C684" s="125"/>
      <c r="D684" s="125"/>
      <c r="E684" s="257"/>
      <c r="F684" s="257"/>
    </row>
    <row r="685" spans="1:6" ht="14.25" x14ac:dyDescent="0.2">
      <c r="A685" s="123"/>
      <c r="B685" s="125"/>
      <c r="C685" s="125"/>
      <c r="D685" s="125"/>
      <c r="E685" s="257"/>
      <c r="F685" s="257"/>
    </row>
    <row r="686" spans="1:6" ht="14.25" x14ac:dyDescent="0.2">
      <c r="A686" s="123"/>
      <c r="B686" s="125"/>
      <c r="C686" s="125"/>
      <c r="D686" s="125"/>
      <c r="E686" s="257"/>
      <c r="F686" s="257"/>
    </row>
    <row r="687" spans="1:6" ht="14.25" x14ac:dyDescent="0.2">
      <c r="A687" s="123"/>
      <c r="B687" s="125"/>
      <c r="C687" s="125"/>
      <c r="D687" s="125"/>
      <c r="E687" s="257"/>
      <c r="F687" s="257"/>
    </row>
    <row r="688" spans="1:6" ht="14.25" x14ac:dyDescent="0.2">
      <c r="A688" s="123"/>
      <c r="B688" s="125"/>
      <c r="C688" s="125"/>
      <c r="D688" s="125"/>
      <c r="E688" s="257"/>
      <c r="F688" s="257"/>
    </row>
    <row r="689" spans="1:6" ht="14.25" x14ac:dyDescent="0.2">
      <c r="A689" s="123"/>
      <c r="B689" s="125"/>
      <c r="C689" s="125"/>
      <c r="D689" s="125"/>
      <c r="E689" s="257"/>
      <c r="F689" s="257"/>
    </row>
    <row r="690" spans="1:6" ht="14.25" x14ac:dyDescent="0.2">
      <c r="A690" s="123"/>
      <c r="B690" s="125"/>
      <c r="C690" s="125"/>
      <c r="D690" s="125"/>
      <c r="E690" s="257"/>
      <c r="F690" s="257"/>
    </row>
    <row r="691" spans="1:6" ht="14.25" x14ac:dyDescent="0.2">
      <c r="A691" s="123"/>
      <c r="B691" s="125"/>
      <c r="C691" s="125"/>
      <c r="D691" s="125"/>
      <c r="E691" s="257"/>
      <c r="F691" s="257"/>
    </row>
    <row r="692" spans="1:6" ht="14.25" x14ac:dyDescent="0.2">
      <c r="A692" s="123"/>
      <c r="B692" s="125"/>
      <c r="C692" s="125"/>
      <c r="D692" s="125"/>
      <c r="E692" s="257"/>
      <c r="F692" s="257"/>
    </row>
    <row r="693" spans="1:6" ht="14.25" x14ac:dyDescent="0.2">
      <c r="A693" s="123"/>
      <c r="B693" s="125"/>
      <c r="C693" s="125"/>
      <c r="D693" s="125"/>
      <c r="E693" s="257"/>
      <c r="F693" s="257"/>
    </row>
    <row r="694" spans="1:6" ht="14.25" x14ac:dyDescent="0.2">
      <c r="A694" s="123"/>
      <c r="B694" s="125"/>
      <c r="C694" s="125"/>
      <c r="D694" s="125"/>
      <c r="E694" s="257"/>
      <c r="F694" s="257"/>
    </row>
    <row r="695" spans="1:6" ht="14.25" x14ac:dyDescent="0.2">
      <c r="A695" s="123"/>
      <c r="B695" s="125"/>
      <c r="C695" s="125"/>
      <c r="D695" s="125"/>
      <c r="E695" s="257"/>
      <c r="F695" s="257"/>
    </row>
    <row r="696" spans="1:6" ht="14.25" x14ac:dyDescent="0.2">
      <c r="A696" s="123"/>
      <c r="B696" s="125"/>
      <c r="C696" s="125"/>
      <c r="D696" s="125"/>
      <c r="E696" s="257"/>
      <c r="F696" s="257"/>
    </row>
    <row r="697" spans="1:6" ht="14.25" x14ac:dyDescent="0.2">
      <c r="A697" s="123"/>
      <c r="B697" s="125"/>
      <c r="C697" s="125"/>
      <c r="D697" s="125"/>
      <c r="E697" s="257"/>
      <c r="F697" s="257"/>
    </row>
    <row r="698" spans="1:6" ht="14.25" x14ac:dyDescent="0.2">
      <c r="A698" s="123"/>
      <c r="B698" s="125"/>
      <c r="C698" s="125"/>
      <c r="D698" s="125"/>
      <c r="E698" s="257"/>
      <c r="F698" s="257"/>
    </row>
    <row r="699" spans="1:6" ht="14.25" x14ac:dyDescent="0.2">
      <c r="A699" s="123"/>
      <c r="B699" s="125"/>
      <c r="C699" s="125"/>
      <c r="D699" s="125"/>
      <c r="E699" s="257"/>
      <c r="F699" s="257"/>
    </row>
    <row r="700" spans="1:6" ht="14.25" x14ac:dyDescent="0.2">
      <c r="A700" s="123"/>
      <c r="B700" s="125"/>
      <c r="C700" s="125"/>
      <c r="D700" s="125"/>
      <c r="E700" s="257"/>
      <c r="F700" s="257"/>
    </row>
    <row r="701" spans="1:6" ht="14.25" x14ac:dyDescent="0.2">
      <c r="A701" s="123"/>
      <c r="B701" s="125"/>
      <c r="C701" s="125"/>
      <c r="D701" s="125"/>
      <c r="E701" s="257"/>
      <c r="F701" s="257"/>
    </row>
    <row r="702" spans="1:6" ht="14.25" x14ac:dyDescent="0.2">
      <c r="A702" s="123"/>
      <c r="B702" s="125"/>
      <c r="C702" s="125"/>
      <c r="D702" s="125"/>
      <c r="E702" s="257"/>
      <c r="F702" s="257"/>
    </row>
    <row r="703" spans="1:6" ht="14.25" x14ac:dyDescent="0.2">
      <c r="A703" s="123"/>
      <c r="B703" s="125"/>
      <c r="C703" s="125"/>
      <c r="D703" s="125"/>
      <c r="E703" s="257"/>
      <c r="F703" s="257"/>
    </row>
    <row r="704" spans="1:6" ht="14.25" x14ac:dyDescent="0.2">
      <c r="A704" s="123"/>
      <c r="B704" s="125"/>
      <c r="C704" s="125"/>
      <c r="D704" s="125"/>
      <c r="E704" s="257"/>
      <c r="F704" s="257"/>
    </row>
    <row r="705" spans="1:6" ht="14.25" x14ac:dyDescent="0.2">
      <c r="A705" s="123"/>
      <c r="B705" s="125"/>
      <c r="C705" s="125"/>
      <c r="D705" s="125"/>
      <c r="E705" s="257"/>
      <c r="F705" s="257"/>
    </row>
    <row r="706" spans="1:6" ht="14.25" x14ac:dyDescent="0.2">
      <c r="A706" s="123"/>
      <c r="B706" s="125"/>
      <c r="C706" s="125"/>
      <c r="D706" s="125"/>
      <c r="E706" s="257"/>
      <c r="F706" s="257"/>
    </row>
    <row r="707" spans="1:6" ht="14.25" x14ac:dyDescent="0.2">
      <c r="A707" s="123"/>
      <c r="B707" s="125"/>
      <c r="C707" s="125"/>
      <c r="D707" s="125"/>
      <c r="E707" s="257"/>
      <c r="F707" s="257"/>
    </row>
    <row r="708" spans="1:6" ht="14.25" x14ac:dyDescent="0.2">
      <c r="A708" s="123"/>
      <c r="B708" s="125"/>
      <c r="C708" s="125"/>
      <c r="D708" s="125"/>
      <c r="E708" s="257"/>
      <c r="F708" s="257"/>
    </row>
    <row r="709" spans="1:6" ht="14.25" x14ac:dyDescent="0.2">
      <c r="A709" s="123"/>
      <c r="B709" s="125"/>
      <c r="C709" s="125"/>
      <c r="D709" s="125"/>
      <c r="E709" s="257"/>
      <c r="F709" s="257"/>
    </row>
    <row r="710" spans="1:6" ht="14.25" x14ac:dyDescent="0.2">
      <c r="A710" s="123"/>
      <c r="B710" s="125"/>
      <c r="C710" s="125"/>
      <c r="D710" s="125"/>
      <c r="E710" s="257"/>
      <c r="F710" s="257"/>
    </row>
    <row r="711" spans="1:6" ht="14.25" x14ac:dyDescent="0.2">
      <c r="A711" s="123"/>
      <c r="B711" s="125"/>
      <c r="C711" s="125"/>
      <c r="D711" s="125"/>
      <c r="E711" s="257"/>
      <c r="F711" s="257"/>
    </row>
    <row r="712" spans="1:6" ht="14.25" x14ac:dyDescent="0.2">
      <c r="A712" s="123"/>
      <c r="B712" s="125"/>
      <c r="C712" s="125"/>
      <c r="D712" s="125"/>
      <c r="E712" s="257"/>
      <c r="F712" s="257"/>
    </row>
    <row r="713" spans="1:6" ht="14.25" x14ac:dyDescent="0.2">
      <c r="A713" s="123"/>
      <c r="B713" s="125"/>
      <c r="C713" s="125"/>
      <c r="D713" s="125"/>
      <c r="E713" s="257"/>
      <c r="F713" s="257"/>
    </row>
    <row r="714" spans="1:6" ht="14.25" x14ac:dyDescent="0.2">
      <c r="A714" s="123"/>
      <c r="B714" s="125"/>
      <c r="C714" s="125"/>
      <c r="D714" s="125"/>
      <c r="E714" s="257"/>
      <c r="F714" s="257"/>
    </row>
    <row r="715" spans="1:6" ht="14.25" x14ac:dyDescent="0.2">
      <c r="A715" s="123"/>
      <c r="B715" s="125"/>
      <c r="C715" s="125"/>
      <c r="D715" s="125"/>
      <c r="E715" s="257"/>
      <c r="F715" s="257"/>
    </row>
    <row r="716" spans="1:6" ht="14.25" x14ac:dyDescent="0.2">
      <c r="A716" s="123"/>
      <c r="B716" s="125"/>
      <c r="C716" s="125"/>
      <c r="D716" s="125"/>
      <c r="E716" s="257"/>
      <c r="F716" s="257"/>
    </row>
    <row r="717" spans="1:6" ht="14.25" x14ac:dyDescent="0.2">
      <c r="A717" s="123"/>
      <c r="B717" s="125"/>
      <c r="C717" s="125"/>
      <c r="D717" s="125"/>
      <c r="E717" s="257"/>
      <c r="F717" s="257"/>
    </row>
    <row r="718" spans="1:6" ht="14.25" x14ac:dyDescent="0.2">
      <c r="A718" s="123"/>
      <c r="B718" s="125"/>
      <c r="C718" s="125"/>
      <c r="D718" s="125"/>
      <c r="E718" s="257"/>
      <c r="F718" s="257"/>
    </row>
    <row r="719" spans="1:6" ht="14.25" x14ac:dyDescent="0.2">
      <c r="A719" s="123"/>
      <c r="B719" s="125"/>
      <c r="C719" s="125"/>
      <c r="D719" s="125"/>
      <c r="E719" s="257"/>
      <c r="F719" s="257"/>
    </row>
    <row r="720" spans="1:6" ht="14.25" x14ac:dyDescent="0.2">
      <c r="A720" s="123"/>
      <c r="B720" s="125"/>
      <c r="C720" s="125"/>
      <c r="D720" s="125"/>
      <c r="E720" s="257"/>
      <c r="F720" s="257"/>
    </row>
    <row r="721" spans="1:6" ht="14.25" x14ac:dyDescent="0.2">
      <c r="A721" s="123"/>
      <c r="B721" s="125"/>
      <c r="C721" s="125"/>
      <c r="D721" s="125"/>
      <c r="E721" s="257"/>
      <c r="F721" s="257"/>
    </row>
    <row r="722" spans="1:6" ht="14.25" x14ac:dyDescent="0.2">
      <c r="A722" s="123"/>
      <c r="B722" s="125"/>
      <c r="C722" s="125"/>
      <c r="D722" s="125"/>
      <c r="E722" s="257"/>
      <c r="F722" s="257"/>
    </row>
    <row r="723" spans="1:6" ht="14.25" x14ac:dyDescent="0.2">
      <c r="A723" s="123"/>
      <c r="B723" s="125"/>
      <c r="C723" s="125"/>
      <c r="D723" s="125"/>
      <c r="E723" s="257"/>
      <c r="F723" s="257"/>
    </row>
    <row r="724" spans="1:6" ht="14.25" x14ac:dyDescent="0.2">
      <c r="A724" s="123"/>
      <c r="B724" s="125"/>
      <c r="C724" s="125"/>
      <c r="D724" s="125"/>
      <c r="E724" s="257"/>
      <c r="F724" s="257"/>
    </row>
    <row r="725" spans="1:6" ht="14.25" x14ac:dyDescent="0.2">
      <c r="A725" s="123"/>
      <c r="B725" s="125"/>
      <c r="C725" s="125"/>
      <c r="D725" s="125"/>
      <c r="E725" s="257"/>
      <c r="F725" s="257"/>
    </row>
    <row r="726" spans="1:6" ht="14.25" x14ac:dyDescent="0.2">
      <c r="A726" s="123"/>
      <c r="B726" s="125"/>
      <c r="C726" s="125"/>
      <c r="D726" s="125"/>
      <c r="E726" s="257"/>
      <c r="F726" s="257"/>
    </row>
    <row r="727" spans="1:6" ht="14.25" x14ac:dyDescent="0.2">
      <c r="A727" s="123"/>
      <c r="B727" s="125"/>
      <c r="C727" s="125"/>
      <c r="D727" s="125"/>
      <c r="E727" s="257"/>
      <c r="F727" s="257"/>
    </row>
    <row r="728" spans="1:6" ht="14.25" x14ac:dyDescent="0.2">
      <c r="A728" s="123"/>
      <c r="B728" s="125"/>
      <c r="C728" s="125"/>
      <c r="D728" s="125"/>
      <c r="E728" s="257"/>
      <c r="F728" s="257"/>
    </row>
    <row r="729" spans="1:6" ht="14.25" x14ac:dyDescent="0.2">
      <c r="A729" s="123"/>
      <c r="B729" s="125"/>
      <c r="C729" s="125"/>
      <c r="D729" s="125"/>
      <c r="E729" s="257"/>
      <c r="F729" s="257"/>
    </row>
    <row r="730" spans="1:6" ht="14.25" x14ac:dyDescent="0.2">
      <c r="A730" s="123"/>
      <c r="B730" s="125"/>
      <c r="C730" s="125"/>
      <c r="D730" s="125"/>
      <c r="E730" s="257"/>
      <c r="F730" s="257"/>
    </row>
    <row r="731" spans="1:6" ht="14.25" x14ac:dyDescent="0.2">
      <c r="A731" s="123"/>
      <c r="B731" s="125"/>
      <c r="C731" s="125"/>
      <c r="D731" s="125"/>
      <c r="E731" s="257"/>
      <c r="F731" s="257"/>
    </row>
    <row r="732" spans="1:6" ht="14.25" x14ac:dyDescent="0.2">
      <c r="A732" s="123"/>
      <c r="B732" s="125"/>
      <c r="C732" s="125"/>
      <c r="D732" s="125"/>
      <c r="E732" s="257"/>
      <c r="F732" s="257"/>
    </row>
    <row r="733" spans="1:6" ht="14.25" x14ac:dyDescent="0.2">
      <c r="A733" s="123"/>
      <c r="B733" s="125"/>
      <c r="C733" s="125"/>
      <c r="D733" s="125"/>
      <c r="E733" s="257"/>
      <c r="F733" s="257"/>
    </row>
    <row r="734" spans="1:6" ht="14.25" x14ac:dyDescent="0.2">
      <c r="A734" s="123"/>
      <c r="B734" s="125"/>
      <c r="C734" s="125"/>
      <c r="D734" s="125"/>
      <c r="E734" s="257"/>
      <c r="F734" s="257"/>
    </row>
    <row r="735" spans="1:6" ht="14.25" x14ac:dyDescent="0.2">
      <c r="A735" s="123"/>
      <c r="B735" s="125"/>
      <c r="C735" s="125"/>
      <c r="D735" s="125"/>
      <c r="E735" s="257"/>
      <c r="F735" s="257"/>
    </row>
    <row r="736" spans="1:6" ht="14.25" x14ac:dyDescent="0.2">
      <c r="A736" s="123"/>
      <c r="B736" s="125"/>
      <c r="C736" s="125"/>
      <c r="D736" s="125"/>
      <c r="E736" s="257"/>
      <c r="F736" s="257"/>
    </row>
    <row r="737" spans="1:6" ht="14.25" x14ac:dyDescent="0.2">
      <c r="A737" s="123"/>
      <c r="B737" s="125"/>
      <c r="C737" s="125"/>
      <c r="D737" s="125"/>
      <c r="E737" s="257"/>
      <c r="F737" s="257"/>
    </row>
    <row r="738" spans="1:6" ht="14.25" x14ac:dyDescent="0.2">
      <c r="A738" s="123"/>
      <c r="B738" s="125"/>
      <c r="C738" s="125"/>
      <c r="D738" s="125"/>
      <c r="E738" s="257"/>
      <c r="F738" s="257"/>
    </row>
    <row r="739" spans="1:6" ht="14.25" x14ac:dyDescent="0.2">
      <c r="A739" s="123"/>
      <c r="B739" s="125"/>
      <c r="C739" s="125"/>
      <c r="D739" s="125"/>
      <c r="E739" s="257"/>
      <c r="F739" s="257"/>
    </row>
    <row r="740" spans="1:6" ht="14.25" x14ac:dyDescent="0.2">
      <c r="A740" s="123"/>
      <c r="B740" s="125"/>
      <c r="C740" s="125"/>
      <c r="D740" s="125"/>
      <c r="E740" s="257"/>
      <c r="F740" s="257"/>
    </row>
    <row r="741" spans="1:6" ht="14.25" x14ac:dyDescent="0.2">
      <c r="A741" s="123"/>
      <c r="B741" s="125"/>
      <c r="C741" s="125"/>
      <c r="D741" s="125"/>
      <c r="E741" s="257"/>
      <c r="F741" s="257"/>
    </row>
    <row r="742" spans="1:6" ht="14.25" x14ac:dyDescent="0.2">
      <c r="A742" s="123"/>
      <c r="B742" s="125"/>
      <c r="C742" s="125"/>
      <c r="D742" s="125"/>
      <c r="E742" s="257"/>
      <c r="F742" s="257"/>
    </row>
    <row r="743" spans="1:6" ht="14.25" x14ac:dyDescent="0.2">
      <c r="A743" s="123"/>
      <c r="B743" s="125"/>
      <c r="C743" s="125"/>
      <c r="D743" s="125"/>
      <c r="E743" s="257"/>
      <c r="F743" s="257"/>
    </row>
    <row r="744" spans="1:6" ht="14.25" x14ac:dyDescent="0.2">
      <c r="A744" s="123"/>
      <c r="B744" s="125"/>
      <c r="C744" s="125"/>
      <c r="D744" s="125"/>
      <c r="E744" s="257"/>
      <c r="F744" s="257"/>
    </row>
    <row r="745" spans="1:6" ht="14.25" x14ac:dyDescent="0.2">
      <c r="A745" s="123"/>
      <c r="B745" s="125"/>
      <c r="C745" s="125"/>
      <c r="D745" s="125"/>
      <c r="E745" s="257"/>
      <c r="F745" s="257"/>
    </row>
    <row r="746" spans="1:6" ht="14.25" x14ac:dyDescent="0.2">
      <c r="A746" s="123"/>
      <c r="B746" s="125"/>
      <c r="C746" s="125"/>
      <c r="D746" s="125"/>
      <c r="E746" s="257"/>
      <c r="F746" s="257"/>
    </row>
    <row r="747" spans="1:6" ht="14.25" x14ac:dyDescent="0.2">
      <c r="A747" s="123"/>
      <c r="B747" s="125"/>
      <c r="C747" s="125"/>
      <c r="D747" s="125"/>
      <c r="E747" s="257"/>
      <c r="F747" s="257"/>
    </row>
    <row r="748" spans="1:6" ht="14.25" x14ac:dyDescent="0.2">
      <c r="A748" s="123"/>
      <c r="B748" s="125"/>
      <c r="C748" s="125"/>
      <c r="D748" s="125"/>
      <c r="E748" s="257"/>
      <c r="F748" s="257"/>
    </row>
    <row r="749" spans="1:6" ht="14.25" x14ac:dyDescent="0.2">
      <c r="A749" s="123"/>
      <c r="B749" s="125"/>
      <c r="C749" s="125"/>
      <c r="D749" s="125"/>
      <c r="E749" s="257"/>
      <c r="F749" s="257"/>
    </row>
    <row r="750" spans="1:6" ht="14.25" x14ac:dyDescent="0.2">
      <c r="A750" s="123"/>
      <c r="B750" s="125"/>
      <c r="C750" s="125"/>
      <c r="D750" s="125"/>
      <c r="E750" s="257"/>
      <c r="F750" s="257"/>
    </row>
    <row r="751" spans="1:6" ht="14.25" x14ac:dyDescent="0.2">
      <c r="A751" s="123"/>
      <c r="B751" s="125"/>
      <c r="C751" s="125"/>
      <c r="D751" s="125"/>
      <c r="E751" s="257"/>
      <c r="F751" s="257"/>
    </row>
    <row r="752" spans="1:6" ht="14.25" x14ac:dyDescent="0.2">
      <c r="A752" s="123"/>
      <c r="B752" s="125"/>
      <c r="C752" s="125"/>
      <c r="D752" s="125"/>
      <c r="E752" s="257"/>
      <c r="F752" s="257"/>
    </row>
    <row r="753" spans="1:6" ht="14.25" x14ac:dyDescent="0.2">
      <c r="A753" s="123"/>
      <c r="B753" s="125"/>
      <c r="C753" s="125"/>
      <c r="D753" s="125"/>
      <c r="E753" s="257"/>
      <c r="F753" s="257"/>
    </row>
    <row r="754" spans="1:6" ht="14.25" x14ac:dyDescent="0.2">
      <c r="A754" s="123"/>
      <c r="B754" s="125"/>
      <c r="C754" s="125"/>
      <c r="D754" s="125"/>
      <c r="E754" s="257"/>
      <c r="F754" s="257"/>
    </row>
    <row r="755" spans="1:6" ht="14.25" x14ac:dyDescent="0.2">
      <c r="A755" s="123"/>
      <c r="B755" s="125"/>
      <c r="C755" s="125"/>
      <c r="D755" s="125"/>
      <c r="E755" s="257"/>
      <c r="F755" s="257"/>
    </row>
    <row r="756" spans="1:6" ht="14.25" x14ac:dyDescent="0.2">
      <c r="A756" s="123"/>
      <c r="B756" s="125"/>
      <c r="C756" s="125"/>
      <c r="D756" s="125"/>
      <c r="E756" s="257"/>
      <c r="F756" s="257"/>
    </row>
    <row r="757" spans="1:6" ht="14.25" x14ac:dyDescent="0.2">
      <c r="A757" s="123"/>
      <c r="B757" s="125"/>
      <c r="C757" s="125"/>
      <c r="D757" s="125"/>
      <c r="E757" s="257"/>
      <c r="F757" s="257"/>
    </row>
    <row r="758" spans="1:6" ht="14.25" x14ac:dyDescent="0.2">
      <c r="A758" s="123"/>
      <c r="B758" s="125"/>
      <c r="C758" s="125"/>
      <c r="D758" s="125"/>
      <c r="E758" s="257"/>
      <c r="F758" s="257"/>
    </row>
    <row r="759" spans="1:6" ht="14.25" x14ac:dyDescent="0.2">
      <c r="A759" s="123"/>
      <c r="B759" s="125"/>
      <c r="C759" s="125"/>
      <c r="D759" s="125"/>
      <c r="E759" s="257"/>
      <c r="F759" s="257"/>
    </row>
    <row r="760" spans="1:6" ht="14.25" x14ac:dyDescent="0.2">
      <c r="A760" s="123"/>
      <c r="B760" s="125"/>
      <c r="C760" s="125"/>
      <c r="D760" s="125"/>
      <c r="E760" s="257"/>
      <c r="F760" s="257"/>
    </row>
    <row r="761" spans="1:6" ht="14.25" x14ac:dyDescent="0.2">
      <c r="A761" s="123"/>
      <c r="B761" s="125"/>
      <c r="C761" s="125"/>
      <c r="D761" s="125"/>
      <c r="E761" s="257"/>
      <c r="F761" s="257"/>
    </row>
    <row r="762" spans="1:6" ht="14.25" x14ac:dyDescent="0.2">
      <c r="A762" s="123"/>
      <c r="B762" s="125"/>
      <c r="C762" s="125"/>
      <c r="D762" s="125"/>
      <c r="E762" s="257"/>
      <c r="F762" s="257"/>
    </row>
    <row r="763" spans="1:6" ht="14.25" x14ac:dyDescent="0.2">
      <c r="A763" s="123"/>
      <c r="B763" s="125"/>
      <c r="C763" s="125"/>
      <c r="D763" s="125"/>
      <c r="E763" s="257"/>
      <c r="F763" s="257"/>
    </row>
    <row r="764" spans="1:6" ht="14.25" x14ac:dyDescent="0.2">
      <c r="A764" s="123"/>
      <c r="B764" s="125"/>
      <c r="C764" s="125"/>
      <c r="D764" s="125"/>
      <c r="E764" s="257"/>
      <c r="F764" s="257"/>
    </row>
    <row r="765" spans="1:6" ht="14.25" x14ac:dyDescent="0.2">
      <c r="A765" s="123"/>
      <c r="B765" s="125"/>
      <c r="C765" s="125"/>
      <c r="D765" s="125"/>
      <c r="E765" s="257"/>
      <c r="F765" s="257"/>
    </row>
    <row r="766" spans="1:6" ht="14.25" x14ac:dyDescent="0.2">
      <c r="A766" s="123"/>
      <c r="B766" s="125"/>
      <c r="C766" s="125"/>
      <c r="D766" s="125"/>
      <c r="E766" s="257"/>
      <c r="F766" s="257"/>
    </row>
    <row r="767" spans="1:6" ht="14.25" x14ac:dyDescent="0.2">
      <c r="A767" s="123"/>
      <c r="B767" s="125"/>
      <c r="C767" s="125"/>
      <c r="D767" s="125"/>
      <c r="E767" s="257"/>
      <c r="F767" s="257"/>
    </row>
    <row r="768" spans="1:6" ht="14.25" x14ac:dyDescent="0.2">
      <c r="A768" s="123"/>
      <c r="B768" s="125"/>
      <c r="C768" s="125"/>
      <c r="D768" s="125"/>
      <c r="E768" s="257"/>
      <c r="F768" s="257"/>
    </row>
    <row r="769" spans="1:6" ht="14.25" x14ac:dyDescent="0.2">
      <c r="A769" s="123"/>
      <c r="B769" s="125"/>
      <c r="C769" s="125"/>
      <c r="D769" s="125"/>
      <c r="E769" s="257"/>
      <c r="F769" s="257"/>
    </row>
    <row r="770" spans="1:6" ht="14.25" x14ac:dyDescent="0.2">
      <c r="A770" s="123"/>
      <c r="B770" s="125"/>
      <c r="C770" s="125"/>
      <c r="D770" s="125"/>
      <c r="E770" s="257"/>
      <c r="F770" s="257"/>
    </row>
    <row r="771" spans="1:6" ht="14.25" x14ac:dyDescent="0.2">
      <c r="A771" s="123"/>
      <c r="B771" s="125"/>
      <c r="C771" s="125"/>
      <c r="D771" s="125"/>
      <c r="E771" s="257"/>
      <c r="F771" s="257"/>
    </row>
    <row r="772" spans="1:6" ht="14.25" x14ac:dyDescent="0.2">
      <c r="A772" s="123"/>
      <c r="B772" s="125"/>
      <c r="C772" s="125"/>
      <c r="D772" s="125"/>
      <c r="E772" s="257"/>
      <c r="F772" s="257"/>
    </row>
    <row r="773" spans="1:6" ht="14.25" x14ac:dyDescent="0.2">
      <c r="A773" s="123"/>
      <c r="B773" s="125"/>
      <c r="C773" s="125"/>
      <c r="D773" s="125"/>
      <c r="E773" s="257"/>
      <c r="F773" s="257"/>
    </row>
    <row r="774" spans="1:6" ht="14.25" x14ac:dyDescent="0.2">
      <c r="A774" s="123"/>
      <c r="B774" s="125"/>
      <c r="C774" s="125"/>
      <c r="D774" s="125"/>
      <c r="E774" s="257"/>
      <c r="F774" s="257"/>
    </row>
    <row r="775" spans="1:6" ht="14.25" x14ac:dyDescent="0.2">
      <c r="A775" s="123"/>
      <c r="B775" s="125"/>
      <c r="C775" s="125"/>
      <c r="D775" s="125"/>
      <c r="E775" s="257"/>
      <c r="F775" s="257"/>
    </row>
    <row r="776" spans="1:6" ht="14.25" x14ac:dyDescent="0.2">
      <c r="A776" s="123"/>
      <c r="B776" s="125"/>
      <c r="C776" s="125"/>
      <c r="D776" s="125"/>
      <c r="E776" s="257"/>
      <c r="F776" s="257"/>
    </row>
    <row r="777" spans="1:6" ht="14.25" x14ac:dyDescent="0.2">
      <c r="A777" s="123"/>
      <c r="B777" s="125"/>
      <c r="C777" s="125"/>
      <c r="D777" s="125"/>
      <c r="E777" s="257"/>
      <c r="F777" s="257"/>
    </row>
    <row r="778" spans="1:6" ht="14.25" x14ac:dyDescent="0.2">
      <c r="A778" s="123"/>
      <c r="B778" s="125"/>
      <c r="C778" s="125"/>
      <c r="D778" s="125"/>
      <c r="E778" s="257"/>
      <c r="F778" s="257"/>
    </row>
    <row r="779" spans="1:6" ht="14.25" x14ac:dyDescent="0.2">
      <c r="A779" s="123"/>
      <c r="B779" s="125"/>
      <c r="C779" s="125"/>
      <c r="D779" s="125"/>
      <c r="E779" s="257"/>
      <c r="F779" s="257"/>
    </row>
    <row r="780" spans="1:6" ht="14.25" x14ac:dyDescent="0.2">
      <c r="A780" s="123"/>
      <c r="B780" s="125"/>
      <c r="C780" s="125"/>
      <c r="D780" s="125"/>
      <c r="E780" s="257"/>
      <c r="F780" s="257"/>
    </row>
    <row r="781" spans="1:6" ht="14.25" x14ac:dyDescent="0.2">
      <c r="A781" s="123"/>
      <c r="B781" s="125"/>
      <c r="C781" s="125"/>
      <c r="D781" s="125"/>
      <c r="E781" s="257"/>
      <c r="F781" s="257"/>
    </row>
    <row r="782" spans="1:6" ht="14.25" x14ac:dyDescent="0.2">
      <c r="A782" s="123"/>
      <c r="B782" s="125"/>
      <c r="C782" s="125"/>
      <c r="D782" s="125"/>
      <c r="E782" s="257"/>
      <c r="F782" s="257"/>
    </row>
    <row r="783" spans="1:6" ht="14.25" x14ac:dyDescent="0.2">
      <c r="A783" s="123"/>
      <c r="B783" s="125"/>
      <c r="C783" s="125"/>
      <c r="D783" s="125"/>
      <c r="E783" s="257"/>
      <c r="F783" s="257"/>
    </row>
    <row r="784" spans="1:6" ht="14.25" x14ac:dyDescent="0.2">
      <c r="A784" s="123"/>
      <c r="B784" s="125"/>
      <c r="C784" s="125"/>
      <c r="D784" s="125"/>
      <c r="E784" s="257"/>
      <c r="F784" s="257"/>
    </row>
    <row r="785" spans="1:6" ht="14.25" x14ac:dyDescent="0.2">
      <c r="A785" s="123"/>
      <c r="B785" s="125"/>
      <c r="C785" s="125"/>
      <c r="D785" s="125"/>
      <c r="E785" s="257"/>
      <c r="F785" s="257"/>
    </row>
    <row r="786" spans="1:6" ht="14.25" x14ac:dyDescent="0.2">
      <c r="A786" s="123"/>
      <c r="B786" s="125"/>
      <c r="C786" s="125"/>
      <c r="D786" s="125"/>
      <c r="E786" s="257"/>
      <c r="F786" s="257"/>
    </row>
    <row r="787" spans="1:6" ht="14.25" x14ac:dyDescent="0.2">
      <c r="A787" s="123"/>
      <c r="B787" s="125"/>
      <c r="C787" s="125"/>
      <c r="D787" s="125"/>
      <c r="E787" s="257"/>
      <c r="F787" s="257"/>
    </row>
    <row r="788" spans="1:6" ht="14.25" x14ac:dyDescent="0.2">
      <c r="A788" s="123"/>
      <c r="B788" s="125"/>
      <c r="C788" s="125"/>
      <c r="D788" s="125"/>
      <c r="E788" s="257"/>
      <c r="F788" s="257"/>
    </row>
    <row r="789" spans="1:6" ht="14.25" x14ac:dyDescent="0.2">
      <c r="A789" s="123"/>
      <c r="B789" s="125"/>
      <c r="C789" s="125"/>
      <c r="D789" s="125"/>
      <c r="E789" s="257"/>
      <c r="F789" s="257"/>
    </row>
    <row r="790" spans="1:6" ht="14.25" x14ac:dyDescent="0.2">
      <c r="A790" s="123"/>
      <c r="B790" s="125"/>
      <c r="C790" s="125"/>
      <c r="D790" s="125"/>
      <c r="E790" s="257"/>
      <c r="F790" s="257"/>
    </row>
    <row r="791" spans="1:6" ht="14.25" x14ac:dyDescent="0.2">
      <c r="A791" s="123"/>
      <c r="B791" s="125"/>
      <c r="C791" s="125"/>
      <c r="D791" s="125"/>
      <c r="E791" s="257"/>
      <c r="F791" s="257"/>
    </row>
    <row r="792" spans="1:6" ht="14.25" x14ac:dyDescent="0.2">
      <c r="A792" s="123"/>
      <c r="B792" s="125"/>
      <c r="C792" s="125"/>
      <c r="D792" s="125"/>
      <c r="E792" s="257"/>
      <c r="F792" s="257"/>
    </row>
    <row r="793" spans="1:6" ht="14.25" x14ac:dyDescent="0.2">
      <c r="A793" s="123"/>
      <c r="B793" s="125"/>
      <c r="C793" s="125"/>
      <c r="D793" s="125"/>
      <c r="E793" s="257"/>
      <c r="F793" s="257"/>
    </row>
    <row r="794" spans="1:6" ht="14.25" x14ac:dyDescent="0.2">
      <c r="A794" s="123"/>
      <c r="B794" s="125"/>
      <c r="C794" s="125"/>
      <c r="D794" s="125"/>
      <c r="E794" s="257"/>
      <c r="F794" s="257"/>
    </row>
    <row r="795" spans="1:6" ht="14.25" x14ac:dyDescent="0.2">
      <c r="A795" s="123"/>
      <c r="B795" s="125"/>
      <c r="C795" s="125"/>
      <c r="D795" s="125"/>
      <c r="E795" s="257"/>
      <c r="F795" s="257"/>
    </row>
    <row r="796" spans="1:6" ht="14.25" x14ac:dyDescent="0.2">
      <c r="A796" s="123"/>
      <c r="B796" s="125"/>
      <c r="C796" s="125"/>
      <c r="D796" s="125"/>
      <c r="E796" s="257"/>
      <c r="F796" s="257"/>
    </row>
    <row r="797" spans="1:6" ht="14.25" x14ac:dyDescent="0.2">
      <c r="A797" s="123"/>
      <c r="B797" s="125"/>
      <c r="C797" s="125"/>
      <c r="D797" s="125"/>
      <c r="E797" s="257"/>
      <c r="F797" s="257"/>
    </row>
    <row r="798" spans="1:6" ht="14.25" x14ac:dyDescent="0.2">
      <c r="A798" s="123"/>
      <c r="B798" s="125"/>
      <c r="C798" s="125"/>
      <c r="D798" s="125"/>
      <c r="E798" s="257"/>
      <c r="F798" s="257"/>
    </row>
    <row r="799" spans="1:6" ht="14.25" x14ac:dyDescent="0.2">
      <c r="A799" s="123"/>
      <c r="B799" s="125"/>
      <c r="C799" s="125"/>
      <c r="D799" s="125"/>
      <c r="E799" s="257"/>
      <c r="F799" s="257"/>
    </row>
    <row r="800" spans="1:6" ht="14.25" x14ac:dyDescent="0.2">
      <c r="A800" s="123"/>
      <c r="B800" s="125"/>
      <c r="C800" s="125"/>
      <c r="D800" s="125"/>
      <c r="E800" s="257"/>
      <c r="F800" s="257"/>
    </row>
    <row r="801" spans="1:6" ht="14.25" x14ac:dyDescent="0.2">
      <c r="A801" s="123"/>
      <c r="B801" s="125"/>
      <c r="C801" s="125"/>
      <c r="D801" s="125"/>
      <c r="E801" s="257"/>
      <c r="F801" s="257"/>
    </row>
    <row r="802" spans="1:6" ht="14.25" x14ac:dyDescent="0.2">
      <c r="A802" s="123"/>
      <c r="B802" s="125"/>
      <c r="C802" s="125"/>
      <c r="D802" s="125"/>
      <c r="E802" s="257"/>
      <c r="F802" s="257"/>
    </row>
    <row r="803" spans="1:6" ht="14.25" x14ac:dyDescent="0.2">
      <c r="A803" s="123"/>
      <c r="B803" s="125"/>
      <c r="C803" s="125"/>
      <c r="D803" s="125"/>
      <c r="E803" s="257"/>
      <c r="F803" s="257"/>
    </row>
    <row r="804" spans="1:6" ht="14.25" x14ac:dyDescent="0.2">
      <c r="A804" s="123"/>
      <c r="B804" s="125"/>
      <c r="C804" s="125"/>
      <c r="D804" s="125"/>
      <c r="E804" s="257"/>
      <c r="F804" s="257"/>
    </row>
    <row r="805" spans="1:6" ht="14.25" x14ac:dyDescent="0.2">
      <c r="A805" s="123"/>
      <c r="B805" s="125"/>
      <c r="C805" s="125"/>
      <c r="D805" s="125"/>
      <c r="E805" s="257"/>
      <c r="F805" s="257"/>
    </row>
    <row r="806" spans="1:6" ht="14.25" x14ac:dyDescent="0.2">
      <c r="A806" s="123"/>
      <c r="B806" s="125"/>
      <c r="C806" s="125"/>
      <c r="D806" s="125"/>
      <c r="E806" s="257"/>
      <c r="F806" s="257"/>
    </row>
    <row r="807" spans="1:6" ht="14.25" x14ac:dyDescent="0.2">
      <c r="A807" s="123"/>
      <c r="B807" s="125"/>
      <c r="C807" s="125"/>
      <c r="D807" s="125"/>
      <c r="E807" s="257"/>
      <c r="F807" s="257"/>
    </row>
    <row r="808" spans="1:6" ht="14.25" x14ac:dyDescent="0.2">
      <c r="A808" s="123"/>
      <c r="B808" s="125"/>
      <c r="C808" s="125"/>
      <c r="D808" s="125"/>
      <c r="E808" s="257"/>
      <c r="F808" s="257"/>
    </row>
    <row r="809" spans="1:6" ht="14.25" x14ac:dyDescent="0.2">
      <c r="A809" s="123"/>
      <c r="B809" s="125"/>
      <c r="C809" s="125"/>
      <c r="D809" s="125"/>
      <c r="E809" s="257"/>
      <c r="F809" s="257"/>
    </row>
    <row r="810" spans="1:6" ht="14.25" x14ac:dyDescent="0.2">
      <c r="A810" s="123"/>
      <c r="B810" s="125"/>
      <c r="C810" s="125"/>
      <c r="D810" s="125"/>
      <c r="E810" s="257"/>
      <c r="F810" s="257"/>
    </row>
    <row r="811" spans="1:6" ht="14.25" x14ac:dyDescent="0.2">
      <c r="A811" s="123"/>
      <c r="B811" s="125"/>
      <c r="C811" s="125"/>
      <c r="D811" s="125"/>
      <c r="E811" s="257"/>
      <c r="F811" s="257"/>
    </row>
    <row r="812" spans="1:6" ht="14.25" x14ac:dyDescent="0.2">
      <c r="A812" s="123"/>
      <c r="B812" s="125"/>
      <c r="C812" s="125"/>
      <c r="D812" s="125"/>
      <c r="E812" s="257"/>
      <c r="F812" s="257"/>
    </row>
    <row r="813" spans="1:6" ht="14.25" x14ac:dyDescent="0.2">
      <c r="A813" s="123"/>
      <c r="B813" s="125"/>
      <c r="C813" s="125"/>
      <c r="D813" s="125"/>
      <c r="E813" s="257"/>
      <c r="F813" s="257"/>
    </row>
    <row r="814" spans="1:6" ht="14.25" x14ac:dyDescent="0.2">
      <c r="A814" s="123"/>
      <c r="B814" s="125"/>
      <c r="C814" s="125"/>
      <c r="D814" s="125"/>
      <c r="E814" s="257"/>
      <c r="F814" s="257"/>
    </row>
    <row r="815" spans="1:6" ht="14.25" x14ac:dyDescent="0.2">
      <c r="A815" s="123"/>
      <c r="B815" s="125"/>
      <c r="C815" s="125"/>
      <c r="D815" s="125"/>
      <c r="E815" s="257"/>
      <c r="F815" s="257"/>
    </row>
    <row r="816" spans="1:6" ht="14.25" x14ac:dyDescent="0.2">
      <c r="A816" s="123"/>
      <c r="B816" s="125"/>
      <c r="C816" s="125"/>
      <c r="D816" s="125"/>
      <c r="E816" s="257"/>
      <c r="F816" s="257"/>
    </row>
    <row r="817" spans="1:6" ht="14.25" x14ac:dyDescent="0.2">
      <c r="A817" s="123"/>
      <c r="B817" s="125"/>
      <c r="C817" s="125"/>
      <c r="D817" s="125"/>
      <c r="E817" s="257"/>
      <c r="F817" s="257"/>
    </row>
    <row r="818" spans="1:6" ht="14.25" x14ac:dyDescent="0.2">
      <c r="A818" s="123"/>
      <c r="B818" s="125"/>
      <c r="C818" s="125"/>
      <c r="D818" s="125"/>
      <c r="E818" s="257"/>
      <c r="F818" s="257"/>
    </row>
    <row r="819" spans="1:6" ht="14.25" x14ac:dyDescent="0.2">
      <c r="A819" s="123"/>
      <c r="B819" s="125"/>
      <c r="C819" s="125"/>
      <c r="D819" s="125"/>
      <c r="E819" s="257"/>
      <c r="F819" s="257"/>
    </row>
    <row r="820" spans="1:6" ht="14.25" x14ac:dyDescent="0.2">
      <c r="A820" s="123"/>
      <c r="B820" s="125"/>
      <c r="C820" s="125"/>
      <c r="D820" s="125"/>
      <c r="E820" s="257"/>
      <c r="F820" s="257"/>
    </row>
    <row r="821" spans="1:6" ht="14.25" x14ac:dyDescent="0.2">
      <c r="A821" s="123"/>
      <c r="B821" s="125"/>
      <c r="C821" s="125"/>
      <c r="D821" s="125"/>
      <c r="E821" s="257"/>
      <c r="F821" s="257"/>
    </row>
    <row r="822" spans="1:6" ht="14.25" x14ac:dyDescent="0.2">
      <c r="A822" s="123"/>
      <c r="B822" s="125"/>
      <c r="C822" s="125"/>
      <c r="D822" s="125"/>
      <c r="E822" s="257"/>
      <c r="F822" s="257"/>
    </row>
    <row r="823" spans="1:6" ht="14.25" x14ac:dyDescent="0.2">
      <c r="A823" s="123"/>
      <c r="B823" s="125"/>
      <c r="C823" s="125"/>
      <c r="D823" s="125"/>
      <c r="E823" s="257"/>
      <c r="F823" s="257"/>
    </row>
    <row r="824" spans="1:6" ht="14.25" x14ac:dyDescent="0.2">
      <c r="A824" s="123"/>
      <c r="B824" s="125"/>
      <c r="C824" s="125"/>
      <c r="D824" s="125"/>
      <c r="E824" s="257"/>
      <c r="F824" s="257"/>
    </row>
    <row r="825" spans="1:6" ht="14.25" x14ac:dyDescent="0.2">
      <c r="A825" s="123"/>
      <c r="B825" s="125"/>
      <c r="C825" s="125"/>
      <c r="D825" s="125"/>
      <c r="E825" s="257"/>
      <c r="F825" s="257"/>
    </row>
    <row r="826" spans="1:6" ht="14.25" x14ac:dyDescent="0.2">
      <c r="A826" s="123"/>
      <c r="B826" s="125"/>
      <c r="C826" s="125"/>
      <c r="D826" s="125"/>
      <c r="E826" s="257"/>
      <c r="F826" s="257"/>
    </row>
    <row r="827" spans="1:6" ht="14.25" x14ac:dyDescent="0.2">
      <c r="A827" s="123"/>
      <c r="B827" s="125"/>
      <c r="C827" s="125"/>
      <c r="D827" s="125"/>
      <c r="E827" s="257"/>
      <c r="F827" s="257"/>
    </row>
    <row r="828" spans="1:6" ht="14.25" x14ac:dyDescent="0.2">
      <c r="A828" s="123"/>
      <c r="B828" s="125"/>
      <c r="C828" s="125"/>
      <c r="D828" s="125"/>
      <c r="E828" s="257"/>
      <c r="F828" s="257"/>
    </row>
    <row r="829" spans="1:6" ht="14.25" x14ac:dyDescent="0.2">
      <c r="A829" s="123"/>
      <c r="B829" s="125"/>
      <c r="C829" s="125"/>
      <c r="D829" s="125"/>
      <c r="E829" s="257"/>
      <c r="F829" s="257"/>
    </row>
    <row r="830" spans="1:6" ht="14.25" x14ac:dyDescent="0.2">
      <c r="A830" s="123"/>
      <c r="B830" s="125"/>
      <c r="C830" s="125"/>
      <c r="D830" s="125"/>
      <c r="E830" s="257"/>
      <c r="F830" s="257"/>
    </row>
    <row r="831" spans="1:6" ht="14.25" x14ac:dyDescent="0.2">
      <c r="A831" s="123"/>
      <c r="B831" s="125"/>
      <c r="C831" s="125"/>
      <c r="D831" s="125"/>
      <c r="E831" s="257"/>
      <c r="F831" s="257"/>
    </row>
    <row r="832" spans="1:6" ht="14.25" x14ac:dyDescent="0.2">
      <c r="A832" s="123"/>
      <c r="B832" s="125"/>
      <c r="C832" s="125"/>
      <c r="D832" s="125"/>
      <c r="E832" s="257"/>
      <c r="F832" s="257"/>
    </row>
    <row r="833" spans="1:6" ht="14.25" x14ac:dyDescent="0.2">
      <c r="A833" s="123"/>
      <c r="B833" s="125"/>
      <c r="C833" s="125"/>
      <c r="D833" s="125"/>
      <c r="E833" s="257"/>
      <c r="F833" s="257"/>
    </row>
    <row r="834" spans="1:6" ht="14.25" x14ac:dyDescent="0.2">
      <c r="A834" s="123"/>
      <c r="B834" s="125"/>
      <c r="C834" s="125"/>
      <c r="D834" s="125"/>
      <c r="E834" s="257"/>
      <c r="F834" s="257"/>
    </row>
    <row r="835" spans="1:6" ht="14.25" x14ac:dyDescent="0.2">
      <c r="A835" s="123"/>
      <c r="B835" s="125"/>
      <c r="C835" s="125"/>
      <c r="D835" s="125"/>
      <c r="E835" s="257"/>
      <c r="F835" s="257"/>
    </row>
    <row r="836" spans="1:6" ht="14.25" x14ac:dyDescent="0.2">
      <c r="A836" s="123"/>
      <c r="B836" s="125"/>
      <c r="C836" s="125"/>
      <c r="D836" s="125"/>
      <c r="E836" s="257"/>
      <c r="F836" s="257"/>
    </row>
    <row r="837" spans="1:6" ht="14.25" x14ac:dyDescent="0.2">
      <c r="A837" s="123"/>
      <c r="B837" s="125"/>
      <c r="C837" s="125"/>
      <c r="D837" s="125"/>
      <c r="E837" s="257"/>
      <c r="F837" s="257"/>
    </row>
    <row r="838" spans="1:6" ht="14.25" x14ac:dyDescent="0.2">
      <c r="A838" s="123"/>
      <c r="B838" s="125"/>
      <c r="C838" s="125"/>
      <c r="D838" s="125"/>
      <c r="E838" s="257"/>
      <c r="F838" s="257"/>
    </row>
    <row r="839" spans="1:6" ht="14.25" x14ac:dyDescent="0.2">
      <c r="A839" s="123"/>
      <c r="B839" s="125"/>
      <c r="C839" s="125"/>
      <c r="D839" s="125"/>
      <c r="E839" s="257"/>
      <c r="F839" s="257"/>
    </row>
    <row r="840" spans="1:6" ht="14.25" x14ac:dyDescent="0.2">
      <c r="A840" s="123"/>
      <c r="B840" s="125"/>
      <c r="C840" s="125"/>
      <c r="D840" s="125"/>
      <c r="E840" s="257"/>
      <c r="F840" s="257"/>
    </row>
    <row r="841" spans="1:6" ht="14.25" x14ac:dyDescent="0.2">
      <c r="A841" s="123"/>
      <c r="B841" s="125"/>
      <c r="C841" s="125"/>
      <c r="D841" s="125"/>
      <c r="E841" s="257"/>
      <c r="F841" s="257"/>
    </row>
    <row r="842" spans="1:6" ht="14.25" x14ac:dyDescent="0.2">
      <c r="A842" s="123"/>
      <c r="B842" s="125"/>
      <c r="C842" s="125"/>
      <c r="D842" s="125"/>
      <c r="E842" s="257"/>
      <c r="F842" s="257"/>
    </row>
    <row r="843" spans="1:6" ht="14.25" x14ac:dyDescent="0.2">
      <c r="A843" s="123"/>
      <c r="B843" s="125"/>
      <c r="C843" s="125"/>
      <c r="D843" s="125"/>
      <c r="E843" s="257"/>
      <c r="F843" s="257"/>
    </row>
    <row r="844" spans="1:6" ht="14.25" x14ac:dyDescent="0.2">
      <c r="A844" s="123"/>
      <c r="B844" s="125"/>
      <c r="C844" s="125"/>
      <c r="D844" s="125"/>
      <c r="E844" s="257"/>
      <c r="F844" s="257"/>
    </row>
    <row r="845" spans="1:6" ht="14.25" x14ac:dyDescent="0.2">
      <c r="A845" s="123"/>
      <c r="B845" s="125"/>
      <c r="C845" s="125"/>
      <c r="D845" s="125"/>
      <c r="E845" s="257"/>
      <c r="F845" s="257"/>
    </row>
    <row r="846" spans="1:6" ht="14.25" x14ac:dyDescent="0.2">
      <c r="A846" s="123"/>
      <c r="B846" s="125"/>
      <c r="C846" s="125"/>
      <c r="D846" s="125"/>
      <c r="E846" s="257"/>
      <c r="F846" s="257"/>
    </row>
    <row r="847" spans="1:6" ht="14.25" x14ac:dyDescent="0.2">
      <c r="A847" s="123"/>
      <c r="B847" s="125"/>
      <c r="C847" s="125"/>
      <c r="D847" s="125"/>
      <c r="E847" s="257"/>
      <c r="F847" s="257"/>
    </row>
    <row r="848" spans="1:6" ht="14.25" x14ac:dyDescent="0.2">
      <c r="A848" s="123"/>
      <c r="B848" s="125"/>
      <c r="C848" s="125"/>
      <c r="D848" s="125"/>
      <c r="E848" s="257"/>
      <c r="F848" s="257"/>
    </row>
    <row r="849" spans="1:6" ht="14.25" x14ac:dyDescent="0.2">
      <c r="A849" s="123"/>
      <c r="B849" s="125"/>
      <c r="C849" s="125"/>
      <c r="D849" s="125"/>
      <c r="E849" s="257"/>
      <c r="F849" s="257"/>
    </row>
    <row r="850" spans="1:6" ht="14.25" x14ac:dyDescent="0.2">
      <c r="A850" s="123"/>
      <c r="B850" s="125"/>
      <c r="C850" s="125"/>
      <c r="D850" s="125"/>
      <c r="E850" s="257"/>
      <c r="F850" s="257"/>
    </row>
    <row r="851" spans="1:6" ht="14.25" x14ac:dyDescent="0.2">
      <c r="A851" s="123"/>
      <c r="B851" s="125"/>
      <c r="C851" s="125"/>
      <c r="D851" s="125"/>
      <c r="E851" s="257"/>
      <c r="F851" s="257"/>
    </row>
    <row r="852" spans="1:6" ht="14.25" x14ac:dyDescent="0.2">
      <c r="A852" s="123"/>
      <c r="B852" s="125"/>
      <c r="C852" s="125"/>
      <c r="D852" s="125"/>
      <c r="E852" s="257"/>
      <c r="F852" s="257"/>
    </row>
    <row r="853" spans="1:6" ht="14.25" x14ac:dyDescent="0.2">
      <c r="A853" s="123"/>
      <c r="B853" s="125"/>
      <c r="C853" s="125"/>
      <c r="D853" s="125"/>
      <c r="E853" s="257"/>
      <c r="F853" s="257"/>
    </row>
    <row r="854" spans="1:6" ht="14.25" x14ac:dyDescent="0.2">
      <c r="A854" s="123"/>
      <c r="B854" s="125"/>
      <c r="C854" s="125"/>
      <c r="D854" s="125"/>
      <c r="E854" s="257"/>
      <c r="F854" s="257"/>
    </row>
    <row r="855" spans="1:6" ht="14.25" x14ac:dyDescent="0.2">
      <c r="A855" s="123"/>
      <c r="B855" s="125"/>
      <c r="C855" s="125"/>
      <c r="D855" s="125"/>
      <c r="E855" s="257"/>
      <c r="F855" s="257"/>
    </row>
    <row r="856" spans="1:6" ht="14.25" x14ac:dyDescent="0.2">
      <c r="A856" s="123"/>
      <c r="B856" s="125"/>
      <c r="C856" s="125"/>
      <c r="D856" s="125"/>
      <c r="E856" s="257"/>
      <c r="F856" s="257"/>
    </row>
    <row r="857" spans="1:6" ht="14.25" x14ac:dyDescent="0.2">
      <c r="A857" s="123"/>
      <c r="B857" s="125"/>
      <c r="C857" s="125"/>
      <c r="D857" s="125"/>
      <c r="E857" s="257"/>
      <c r="F857" s="257"/>
    </row>
    <row r="858" spans="1:6" ht="14.25" x14ac:dyDescent="0.2">
      <c r="A858" s="123"/>
      <c r="B858" s="125"/>
      <c r="C858" s="125"/>
      <c r="D858" s="125"/>
      <c r="E858" s="257"/>
      <c r="F858" s="257"/>
    </row>
    <row r="859" spans="1:6" ht="14.25" x14ac:dyDescent="0.2">
      <c r="A859" s="123"/>
      <c r="B859" s="125"/>
      <c r="C859" s="125"/>
      <c r="D859" s="125"/>
      <c r="E859" s="257"/>
      <c r="F859" s="257"/>
    </row>
    <row r="860" spans="1:6" ht="14.25" x14ac:dyDescent="0.2">
      <c r="A860" s="123"/>
      <c r="B860" s="125"/>
      <c r="C860" s="125"/>
      <c r="D860" s="125"/>
      <c r="E860" s="257"/>
      <c r="F860" s="257"/>
    </row>
    <row r="861" spans="1:6" ht="14.25" x14ac:dyDescent="0.2">
      <c r="A861" s="123"/>
      <c r="B861" s="125"/>
      <c r="C861" s="125"/>
      <c r="D861" s="125"/>
      <c r="E861" s="257"/>
      <c r="F861" s="257"/>
    </row>
    <row r="862" spans="1:6" ht="14.25" x14ac:dyDescent="0.2">
      <c r="A862" s="123"/>
      <c r="B862" s="125"/>
      <c r="C862" s="125"/>
      <c r="D862" s="125"/>
      <c r="E862" s="257"/>
      <c r="F862" s="257"/>
    </row>
    <row r="863" spans="1:6" ht="14.25" x14ac:dyDescent="0.2">
      <c r="A863" s="123"/>
      <c r="B863" s="125"/>
      <c r="C863" s="125"/>
      <c r="D863" s="125"/>
      <c r="E863" s="257"/>
      <c r="F863" s="257"/>
    </row>
    <row r="864" spans="1:6" ht="14.25" x14ac:dyDescent="0.2">
      <c r="A864" s="123"/>
      <c r="B864" s="125"/>
      <c r="C864" s="125"/>
      <c r="D864" s="125"/>
      <c r="E864" s="257"/>
      <c r="F864" s="257"/>
    </row>
    <row r="865" spans="1:6" ht="14.25" x14ac:dyDescent="0.2">
      <c r="A865" s="123"/>
      <c r="B865" s="125"/>
      <c r="C865" s="125"/>
      <c r="D865" s="125"/>
      <c r="E865" s="257"/>
      <c r="F865" s="257"/>
    </row>
    <row r="866" spans="1:6" ht="14.25" x14ac:dyDescent="0.2">
      <c r="A866" s="123"/>
      <c r="B866" s="125"/>
      <c r="C866" s="125"/>
      <c r="D866" s="125"/>
      <c r="E866" s="257"/>
      <c r="F866" s="257"/>
    </row>
    <row r="867" spans="1:6" ht="14.25" x14ac:dyDescent="0.2">
      <c r="A867" s="123"/>
      <c r="B867" s="125"/>
      <c r="C867" s="125"/>
      <c r="D867" s="125"/>
      <c r="E867" s="257"/>
      <c r="F867" s="257"/>
    </row>
    <row r="868" spans="1:6" ht="14.25" x14ac:dyDescent="0.2">
      <c r="A868" s="123"/>
      <c r="B868" s="125"/>
      <c r="C868" s="125"/>
      <c r="D868" s="125"/>
      <c r="E868" s="257"/>
      <c r="F868" s="257"/>
    </row>
    <row r="869" spans="1:6" ht="14.25" x14ac:dyDescent="0.2">
      <c r="A869" s="123"/>
      <c r="B869" s="125"/>
      <c r="C869" s="125"/>
      <c r="D869" s="125"/>
      <c r="E869" s="257"/>
      <c r="F869" s="257"/>
    </row>
    <row r="870" spans="1:6" ht="14.25" x14ac:dyDescent="0.2">
      <c r="A870" s="123"/>
      <c r="B870" s="125"/>
      <c r="C870" s="125"/>
      <c r="D870" s="125"/>
      <c r="E870" s="257"/>
      <c r="F870" s="257"/>
    </row>
    <row r="871" spans="1:6" ht="14.25" x14ac:dyDescent="0.2">
      <c r="A871" s="123"/>
      <c r="B871" s="125"/>
      <c r="C871" s="125"/>
      <c r="D871" s="125"/>
      <c r="E871" s="257"/>
      <c r="F871" s="257"/>
    </row>
    <row r="872" spans="1:6" ht="14.25" x14ac:dyDescent="0.2">
      <c r="A872" s="123"/>
      <c r="B872" s="125"/>
      <c r="C872" s="125"/>
      <c r="D872" s="125"/>
      <c r="E872" s="257"/>
      <c r="F872" s="257"/>
    </row>
    <row r="873" spans="1:6" ht="14.25" x14ac:dyDescent="0.2">
      <c r="A873" s="123"/>
      <c r="B873" s="125"/>
      <c r="C873" s="125"/>
      <c r="D873" s="125"/>
      <c r="E873" s="257"/>
      <c r="F873" s="257"/>
    </row>
    <row r="874" spans="1:6" ht="14.25" x14ac:dyDescent="0.2">
      <c r="A874" s="123"/>
      <c r="B874" s="125"/>
      <c r="C874" s="125"/>
      <c r="D874" s="125"/>
      <c r="E874" s="257"/>
      <c r="F874" s="257"/>
    </row>
    <row r="875" spans="1:6" ht="14.25" x14ac:dyDescent="0.2">
      <c r="A875" s="123"/>
      <c r="B875" s="125"/>
      <c r="C875" s="125"/>
      <c r="D875" s="125"/>
      <c r="E875" s="257"/>
      <c r="F875" s="257"/>
    </row>
    <row r="876" spans="1:6" ht="14.25" x14ac:dyDescent="0.2">
      <c r="A876" s="123"/>
      <c r="B876" s="125"/>
      <c r="C876" s="125"/>
      <c r="D876" s="125"/>
      <c r="E876" s="257"/>
      <c r="F876" s="257"/>
    </row>
    <row r="877" spans="1:6" ht="14.25" x14ac:dyDescent="0.2">
      <c r="A877" s="123"/>
      <c r="B877" s="125"/>
      <c r="C877" s="125"/>
      <c r="D877" s="125"/>
      <c r="E877" s="257"/>
      <c r="F877" s="257"/>
    </row>
    <row r="878" spans="1:6" ht="14.25" x14ac:dyDescent="0.2">
      <c r="A878" s="123"/>
      <c r="B878" s="125"/>
      <c r="C878" s="125"/>
      <c r="D878" s="125"/>
      <c r="E878" s="257"/>
      <c r="F878" s="257"/>
    </row>
    <row r="879" spans="1:6" ht="14.25" x14ac:dyDescent="0.2">
      <c r="A879" s="123"/>
      <c r="B879" s="125"/>
      <c r="C879" s="125"/>
      <c r="D879" s="125"/>
      <c r="E879" s="257"/>
      <c r="F879" s="257"/>
    </row>
    <row r="880" spans="1:6" ht="14.25" x14ac:dyDescent="0.2">
      <c r="A880" s="123"/>
      <c r="B880" s="125"/>
      <c r="C880" s="125"/>
      <c r="D880" s="125"/>
      <c r="E880" s="257"/>
      <c r="F880" s="257"/>
    </row>
    <row r="881" spans="1:6" ht="14.25" x14ac:dyDescent="0.2">
      <c r="A881" s="123"/>
      <c r="B881" s="125"/>
      <c r="C881" s="125"/>
      <c r="D881" s="125"/>
      <c r="E881" s="257"/>
      <c r="F881" s="257"/>
    </row>
    <row r="882" spans="1:6" ht="14.25" x14ac:dyDescent="0.2">
      <c r="A882" s="123"/>
      <c r="B882" s="125"/>
      <c r="C882" s="125"/>
      <c r="D882" s="125"/>
      <c r="E882" s="257"/>
      <c r="F882" s="257"/>
    </row>
    <row r="883" spans="1:6" ht="14.25" x14ac:dyDescent="0.2">
      <c r="A883" s="123"/>
      <c r="B883" s="125"/>
      <c r="C883" s="125"/>
      <c r="D883" s="125"/>
      <c r="E883" s="257"/>
      <c r="F883" s="257"/>
    </row>
    <row r="884" spans="1:6" ht="14.25" x14ac:dyDescent="0.2">
      <c r="A884" s="123"/>
      <c r="B884" s="125"/>
      <c r="C884" s="125"/>
      <c r="D884" s="125"/>
      <c r="E884" s="257"/>
      <c r="F884" s="257"/>
    </row>
    <row r="885" spans="1:6" ht="14.25" x14ac:dyDescent="0.2">
      <c r="A885" s="123"/>
      <c r="B885" s="125"/>
      <c r="C885" s="125"/>
      <c r="D885" s="125"/>
      <c r="E885" s="257"/>
      <c r="F885" s="257"/>
    </row>
    <row r="886" spans="1:6" ht="14.25" x14ac:dyDescent="0.2">
      <c r="A886" s="123"/>
      <c r="B886" s="125"/>
      <c r="C886" s="125"/>
      <c r="D886" s="125"/>
      <c r="E886" s="257"/>
      <c r="F886" s="257"/>
    </row>
    <row r="887" spans="1:6" ht="14.25" x14ac:dyDescent="0.2">
      <c r="A887" s="123"/>
      <c r="B887" s="125"/>
      <c r="C887" s="125"/>
      <c r="D887" s="125"/>
      <c r="E887" s="257"/>
      <c r="F887" s="257"/>
    </row>
    <row r="888" spans="1:6" ht="14.25" x14ac:dyDescent="0.2">
      <c r="A888" s="123"/>
      <c r="B888" s="125"/>
      <c r="C888" s="125"/>
      <c r="D888" s="125"/>
      <c r="E888" s="257"/>
      <c r="F888" s="257"/>
    </row>
    <row r="889" spans="1:6" ht="14.25" x14ac:dyDescent="0.2">
      <c r="A889" s="123"/>
      <c r="B889" s="125"/>
      <c r="C889" s="125"/>
      <c r="D889" s="125"/>
      <c r="E889" s="257"/>
      <c r="F889" s="257"/>
    </row>
    <row r="890" spans="1:6" ht="14.25" x14ac:dyDescent="0.2">
      <c r="A890" s="123"/>
      <c r="B890" s="125"/>
      <c r="C890" s="125"/>
      <c r="D890" s="125"/>
      <c r="E890" s="257"/>
      <c r="F890" s="257"/>
    </row>
    <row r="891" spans="1:6" ht="14.25" x14ac:dyDescent="0.2">
      <c r="A891" s="123"/>
      <c r="B891" s="125"/>
      <c r="C891" s="125"/>
      <c r="D891" s="125"/>
      <c r="E891" s="257"/>
      <c r="F891" s="257"/>
    </row>
    <row r="892" spans="1:6" ht="14.25" x14ac:dyDescent="0.2">
      <c r="A892" s="123"/>
      <c r="B892" s="125"/>
      <c r="C892" s="125"/>
      <c r="D892" s="125"/>
      <c r="E892" s="257"/>
      <c r="F892" s="257"/>
    </row>
    <row r="893" spans="1:6" ht="14.25" x14ac:dyDescent="0.2">
      <c r="A893" s="123"/>
      <c r="B893" s="125"/>
      <c r="C893" s="125"/>
      <c r="D893" s="125"/>
      <c r="E893" s="257"/>
      <c r="F893" s="257"/>
    </row>
    <row r="894" spans="1:6" ht="14.25" x14ac:dyDescent="0.2">
      <c r="A894" s="123"/>
      <c r="B894" s="125"/>
      <c r="C894" s="125"/>
      <c r="D894" s="125"/>
      <c r="E894" s="257"/>
      <c r="F894" s="257"/>
    </row>
    <row r="895" spans="1:6" ht="14.25" x14ac:dyDescent="0.2">
      <c r="A895" s="123"/>
      <c r="B895" s="125"/>
      <c r="C895" s="125"/>
      <c r="D895" s="125"/>
      <c r="E895" s="257"/>
      <c r="F895" s="257"/>
    </row>
    <row r="896" spans="1:6" ht="14.25" x14ac:dyDescent="0.2">
      <c r="A896" s="123"/>
      <c r="B896" s="125"/>
      <c r="C896" s="125"/>
      <c r="D896" s="125"/>
      <c r="E896" s="257"/>
      <c r="F896" s="257"/>
    </row>
    <row r="897" spans="1:6" ht="14.25" x14ac:dyDescent="0.2">
      <c r="A897" s="123"/>
      <c r="B897" s="125"/>
      <c r="C897" s="125"/>
      <c r="D897" s="125"/>
      <c r="E897" s="257"/>
      <c r="F897" s="257"/>
    </row>
    <row r="898" spans="1:6" ht="14.25" x14ac:dyDescent="0.2">
      <c r="A898" s="123"/>
      <c r="B898" s="125"/>
      <c r="C898" s="125"/>
      <c r="D898" s="125"/>
      <c r="E898" s="257"/>
      <c r="F898" s="257"/>
    </row>
    <row r="899" spans="1:6" ht="14.25" x14ac:dyDescent="0.2">
      <c r="A899" s="123"/>
      <c r="B899" s="125"/>
      <c r="C899" s="125"/>
      <c r="D899" s="125"/>
      <c r="E899" s="257"/>
      <c r="F899" s="257"/>
    </row>
    <row r="900" spans="1:6" ht="14.25" x14ac:dyDescent="0.2">
      <c r="A900" s="123"/>
      <c r="B900" s="125"/>
      <c r="C900" s="125"/>
      <c r="D900" s="125"/>
      <c r="E900" s="257"/>
      <c r="F900" s="257"/>
    </row>
    <row r="901" spans="1:6" ht="14.25" x14ac:dyDescent="0.2">
      <c r="A901" s="123"/>
      <c r="B901" s="125"/>
      <c r="C901" s="125"/>
      <c r="D901" s="125"/>
      <c r="E901" s="257"/>
      <c r="F901" s="257"/>
    </row>
    <row r="902" spans="1:6" ht="14.25" x14ac:dyDescent="0.2">
      <c r="A902" s="123"/>
      <c r="B902" s="125"/>
      <c r="C902" s="125"/>
      <c r="D902" s="125"/>
      <c r="E902" s="257"/>
      <c r="F902" s="257"/>
    </row>
    <row r="903" spans="1:6" ht="14.25" x14ac:dyDescent="0.2">
      <c r="A903" s="123"/>
      <c r="B903" s="125"/>
      <c r="C903" s="125"/>
      <c r="D903" s="125"/>
      <c r="E903" s="257"/>
      <c r="F903" s="257"/>
    </row>
    <row r="904" spans="1:6" ht="14.25" x14ac:dyDescent="0.2">
      <c r="A904" s="123"/>
      <c r="B904" s="125"/>
      <c r="C904" s="125"/>
      <c r="D904" s="125"/>
      <c r="E904" s="257"/>
      <c r="F904" s="257"/>
    </row>
    <row r="905" spans="1:6" ht="14.25" x14ac:dyDescent="0.2">
      <c r="A905" s="123"/>
      <c r="B905" s="125"/>
      <c r="C905" s="125"/>
      <c r="D905" s="125"/>
      <c r="E905" s="257"/>
      <c r="F905" s="257"/>
    </row>
    <row r="906" spans="1:6" ht="14.25" x14ac:dyDescent="0.2">
      <c r="A906" s="123"/>
      <c r="B906" s="125"/>
      <c r="C906" s="125"/>
      <c r="D906" s="125"/>
      <c r="E906" s="257"/>
      <c r="F906" s="257"/>
    </row>
    <row r="907" spans="1:6" ht="14.25" x14ac:dyDescent="0.2">
      <c r="A907" s="123"/>
      <c r="B907" s="125"/>
      <c r="C907" s="125"/>
      <c r="D907" s="125"/>
      <c r="E907" s="257"/>
      <c r="F907" s="257"/>
    </row>
    <row r="908" spans="1:6" ht="14.25" x14ac:dyDescent="0.2">
      <c r="A908" s="123"/>
      <c r="B908" s="125"/>
      <c r="C908" s="125"/>
      <c r="D908" s="125"/>
      <c r="E908" s="257"/>
      <c r="F908" s="257"/>
    </row>
    <row r="909" spans="1:6" ht="14.25" x14ac:dyDescent="0.2">
      <c r="A909" s="123"/>
      <c r="B909" s="125"/>
      <c r="C909" s="125"/>
      <c r="D909" s="125"/>
      <c r="E909" s="257"/>
      <c r="F909" s="257"/>
    </row>
    <row r="910" spans="1:6" ht="14.25" x14ac:dyDescent="0.2">
      <c r="A910" s="123"/>
      <c r="B910" s="125"/>
      <c r="C910" s="125"/>
      <c r="D910" s="125"/>
      <c r="E910" s="257"/>
      <c r="F910" s="257"/>
    </row>
    <row r="911" spans="1:6" ht="14.25" x14ac:dyDescent="0.2">
      <c r="A911" s="123"/>
      <c r="B911" s="125"/>
      <c r="C911" s="125"/>
      <c r="D911" s="125"/>
      <c r="E911" s="257"/>
      <c r="F911" s="257"/>
    </row>
    <row r="912" spans="1:6" ht="14.25" x14ac:dyDescent="0.2">
      <c r="A912" s="123"/>
      <c r="B912" s="125"/>
      <c r="C912" s="125"/>
      <c r="D912" s="125"/>
      <c r="E912" s="257"/>
      <c r="F912" s="257"/>
    </row>
    <row r="913" spans="1:6" ht="14.25" x14ac:dyDescent="0.2">
      <c r="A913" s="123"/>
      <c r="B913" s="125"/>
      <c r="C913" s="125"/>
      <c r="D913" s="125"/>
      <c r="E913" s="257"/>
      <c r="F913" s="257"/>
    </row>
    <row r="914" spans="1:6" ht="14.25" x14ac:dyDescent="0.2">
      <c r="A914" s="123"/>
      <c r="B914" s="125"/>
      <c r="C914" s="125"/>
      <c r="D914" s="125"/>
      <c r="E914" s="257"/>
      <c r="F914" s="257"/>
    </row>
    <row r="915" spans="1:6" ht="14.25" x14ac:dyDescent="0.2">
      <c r="A915" s="123"/>
      <c r="B915" s="125"/>
      <c r="C915" s="125"/>
      <c r="D915" s="125"/>
      <c r="E915" s="257"/>
      <c r="F915" s="257"/>
    </row>
    <row r="916" spans="1:6" ht="14.25" x14ac:dyDescent="0.2">
      <c r="A916" s="123"/>
      <c r="B916" s="125"/>
      <c r="C916" s="125"/>
      <c r="D916" s="125"/>
      <c r="E916" s="257"/>
      <c r="F916" s="257"/>
    </row>
    <row r="917" spans="1:6" ht="14.25" x14ac:dyDescent="0.2">
      <c r="A917" s="123"/>
      <c r="B917" s="125"/>
      <c r="C917" s="125"/>
      <c r="D917" s="125"/>
      <c r="E917" s="257"/>
      <c r="F917" s="257"/>
    </row>
    <row r="918" spans="1:6" ht="14.25" x14ac:dyDescent="0.2">
      <c r="A918" s="123"/>
      <c r="B918" s="125"/>
      <c r="C918" s="125"/>
      <c r="D918" s="125"/>
      <c r="E918" s="257"/>
      <c r="F918" s="257"/>
    </row>
    <row r="919" spans="1:6" ht="14.25" x14ac:dyDescent="0.2">
      <c r="A919" s="123"/>
      <c r="B919" s="125"/>
      <c r="C919" s="125"/>
      <c r="D919" s="125"/>
      <c r="E919" s="257"/>
      <c r="F919" s="257"/>
    </row>
    <row r="920" spans="1:6" ht="14.25" x14ac:dyDescent="0.2">
      <c r="A920" s="123"/>
      <c r="B920" s="125"/>
      <c r="C920" s="125"/>
      <c r="D920" s="125"/>
      <c r="E920" s="257"/>
      <c r="F920" s="257"/>
    </row>
    <row r="921" spans="1:6" ht="14.25" x14ac:dyDescent="0.2">
      <c r="A921" s="123"/>
      <c r="B921" s="125"/>
      <c r="C921" s="125"/>
      <c r="D921" s="125"/>
      <c r="E921" s="257"/>
      <c r="F921" s="257"/>
    </row>
    <row r="922" spans="1:6" ht="14.25" x14ac:dyDescent="0.2">
      <c r="A922" s="123"/>
      <c r="B922" s="125"/>
      <c r="C922" s="125"/>
      <c r="D922" s="125"/>
      <c r="E922" s="257"/>
      <c r="F922" s="257"/>
    </row>
    <row r="923" spans="1:6" ht="14.25" x14ac:dyDescent="0.2">
      <c r="A923" s="123"/>
      <c r="B923" s="125"/>
      <c r="C923" s="125"/>
      <c r="D923" s="125"/>
      <c r="E923" s="257"/>
      <c r="F923" s="257"/>
    </row>
    <row r="924" spans="1:6" ht="14.25" x14ac:dyDescent="0.2">
      <c r="A924" s="123"/>
      <c r="B924" s="125"/>
      <c r="C924" s="125"/>
      <c r="D924" s="125"/>
      <c r="E924" s="257"/>
      <c r="F924" s="257"/>
    </row>
    <row r="925" spans="1:6" ht="14.25" x14ac:dyDescent="0.2">
      <c r="A925" s="123"/>
      <c r="B925" s="125"/>
      <c r="C925" s="125"/>
      <c r="D925" s="125"/>
      <c r="E925" s="257"/>
      <c r="F925" s="257"/>
    </row>
    <row r="926" spans="1:6" ht="14.25" x14ac:dyDescent="0.2">
      <c r="A926" s="123"/>
      <c r="B926" s="125"/>
      <c r="C926" s="125"/>
      <c r="D926" s="125"/>
      <c r="E926" s="257"/>
      <c r="F926" s="257"/>
    </row>
    <row r="927" spans="1:6" ht="14.25" x14ac:dyDescent="0.2">
      <c r="A927" s="123"/>
      <c r="B927" s="125"/>
      <c r="C927" s="125"/>
      <c r="D927" s="125"/>
      <c r="E927" s="257"/>
      <c r="F927" s="257"/>
    </row>
    <row r="928" spans="1:6" ht="14.25" x14ac:dyDescent="0.2">
      <c r="A928" s="123"/>
      <c r="B928" s="125"/>
      <c r="C928" s="125"/>
      <c r="D928" s="125"/>
      <c r="E928" s="257"/>
      <c r="F928" s="257"/>
    </row>
    <row r="929" spans="1:6" ht="14.25" x14ac:dyDescent="0.2">
      <c r="A929" s="123"/>
      <c r="B929" s="125"/>
      <c r="C929" s="125"/>
      <c r="D929" s="125"/>
      <c r="E929" s="257"/>
      <c r="F929" s="257"/>
    </row>
    <row r="930" spans="1:6" ht="14.25" x14ac:dyDescent="0.2">
      <c r="A930" s="123"/>
      <c r="B930" s="125"/>
      <c r="C930" s="125"/>
      <c r="D930" s="125"/>
      <c r="E930" s="257"/>
      <c r="F930" s="257"/>
    </row>
    <row r="931" spans="1:6" ht="14.25" x14ac:dyDescent="0.2">
      <c r="A931" s="123"/>
      <c r="B931" s="125"/>
      <c r="C931" s="125"/>
      <c r="D931" s="125"/>
      <c r="E931" s="257"/>
      <c r="F931" s="257"/>
    </row>
    <row r="932" spans="1:6" ht="14.25" x14ac:dyDescent="0.2">
      <c r="A932" s="123"/>
      <c r="B932" s="125"/>
      <c r="C932" s="125"/>
      <c r="D932" s="125"/>
      <c r="E932" s="257"/>
      <c r="F932" s="257"/>
    </row>
    <row r="933" spans="1:6" ht="14.25" x14ac:dyDescent="0.2">
      <c r="A933" s="123"/>
      <c r="B933" s="125"/>
      <c r="C933" s="125"/>
      <c r="D933" s="125"/>
      <c r="E933" s="257"/>
      <c r="F933" s="257"/>
    </row>
    <row r="934" spans="1:6" ht="14.25" x14ac:dyDescent="0.2">
      <c r="A934" s="123"/>
      <c r="B934" s="125"/>
      <c r="C934" s="125"/>
      <c r="D934" s="125"/>
      <c r="E934" s="257"/>
      <c r="F934" s="257"/>
    </row>
    <row r="935" spans="1:6" ht="14.25" x14ac:dyDescent="0.2">
      <c r="A935" s="123"/>
      <c r="B935" s="125"/>
      <c r="C935" s="125"/>
      <c r="D935" s="125"/>
      <c r="E935" s="257"/>
      <c r="F935" s="257"/>
    </row>
    <row r="936" spans="1:6" ht="14.25" x14ac:dyDescent="0.2">
      <c r="A936" s="123"/>
      <c r="B936" s="125"/>
      <c r="C936" s="125"/>
      <c r="D936" s="125"/>
      <c r="E936" s="257"/>
      <c r="F936" s="257"/>
    </row>
    <row r="937" spans="1:6" ht="14.25" x14ac:dyDescent="0.2">
      <c r="A937" s="123"/>
      <c r="B937" s="125"/>
      <c r="C937" s="125"/>
      <c r="D937" s="125"/>
      <c r="E937" s="257"/>
      <c r="F937" s="257"/>
    </row>
    <row r="938" spans="1:6" ht="14.25" x14ac:dyDescent="0.2">
      <c r="A938" s="123"/>
      <c r="B938" s="125"/>
      <c r="C938" s="125"/>
      <c r="D938" s="125"/>
      <c r="E938" s="257"/>
      <c r="F938" s="257"/>
    </row>
    <row r="939" spans="1:6" ht="14.25" x14ac:dyDescent="0.2">
      <c r="A939" s="123"/>
      <c r="B939" s="125"/>
      <c r="C939" s="125"/>
      <c r="D939" s="125"/>
      <c r="E939" s="257"/>
      <c r="F939" s="257"/>
    </row>
    <row r="940" spans="1:6" ht="14.25" x14ac:dyDescent="0.2">
      <c r="A940" s="123"/>
      <c r="B940" s="125"/>
      <c r="C940" s="125"/>
      <c r="D940" s="125"/>
      <c r="E940" s="257"/>
      <c r="F940" s="257"/>
    </row>
    <row r="941" spans="1:6" ht="14.25" x14ac:dyDescent="0.2">
      <c r="A941" s="123"/>
      <c r="B941" s="125"/>
      <c r="C941" s="125"/>
      <c r="D941" s="125"/>
      <c r="E941" s="257"/>
      <c r="F941" s="257"/>
    </row>
    <row r="942" spans="1:6" ht="14.25" x14ac:dyDescent="0.2">
      <c r="A942" s="123"/>
      <c r="B942" s="125"/>
      <c r="C942" s="125"/>
      <c r="D942" s="125"/>
      <c r="E942" s="257"/>
      <c r="F942" s="257"/>
    </row>
    <row r="943" spans="1:6" ht="14.25" x14ac:dyDescent="0.2">
      <c r="A943" s="123"/>
      <c r="B943" s="125"/>
      <c r="C943" s="125"/>
      <c r="D943" s="125"/>
      <c r="E943" s="257"/>
      <c r="F943" s="257"/>
    </row>
    <row r="944" spans="1:6" ht="14.25" x14ac:dyDescent="0.2">
      <c r="A944" s="123"/>
      <c r="B944" s="125"/>
      <c r="C944" s="125"/>
      <c r="D944" s="125"/>
      <c r="E944" s="257"/>
      <c r="F944" s="257"/>
    </row>
    <row r="945" spans="1:6" ht="14.25" x14ac:dyDescent="0.2">
      <c r="A945" s="123"/>
      <c r="B945" s="125"/>
      <c r="C945" s="125"/>
      <c r="D945" s="125"/>
      <c r="E945" s="257"/>
      <c r="F945" s="257"/>
    </row>
    <row r="946" spans="1:6" ht="14.25" x14ac:dyDescent="0.2">
      <c r="A946" s="123"/>
      <c r="B946" s="125"/>
      <c r="C946" s="125"/>
      <c r="D946" s="125"/>
      <c r="E946" s="257"/>
      <c r="F946" s="257"/>
    </row>
    <row r="947" spans="1:6" ht="14.25" x14ac:dyDescent="0.2">
      <c r="A947" s="123"/>
      <c r="B947" s="125"/>
      <c r="C947" s="125"/>
      <c r="D947" s="125"/>
      <c r="E947" s="257"/>
      <c r="F947" s="257"/>
    </row>
    <row r="948" spans="1:6" ht="14.25" x14ac:dyDescent="0.2">
      <c r="A948" s="123"/>
      <c r="B948" s="125"/>
      <c r="C948" s="125"/>
      <c r="D948" s="125"/>
      <c r="E948" s="257"/>
      <c r="F948" s="257"/>
    </row>
    <row r="949" spans="1:6" ht="14.25" x14ac:dyDescent="0.2">
      <c r="A949" s="123"/>
      <c r="B949" s="125"/>
      <c r="C949" s="125"/>
      <c r="D949" s="125"/>
      <c r="E949" s="257"/>
      <c r="F949" s="257"/>
    </row>
    <row r="950" spans="1:6" ht="14.25" x14ac:dyDescent="0.2">
      <c r="A950" s="123"/>
      <c r="B950" s="125"/>
      <c r="C950" s="125"/>
      <c r="D950" s="125"/>
      <c r="E950" s="257"/>
      <c r="F950" s="257"/>
    </row>
    <row r="951" spans="1:6" ht="14.25" x14ac:dyDescent="0.2">
      <c r="A951" s="123"/>
      <c r="B951" s="125"/>
      <c r="C951" s="125"/>
      <c r="D951" s="125"/>
      <c r="E951" s="257"/>
      <c r="F951" s="257"/>
    </row>
    <row r="952" spans="1:6" ht="14.25" x14ac:dyDescent="0.2">
      <c r="A952" s="123"/>
      <c r="B952" s="125"/>
      <c r="C952" s="125"/>
      <c r="D952" s="125"/>
      <c r="E952" s="257"/>
      <c r="F952" s="257"/>
    </row>
    <row r="953" spans="1:6" ht="14.25" x14ac:dyDescent="0.2">
      <c r="A953" s="123"/>
      <c r="B953" s="125"/>
      <c r="C953" s="125"/>
      <c r="D953" s="125"/>
      <c r="E953" s="257"/>
      <c r="F953" s="257"/>
    </row>
    <row r="954" spans="1:6" ht="14.25" x14ac:dyDescent="0.2">
      <c r="A954" s="123"/>
      <c r="B954" s="125"/>
      <c r="C954" s="125"/>
      <c r="D954" s="125"/>
      <c r="E954" s="257"/>
      <c r="F954" s="257"/>
    </row>
    <row r="955" spans="1:6" ht="14.25" x14ac:dyDescent="0.2">
      <c r="A955" s="123"/>
      <c r="B955" s="125"/>
      <c r="C955" s="125"/>
      <c r="D955" s="125"/>
      <c r="E955" s="257"/>
      <c r="F955" s="257"/>
    </row>
    <row r="956" spans="1:6" ht="14.25" x14ac:dyDescent="0.2">
      <c r="A956" s="123"/>
      <c r="B956" s="125"/>
      <c r="C956" s="125"/>
      <c r="D956" s="125"/>
      <c r="E956" s="257"/>
      <c r="F956" s="257"/>
    </row>
    <row r="957" spans="1:6" ht="14.25" x14ac:dyDescent="0.2">
      <c r="A957" s="123"/>
      <c r="B957" s="125"/>
      <c r="C957" s="125"/>
      <c r="D957" s="125"/>
      <c r="E957" s="257"/>
      <c r="F957" s="257"/>
    </row>
    <row r="958" spans="1:6" ht="14.25" x14ac:dyDescent="0.2">
      <c r="A958" s="123"/>
      <c r="B958" s="125"/>
      <c r="C958" s="125"/>
      <c r="D958" s="125"/>
      <c r="E958" s="257"/>
      <c r="F958" s="257"/>
    </row>
    <row r="959" spans="1:6" ht="14.25" x14ac:dyDescent="0.2">
      <c r="A959" s="123"/>
      <c r="B959" s="125"/>
      <c r="C959" s="125"/>
      <c r="D959" s="125"/>
      <c r="E959" s="257"/>
      <c r="F959" s="257"/>
    </row>
    <row r="960" spans="1:6" ht="14.25" x14ac:dyDescent="0.2">
      <c r="A960" s="123"/>
      <c r="B960" s="125"/>
      <c r="C960" s="125"/>
      <c r="D960" s="125"/>
      <c r="E960" s="257"/>
      <c r="F960" s="257"/>
    </row>
    <row r="961" spans="1:6" ht="14.25" x14ac:dyDescent="0.2">
      <c r="A961" s="123"/>
      <c r="B961" s="125"/>
      <c r="C961" s="125"/>
      <c r="D961" s="125"/>
      <c r="E961" s="257"/>
      <c r="F961" s="257"/>
    </row>
    <row r="962" spans="1:6" ht="14.25" x14ac:dyDescent="0.2">
      <c r="A962" s="123"/>
      <c r="B962" s="125"/>
      <c r="C962" s="125"/>
      <c r="D962" s="125"/>
      <c r="E962" s="257"/>
      <c r="F962" s="257"/>
    </row>
    <row r="963" spans="1:6" ht="14.25" x14ac:dyDescent="0.2">
      <c r="A963" s="123"/>
      <c r="B963" s="125"/>
      <c r="C963" s="125"/>
      <c r="D963" s="125"/>
      <c r="E963" s="257"/>
      <c r="F963" s="257"/>
    </row>
    <row r="964" spans="1:6" ht="14.25" x14ac:dyDescent="0.2">
      <c r="A964" s="123"/>
      <c r="B964" s="125"/>
      <c r="C964" s="125"/>
      <c r="D964" s="125"/>
      <c r="E964" s="257"/>
      <c r="F964" s="257"/>
    </row>
    <row r="965" spans="1:6" ht="14.25" x14ac:dyDescent="0.2">
      <c r="A965" s="123"/>
      <c r="B965" s="125"/>
      <c r="C965" s="125"/>
      <c r="D965" s="125"/>
      <c r="E965" s="257"/>
      <c r="F965" s="257"/>
    </row>
    <row r="966" spans="1:6" ht="14.25" x14ac:dyDescent="0.2">
      <c r="A966" s="123"/>
      <c r="B966" s="125"/>
      <c r="C966" s="125"/>
      <c r="D966" s="125"/>
      <c r="E966" s="257"/>
      <c r="F966" s="257"/>
    </row>
    <row r="967" spans="1:6" ht="14.25" x14ac:dyDescent="0.2">
      <c r="A967" s="123"/>
      <c r="B967" s="125"/>
      <c r="C967" s="125"/>
      <c r="D967" s="125"/>
      <c r="E967" s="257"/>
      <c r="F967" s="257"/>
    </row>
    <row r="968" spans="1:6" ht="14.25" x14ac:dyDescent="0.2">
      <c r="A968" s="123"/>
      <c r="B968" s="125"/>
      <c r="C968" s="125"/>
      <c r="D968" s="125"/>
      <c r="E968" s="257"/>
      <c r="F968" s="257"/>
    </row>
    <row r="969" spans="1:6" ht="14.25" x14ac:dyDescent="0.2">
      <c r="A969" s="123"/>
      <c r="B969" s="125"/>
      <c r="C969" s="125"/>
      <c r="D969" s="125"/>
      <c r="E969" s="257"/>
      <c r="F969" s="257"/>
    </row>
    <row r="970" spans="1:6" ht="14.25" x14ac:dyDescent="0.2">
      <c r="A970" s="123"/>
      <c r="B970" s="125"/>
      <c r="C970" s="125"/>
      <c r="D970" s="125"/>
      <c r="E970" s="257"/>
      <c r="F970" s="257"/>
    </row>
    <row r="971" spans="1:6" ht="14.25" x14ac:dyDescent="0.2">
      <c r="A971" s="123"/>
      <c r="B971" s="125"/>
      <c r="C971" s="125"/>
      <c r="D971" s="125"/>
      <c r="E971" s="257"/>
      <c r="F971" s="257"/>
    </row>
    <row r="972" spans="1:6" ht="14.25" x14ac:dyDescent="0.2">
      <c r="A972" s="123"/>
      <c r="B972" s="125"/>
      <c r="C972" s="125"/>
      <c r="D972" s="125"/>
      <c r="E972" s="257"/>
      <c r="F972" s="257"/>
    </row>
    <row r="973" spans="1:6" ht="14.25" x14ac:dyDescent="0.2">
      <c r="A973" s="123"/>
      <c r="B973" s="125"/>
      <c r="C973" s="125"/>
      <c r="D973" s="125"/>
      <c r="E973" s="257"/>
      <c r="F973" s="257"/>
    </row>
    <row r="974" spans="1:6" ht="14.25" x14ac:dyDescent="0.2">
      <c r="A974" s="123"/>
      <c r="B974" s="125"/>
      <c r="C974" s="125"/>
      <c r="D974" s="125"/>
      <c r="E974" s="257"/>
      <c r="F974" s="257"/>
    </row>
    <row r="975" spans="1:6" ht="14.25" x14ac:dyDescent="0.2">
      <c r="A975" s="123"/>
      <c r="B975" s="125"/>
      <c r="C975" s="125"/>
      <c r="D975" s="125"/>
      <c r="E975" s="257"/>
      <c r="F975" s="257"/>
    </row>
    <row r="976" spans="1:6" ht="14.25" x14ac:dyDescent="0.2">
      <c r="A976" s="123"/>
      <c r="B976" s="125"/>
      <c r="C976" s="125"/>
      <c r="D976" s="125"/>
      <c r="E976" s="257"/>
      <c r="F976" s="257"/>
    </row>
    <row r="977" spans="1:6" ht="14.25" x14ac:dyDescent="0.2">
      <c r="A977" s="123"/>
      <c r="B977" s="125"/>
      <c r="C977" s="125"/>
      <c r="D977" s="125"/>
      <c r="E977" s="257"/>
      <c r="F977" s="257"/>
    </row>
    <row r="978" spans="1:6" ht="14.25" x14ac:dyDescent="0.2">
      <c r="A978" s="123"/>
      <c r="B978" s="125"/>
      <c r="C978" s="125"/>
      <c r="D978" s="125"/>
      <c r="E978" s="257"/>
      <c r="F978" s="257"/>
    </row>
    <row r="979" spans="1:6" ht="14.25" x14ac:dyDescent="0.2">
      <c r="A979" s="123"/>
      <c r="B979" s="125"/>
      <c r="C979" s="125"/>
      <c r="D979" s="125"/>
      <c r="E979" s="257"/>
      <c r="F979" s="257"/>
    </row>
    <row r="980" spans="1:6" ht="14.25" x14ac:dyDescent="0.2">
      <c r="A980" s="123"/>
      <c r="B980" s="125"/>
      <c r="C980" s="125"/>
      <c r="D980" s="125"/>
      <c r="E980" s="257"/>
      <c r="F980" s="257"/>
    </row>
    <row r="981" spans="1:6" ht="14.25" x14ac:dyDescent="0.2">
      <c r="A981" s="123"/>
      <c r="B981" s="125"/>
      <c r="C981" s="125"/>
      <c r="D981" s="125"/>
      <c r="E981" s="257"/>
      <c r="F981" s="257"/>
    </row>
    <row r="982" spans="1:6" ht="14.25" x14ac:dyDescent="0.2">
      <c r="A982" s="123"/>
      <c r="B982" s="125"/>
      <c r="C982" s="125"/>
      <c r="D982" s="125"/>
      <c r="E982" s="257"/>
      <c r="F982" s="257"/>
    </row>
    <row r="983" spans="1:6" ht="14.25" x14ac:dyDescent="0.2">
      <c r="A983" s="123"/>
      <c r="B983" s="125"/>
      <c r="C983" s="125"/>
      <c r="D983" s="125"/>
      <c r="E983" s="257"/>
      <c r="F983" s="257"/>
    </row>
    <row r="984" spans="1:6" ht="14.25" x14ac:dyDescent="0.2">
      <c r="A984" s="123"/>
      <c r="B984" s="125"/>
      <c r="C984" s="125"/>
      <c r="D984" s="125"/>
      <c r="E984" s="257"/>
      <c r="F984" s="257"/>
    </row>
    <row r="985" spans="1:6" ht="14.25" x14ac:dyDescent="0.2">
      <c r="A985" s="123"/>
      <c r="B985" s="125"/>
      <c r="C985" s="125"/>
      <c r="D985" s="125"/>
      <c r="E985" s="257"/>
      <c r="F985" s="257"/>
    </row>
    <row r="986" spans="1:6" ht="14.25" x14ac:dyDescent="0.2">
      <c r="A986" s="123"/>
      <c r="B986" s="125"/>
      <c r="C986" s="125"/>
      <c r="D986" s="125"/>
      <c r="E986" s="257"/>
      <c r="F986" s="257"/>
    </row>
    <row r="987" spans="1:6" ht="14.25" x14ac:dyDescent="0.2">
      <c r="A987" s="123"/>
      <c r="B987" s="125"/>
      <c r="C987" s="125"/>
      <c r="D987" s="125"/>
      <c r="E987" s="257"/>
      <c r="F987" s="257"/>
    </row>
    <row r="988" spans="1:6" ht="14.25" x14ac:dyDescent="0.2">
      <c r="A988" s="123"/>
      <c r="B988" s="125"/>
      <c r="C988" s="125"/>
      <c r="D988" s="125"/>
      <c r="E988" s="257"/>
      <c r="F988" s="257"/>
    </row>
    <row r="989" spans="1:6" ht="14.25" x14ac:dyDescent="0.2">
      <c r="A989" s="123"/>
      <c r="B989" s="125"/>
      <c r="C989" s="125"/>
      <c r="D989" s="125"/>
      <c r="E989" s="257"/>
      <c r="F989" s="257"/>
    </row>
    <row r="990" spans="1:6" ht="14.25" x14ac:dyDescent="0.2">
      <c r="A990" s="123"/>
      <c r="B990" s="125"/>
      <c r="C990" s="125"/>
      <c r="D990" s="125"/>
      <c r="E990" s="257"/>
      <c r="F990" s="257"/>
    </row>
    <row r="991" spans="1:6" ht="14.25" x14ac:dyDescent="0.2">
      <c r="A991" s="123"/>
      <c r="B991" s="125"/>
      <c r="C991" s="125"/>
      <c r="D991" s="125"/>
      <c r="E991" s="257"/>
      <c r="F991" s="257"/>
    </row>
    <row r="992" spans="1:6" ht="14.25" x14ac:dyDescent="0.2">
      <c r="A992" s="123"/>
      <c r="B992" s="125"/>
      <c r="C992" s="125"/>
      <c r="D992" s="125"/>
      <c r="E992" s="257"/>
      <c r="F992" s="257"/>
    </row>
    <row r="993" spans="1:6" ht="14.25" x14ac:dyDescent="0.2">
      <c r="A993" s="123"/>
      <c r="B993" s="125"/>
      <c r="C993" s="125"/>
      <c r="D993" s="125"/>
      <c r="E993" s="257"/>
      <c r="F993" s="257"/>
    </row>
    <row r="994" spans="1:6" ht="14.25" x14ac:dyDescent="0.2">
      <c r="A994" s="123"/>
      <c r="B994" s="125"/>
      <c r="C994" s="125"/>
      <c r="D994" s="125"/>
      <c r="E994" s="257"/>
      <c r="F994" s="257"/>
    </row>
    <row r="995" spans="1:6" ht="14.25" x14ac:dyDescent="0.2">
      <c r="A995" s="123"/>
      <c r="B995" s="125"/>
      <c r="C995" s="125"/>
      <c r="D995" s="125"/>
      <c r="E995" s="257"/>
      <c r="F995" s="257"/>
    </row>
    <row r="996" spans="1:6" ht="14.25" x14ac:dyDescent="0.2">
      <c r="A996" s="123"/>
      <c r="B996" s="125"/>
      <c r="C996" s="125"/>
      <c r="D996" s="125"/>
      <c r="E996" s="257"/>
      <c r="F996" s="257"/>
    </row>
    <row r="997" spans="1:6" ht="14.25" x14ac:dyDescent="0.2">
      <c r="A997" s="123"/>
      <c r="B997" s="125"/>
      <c r="C997" s="125"/>
      <c r="D997" s="125"/>
      <c r="E997" s="257"/>
      <c r="F997" s="257"/>
    </row>
    <row r="998" spans="1:6" ht="14.25" x14ac:dyDescent="0.2">
      <c r="A998" s="123"/>
      <c r="B998" s="125"/>
      <c r="C998" s="125"/>
      <c r="D998" s="125"/>
      <c r="E998" s="257"/>
      <c r="F998" s="257"/>
    </row>
    <row r="999" spans="1:6" ht="14.25" x14ac:dyDescent="0.2">
      <c r="A999" s="123"/>
      <c r="B999" s="125"/>
      <c r="C999" s="125"/>
      <c r="D999" s="125"/>
      <c r="E999" s="257"/>
      <c r="F999" s="257"/>
    </row>
    <row r="1000" spans="1:6" ht="14.25" x14ac:dyDescent="0.2">
      <c r="A1000" s="123"/>
      <c r="B1000" s="125"/>
      <c r="C1000" s="125"/>
      <c r="D1000" s="125"/>
      <c r="E1000" s="257"/>
      <c r="F1000" s="257"/>
    </row>
  </sheetData>
  <mergeCells count="48">
    <mergeCell ref="A104:H104"/>
    <mergeCell ref="B91:C91"/>
    <mergeCell ref="D91:E91"/>
    <mergeCell ref="F91:H91"/>
    <mergeCell ref="A92:E92"/>
    <mergeCell ref="F92:H92"/>
    <mergeCell ref="B93:C93"/>
    <mergeCell ref="F93:H93"/>
    <mergeCell ref="D93:E93"/>
    <mergeCell ref="A94:E94"/>
    <mergeCell ref="F94:H94"/>
    <mergeCell ref="A101:H101"/>
    <mergeCell ref="A102:H102"/>
    <mergeCell ref="A103:H103"/>
    <mergeCell ref="B95:C95"/>
    <mergeCell ref="B97:C97"/>
    <mergeCell ref="A40:E40"/>
    <mergeCell ref="A41:E41"/>
    <mergeCell ref="D87:E87"/>
    <mergeCell ref="F87:H87"/>
    <mergeCell ref="A57:F57"/>
    <mergeCell ref="A58:F58"/>
    <mergeCell ref="A69:F69"/>
    <mergeCell ref="A70:F70"/>
    <mergeCell ref="A84:D84"/>
    <mergeCell ref="A85:D85"/>
    <mergeCell ref="B87:C87"/>
    <mergeCell ref="A1:F1"/>
    <mergeCell ref="A2:F2"/>
    <mergeCell ref="A4:F4"/>
    <mergeCell ref="A33:E33"/>
    <mergeCell ref="A34:E34"/>
    <mergeCell ref="D90:E90"/>
    <mergeCell ref="F90:H90"/>
    <mergeCell ref="B88:C88"/>
    <mergeCell ref="D88:E88"/>
    <mergeCell ref="F88:H88"/>
    <mergeCell ref="B89:C89"/>
    <mergeCell ref="D89:E89"/>
    <mergeCell ref="F89:H89"/>
    <mergeCell ref="B90:C90"/>
    <mergeCell ref="D97:E97"/>
    <mergeCell ref="F97:H97"/>
    <mergeCell ref="A99:G99"/>
    <mergeCell ref="D95:E95"/>
    <mergeCell ref="F95:H95"/>
    <mergeCell ref="A96:E96"/>
    <mergeCell ref="F96:H96"/>
  </mergeCells>
  <pageMargins left="0.78749999999999998" right="0.78749999999999998" top="1.0527777777777778" bottom="1.0527777777777778" header="0" footer="0"/>
  <pageSetup paperSize="9" scale="66" fitToHeight="0" orientation="portrait" r:id="rId1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/>
  </sheetViews>
  <sheetFormatPr defaultColWidth="14.42578125" defaultRowHeight="15" customHeight="1" x14ac:dyDescent="0.2"/>
  <cols>
    <col min="1" max="1" width="6" customWidth="1"/>
    <col min="2" max="2" width="37" customWidth="1"/>
    <col min="3" max="3" width="28.85546875" customWidth="1"/>
    <col min="4" max="4" width="21.7109375" customWidth="1"/>
    <col min="5" max="5" width="19.42578125" customWidth="1"/>
    <col min="6" max="6" width="25.28515625" customWidth="1"/>
    <col min="7" max="26" width="11.42578125" customWidth="1"/>
  </cols>
  <sheetData>
    <row r="1" spans="1:7" ht="15" customHeight="1" x14ac:dyDescent="0.2">
      <c r="B1" s="45"/>
      <c r="C1" s="45"/>
      <c r="D1" s="45"/>
      <c r="E1" s="45"/>
      <c r="F1" s="45"/>
    </row>
    <row r="2" spans="1:7" ht="15" customHeight="1" x14ac:dyDescent="0.2">
      <c r="A2" s="45"/>
      <c r="B2" s="279"/>
      <c r="C2" s="280" t="s">
        <v>606</v>
      </c>
      <c r="D2" s="280"/>
      <c r="E2" s="280"/>
      <c r="F2" s="280"/>
    </row>
    <row r="3" spans="1:7" ht="15" customHeight="1" x14ac:dyDescent="0.3">
      <c r="A3" s="281"/>
      <c r="B3" s="279"/>
      <c r="C3" s="280" t="s">
        <v>607</v>
      </c>
      <c r="D3" s="280"/>
      <c r="E3" s="280"/>
      <c r="F3" s="280"/>
    </row>
    <row r="4" spans="1:7" ht="18" x14ac:dyDescent="0.25">
      <c r="A4" s="282"/>
      <c r="B4" s="279"/>
      <c r="C4" s="280" t="s">
        <v>608</v>
      </c>
      <c r="D4" s="280"/>
      <c r="E4" s="280"/>
      <c r="F4" s="280"/>
    </row>
    <row r="5" spans="1:7" ht="15.75" x14ac:dyDescent="0.25">
      <c r="A5" s="283"/>
      <c r="B5" s="279"/>
      <c r="C5" s="284" t="s">
        <v>609</v>
      </c>
      <c r="D5" s="280"/>
      <c r="E5" s="280"/>
      <c r="F5" s="280"/>
    </row>
    <row r="6" spans="1:7" ht="18" x14ac:dyDescent="0.25">
      <c r="A6" s="282"/>
      <c r="B6" s="279"/>
      <c r="C6" s="571" t="s">
        <v>610</v>
      </c>
      <c r="D6" s="306"/>
      <c r="E6" s="306"/>
      <c r="F6" s="306"/>
    </row>
    <row r="7" spans="1:7" ht="15" customHeight="1" x14ac:dyDescent="0.2">
      <c r="A7" s="285"/>
      <c r="B7" s="279"/>
      <c r="C7" s="306"/>
      <c r="D7" s="306"/>
      <c r="E7" s="306"/>
      <c r="F7" s="306"/>
    </row>
    <row r="8" spans="1:7" ht="15" customHeight="1" x14ac:dyDescent="0.2">
      <c r="A8" s="285"/>
      <c r="B8" s="286"/>
      <c r="C8" s="286"/>
      <c r="D8" s="286"/>
      <c r="E8" s="286"/>
      <c r="F8" s="286"/>
    </row>
    <row r="9" spans="1:7" ht="15" customHeight="1" x14ac:dyDescent="0.2">
      <c r="A9" s="286"/>
      <c r="B9" s="286"/>
      <c r="C9" s="286"/>
      <c r="D9" s="286"/>
      <c r="E9" s="286"/>
      <c r="F9" s="286"/>
    </row>
    <row r="10" spans="1:7" ht="15" customHeight="1" x14ac:dyDescent="0.2">
      <c r="A10" s="286"/>
      <c r="B10" s="287" t="s">
        <v>611</v>
      </c>
      <c r="C10" s="288" t="s">
        <v>612</v>
      </c>
      <c r="D10" s="572" t="s">
        <v>613</v>
      </c>
      <c r="E10" s="573"/>
      <c r="F10" s="289" t="s">
        <v>614</v>
      </c>
    </row>
    <row r="11" spans="1:7" ht="15" customHeight="1" x14ac:dyDescent="0.2">
      <c r="A11" s="286"/>
      <c r="B11" s="290" t="s">
        <v>615</v>
      </c>
      <c r="C11" s="291">
        <v>0</v>
      </c>
      <c r="D11" s="574">
        <v>0</v>
      </c>
      <c r="E11" s="575"/>
      <c r="F11" s="292">
        <f t="shared" ref="F11:F12" si="0">SUM(D11*12)</f>
        <v>0</v>
      </c>
    </row>
    <row r="12" spans="1:7" ht="15" customHeight="1" x14ac:dyDescent="0.2">
      <c r="A12" s="286"/>
      <c r="B12" s="290" t="s">
        <v>616</v>
      </c>
      <c r="C12" s="293">
        <f>'Cálculo Quantidade'!E21</f>
        <v>9.9970124024338585</v>
      </c>
      <c r="D12" s="576">
        <f>'Planilha 40%'!G338</f>
        <v>48681.23</v>
      </c>
      <c r="E12" s="311"/>
      <c r="F12" s="294">
        <f t="shared" si="0"/>
        <v>584174.76</v>
      </c>
      <c r="G12" s="127" t="s">
        <v>617</v>
      </c>
    </row>
    <row r="13" spans="1:7" ht="15" customHeight="1" x14ac:dyDescent="0.2">
      <c r="A13" s="286"/>
      <c r="B13" s="295" t="s">
        <v>26</v>
      </c>
      <c r="C13" s="296">
        <f>SUM(C11:C12)</f>
        <v>9.9970124024338585</v>
      </c>
      <c r="D13" s="577">
        <f>SUM(D11:E12)</f>
        <v>48681.23</v>
      </c>
      <c r="E13" s="311"/>
      <c r="F13" s="297">
        <f>SUM(F11:F12)</f>
        <v>584174.76</v>
      </c>
    </row>
    <row r="14" spans="1:7" ht="15" customHeight="1" x14ac:dyDescent="0.2">
      <c r="A14" s="286"/>
      <c r="B14" s="298"/>
      <c r="C14" s="299"/>
      <c r="D14" s="300"/>
      <c r="E14" s="299"/>
      <c r="F14" s="299"/>
    </row>
    <row r="15" spans="1:7" ht="15" customHeight="1" x14ac:dyDescent="0.2">
      <c r="A15" s="286"/>
      <c r="B15" s="298"/>
      <c r="C15" s="299"/>
      <c r="D15" s="300"/>
      <c r="E15" s="299"/>
      <c r="F15" s="299"/>
    </row>
    <row r="16" spans="1:7" ht="15.75" x14ac:dyDescent="0.25">
      <c r="A16" s="286"/>
      <c r="B16" s="301" t="s">
        <v>618</v>
      </c>
      <c r="C16" s="302"/>
      <c r="D16" s="302"/>
      <c r="E16" s="302"/>
      <c r="F16" s="302"/>
    </row>
    <row r="17" spans="1:6" ht="15" customHeight="1" x14ac:dyDescent="0.2">
      <c r="A17" s="286"/>
      <c r="B17" s="569" t="s">
        <v>619</v>
      </c>
      <c r="C17" s="306"/>
      <c r="D17" s="306"/>
      <c r="E17" s="306"/>
      <c r="F17" s="306"/>
    </row>
    <row r="18" spans="1:6" ht="15" customHeight="1" x14ac:dyDescent="0.2">
      <c r="A18" s="286"/>
      <c r="B18" s="568" t="s">
        <v>620</v>
      </c>
      <c r="C18" s="306"/>
      <c r="D18" s="306"/>
      <c r="E18" s="306"/>
      <c r="F18" s="306"/>
    </row>
    <row r="19" spans="1:6" ht="15" customHeight="1" x14ac:dyDescent="0.2">
      <c r="A19" s="286"/>
      <c r="B19" s="568" t="s">
        <v>621</v>
      </c>
      <c r="C19" s="306"/>
      <c r="D19" s="306"/>
      <c r="E19" s="306"/>
      <c r="F19" s="306"/>
    </row>
    <row r="20" spans="1:6" ht="15" customHeight="1" x14ac:dyDescent="0.2">
      <c r="A20" s="286"/>
      <c r="B20" s="568" t="s">
        <v>622</v>
      </c>
      <c r="C20" s="306"/>
      <c r="D20" s="306"/>
      <c r="E20" s="306"/>
      <c r="F20" s="306"/>
    </row>
    <row r="21" spans="1:6" ht="15" customHeight="1" x14ac:dyDescent="0.2">
      <c r="A21" s="286"/>
      <c r="B21" s="568" t="s">
        <v>623</v>
      </c>
      <c r="C21" s="306"/>
      <c r="D21" s="306"/>
      <c r="E21" s="306"/>
      <c r="F21" s="306"/>
    </row>
    <row r="22" spans="1:6" ht="15" customHeight="1" x14ac:dyDescent="0.2">
      <c r="A22" s="286"/>
      <c r="B22" s="569" t="s">
        <v>624</v>
      </c>
      <c r="C22" s="306"/>
      <c r="D22" s="306"/>
      <c r="E22" s="306"/>
      <c r="F22" s="306"/>
    </row>
    <row r="23" spans="1:6" ht="15" customHeight="1" x14ac:dyDescent="0.2">
      <c r="A23" s="286"/>
      <c r="B23" s="302"/>
      <c r="C23" s="302"/>
      <c r="D23" s="302"/>
      <c r="E23" s="302"/>
      <c r="F23" s="302"/>
    </row>
    <row r="24" spans="1:6" ht="15.75" x14ac:dyDescent="0.25">
      <c r="A24" s="286"/>
      <c r="B24" s="303" t="s">
        <v>625</v>
      </c>
      <c r="C24" s="569">
        <v>0</v>
      </c>
      <c r="D24" s="306"/>
      <c r="E24" s="306"/>
      <c r="F24" s="306"/>
    </row>
    <row r="25" spans="1:6" ht="15.75" x14ac:dyDescent="0.25">
      <c r="A25" s="286"/>
      <c r="B25" s="303" t="s">
        <v>626</v>
      </c>
      <c r="C25" s="569">
        <v>0</v>
      </c>
      <c r="D25" s="306"/>
      <c r="E25" s="302"/>
      <c r="F25" s="302"/>
    </row>
    <row r="26" spans="1:6" ht="15" customHeight="1" x14ac:dyDescent="0.2">
      <c r="A26" s="286"/>
      <c r="B26" s="302"/>
      <c r="C26" s="302"/>
      <c r="D26" s="302"/>
      <c r="E26" s="569" t="s">
        <v>627</v>
      </c>
      <c r="F26" s="306"/>
    </row>
    <row r="27" spans="1:6" ht="15" customHeight="1" x14ac:dyDescent="0.2">
      <c r="A27" s="286"/>
      <c r="B27" s="302"/>
      <c r="C27" s="302"/>
      <c r="D27" s="302"/>
      <c r="E27" s="302"/>
      <c r="F27" s="302"/>
    </row>
    <row r="28" spans="1:6" ht="15" customHeight="1" x14ac:dyDescent="0.2">
      <c r="A28" s="286"/>
      <c r="B28" s="302"/>
      <c r="C28" s="302"/>
      <c r="D28" s="302"/>
      <c r="E28" s="564"/>
      <c r="F28" s="306"/>
    </row>
    <row r="29" spans="1:6" ht="15" customHeight="1" x14ac:dyDescent="0.2">
      <c r="A29" s="286"/>
      <c r="B29" s="302"/>
      <c r="C29" s="302"/>
      <c r="D29" s="302"/>
      <c r="E29" s="302"/>
      <c r="F29" s="302"/>
    </row>
    <row r="30" spans="1:6" ht="15" customHeight="1" x14ac:dyDescent="0.2">
      <c r="A30" s="286"/>
      <c r="B30" s="286"/>
      <c r="C30" s="302"/>
      <c r="D30" s="302"/>
      <c r="E30" s="302"/>
      <c r="F30" s="302"/>
    </row>
    <row r="31" spans="1:6" ht="15" customHeight="1" x14ac:dyDescent="0.2">
      <c r="A31" s="286"/>
      <c r="B31" s="570" t="s">
        <v>628</v>
      </c>
      <c r="C31" s="324"/>
      <c r="D31" s="302"/>
      <c r="E31" s="302"/>
      <c r="F31" s="302"/>
    </row>
    <row r="32" spans="1:6" ht="15" customHeight="1" x14ac:dyDescent="0.2">
      <c r="A32" s="286"/>
      <c r="B32" s="564" t="s">
        <v>629</v>
      </c>
      <c r="C32" s="306"/>
      <c r="D32" s="126"/>
      <c r="E32" s="302"/>
      <c r="F32" s="302"/>
    </row>
    <row r="33" spans="1:6" ht="15" customHeight="1" x14ac:dyDescent="0.2">
      <c r="A33" s="286"/>
      <c r="B33" s="564" t="s">
        <v>630</v>
      </c>
      <c r="C33" s="306"/>
      <c r="D33" s="126"/>
      <c r="E33" s="302"/>
      <c r="F33" s="302"/>
    </row>
    <row r="34" spans="1:6" ht="15" customHeight="1" x14ac:dyDescent="0.2">
      <c r="A34" s="286"/>
      <c r="B34" s="126"/>
      <c r="C34" s="565"/>
      <c r="D34" s="306"/>
      <c r="E34" s="302"/>
      <c r="F34" s="302"/>
    </row>
    <row r="35" spans="1:6" ht="15" customHeight="1" x14ac:dyDescent="0.2">
      <c r="A35" s="286"/>
      <c r="B35" s="304"/>
      <c r="C35" s="566">
        <f ca="1">NOW()</f>
        <v>44124.677042013886</v>
      </c>
      <c r="D35" s="306"/>
      <c r="E35" s="302"/>
      <c r="F35" s="302"/>
    </row>
    <row r="36" spans="1:6" ht="15" customHeight="1" x14ac:dyDescent="0.2">
      <c r="A36" s="286"/>
      <c r="B36" s="126"/>
      <c r="C36" s="567"/>
      <c r="D36" s="306"/>
      <c r="E36" s="302"/>
      <c r="F36" s="302"/>
    </row>
    <row r="37" spans="1:6" ht="15" customHeight="1" x14ac:dyDescent="0.2">
      <c r="A37" s="286"/>
      <c r="B37" s="286"/>
      <c r="C37" s="286"/>
      <c r="D37" s="286"/>
      <c r="E37" s="286"/>
      <c r="F37" s="286"/>
    </row>
    <row r="38" spans="1:6" ht="15" customHeight="1" x14ac:dyDescent="0.2">
      <c r="A38" s="286"/>
      <c r="B38" s="45"/>
      <c r="C38" s="45"/>
    </row>
    <row r="39" spans="1:6" ht="15" customHeight="1" x14ac:dyDescent="0.2">
      <c r="A39" s="286"/>
      <c r="B39" s="45"/>
      <c r="C39" s="45"/>
    </row>
  </sheetData>
  <mergeCells count="21">
    <mergeCell ref="C6:F7"/>
    <mergeCell ref="D10:E10"/>
    <mergeCell ref="D11:E11"/>
    <mergeCell ref="D12:E12"/>
    <mergeCell ref="D13:E13"/>
    <mergeCell ref="B17:F17"/>
    <mergeCell ref="B18:F18"/>
    <mergeCell ref="E28:F28"/>
    <mergeCell ref="B31:C31"/>
    <mergeCell ref="B32:C32"/>
    <mergeCell ref="B33:C33"/>
    <mergeCell ref="C34:D34"/>
    <mergeCell ref="C35:D35"/>
    <mergeCell ref="C36:D36"/>
    <mergeCell ref="B19:F19"/>
    <mergeCell ref="B20:F20"/>
    <mergeCell ref="B21:F21"/>
    <mergeCell ref="B22:F22"/>
    <mergeCell ref="C24:F24"/>
    <mergeCell ref="C25:D25"/>
    <mergeCell ref="E26:F26"/>
  </mergeCells>
  <pageMargins left="0.78749999999999998" right="0.78749999999999998" top="1.0527777777777778" bottom="1.0527777777777778" header="0" footer="0"/>
  <pageSetup paperSize="9" fitToHeight="0" orientation="portrait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Áreas Totais</vt:lpstr>
      <vt:lpstr>40%</vt:lpstr>
      <vt:lpstr>Cálculo Quantidade</vt:lpstr>
      <vt:lpstr>Planilha 40%</vt:lpstr>
      <vt:lpstr>Insumos</vt:lpstr>
      <vt:lpstr>Resumo</vt:lpstr>
      <vt:lpstr>'Áreas Totais'!Area_de_impressao</vt:lpstr>
      <vt:lpstr>Insumos!Area_de_impressao</vt:lpstr>
      <vt:lpstr>'Planilha 40%'!Area_de_impressao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2276979</dc:creator>
  <cp:lastModifiedBy>Paula Zonatto</cp:lastModifiedBy>
  <cp:lastPrinted>2020-09-28T20:25:00Z</cp:lastPrinted>
  <dcterms:created xsi:type="dcterms:W3CDTF">2020-03-13T15:41:54Z</dcterms:created>
  <dcterms:modified xsi:type="dcterms:W3CDTF">2020-10-20T19:15:03Z</dcterms:modified>
</cp:coreProperties>
</file>